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300"/>
  </bookViews>
  <sheets>
    <sheet name="0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\a" localSheetId="0">#REF!</definedName>
    <definedName name="_\d">#N/A</definedName>
    <definedName name="_\e">#N/A</definedName>
    <definedName name="_\f">#N/A</definedName>
    <definedName name="_\g">#N/A</definedName>
    <definedName name="_\jmasdfmkas" localSheetId="0">#REF!</definedName>
    <definedName name="__\a">#REF!</definedName>
    <definedName name="__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 localSheetId="0">#REF!</definedName>
    <definedName name="______j5">#REF!</definedName>
    <definedName name="______j50" localSheetId="0">#REF!</definedName>
    <definedName name="______j50">#REF!</definedName>
    <definedName name="______j55" localSheetId="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 localSheetId="0">#REF!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 localSheetId="0">#REF!</definedName>
    <definedName name="_____A100000">#REF!</definedName>
    <definedName name="_____a11">[1]!_____a11</definedName>
    <definedName name="_____A65600" localSheetId="0">#REF!</definedName>
    <definedName name="_____A65600">#REF!</definedName>
    <definedName name="_____A65700" localSheetId="0">#REF!</definedName>
    <definedName name="_____A65700">#REF!</definedName>
    <definedName name="_____A65900" localSheetId="0">#REF!</definedName>
    <definedName name="_____A65900">#REF!</definedName>
    <definedName name="_____A66000" localSheetId="0">#REF!</definedName>
    <definedName name="_____A66000">#REF!</definedName>
    <definedName name="_____A67000" localSheetId="0">#REF!</definedName>
    <definedName name="_____A67000">#REF!</definedName>
    <definedName name="_____A68000" localSheetId="0">#REF!</definedName>
    <definedName name="_____A68000">#REF!</definedName>
    <definedName name="_____A69000" localSheetId="0">#REF!</definedName>
    <definedName name="_____A69000">#REF!</definedName>
    <definedName name="_____a7">[1]!_____j4</definedName>
    <definedName name="_____A70000" localSheetId="0">#REF!</definedName>
    <definedName name="_____A70000">#REF!</definedName>
    <definedName name="_____A75000" localSheetId="0">#REF!</definedName>
    <definedName name="_____A75000">#REF!</definedName>
    <definedName name="_____j48">[1]!_____jj7</definedName>
    <definedName name="_____j49">[1]!_____j49</definedName>
    <definedName name="_____j5" localSheetId="0">#REF!</definedName>
    <definedName name="_____j5">#REF!</definedName>
    <definedName name="_____j50" localSheetId="0">#REF!</definedName>
    <definedName name="_____j50">#REF!</definedName>
    <definedName name="_____j55" localSheetId="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 localSheetId="0">#REF!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 localSheetId="0">#REF!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 localSheetId="0">#REF!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 localSheetId="0">#REF!</definedName>
    <definedName name="_____y8">#REF!</definedName>
    <definedName name="_____yy7">[1]!_____yy7</definedName>
    <definedName name="____a1">[1]!____j5</definedName>
    <definedName name="____A100000" localSheetId="0">#REF!</definedName>
    <definedName name="____A100000">#REF!</definedName>
    <definedName name="____a11">[1]!____a11</definedName>
    <definedName name="____A65600" localSheetId="0">#REF!</definedName>
    <definedName name="____A65600">#REF!</definedName>
    <definedName name="____A65700" localSheetId="0">#REF!</definedName>
    <definedName name="____A65700">#REF!</definedName>
    <definedName name="____A65900" localSheetId="0">#REF!</definedName>
    <definedName name="____A65900">#REF!</definedName>
    <definedName name="____A66000" localSheetId="0">#REF!</definedName>
    <definedName name="____A66000">#REF!</definedName>
    <definedName name="____A67000" localSheetId="0">#REF!</definedName>
    <definedName name="____A67000">#REF!</definedName>
    <definedName name="____A68000" localSheetId="0">#REF!</definedName>
    <definedName name="____A68000">#REF!</definedName>
    <definedName name="____A69000" localSheetId="0">#REF!</definedName>
    <definedName name="____A69000">#REF!</definedName>
    <definedName name="____a7">[1]!____j4</definedName>
    <definedName name="____A70000" localSheetId="0">#REF!</definedName>
    <definedName name="____A70000">#REF!</definedName>
    <definedName name="____A75000" localSheetId="0">#REF!</definedName>
    <definedName name="____A75000">#REF!</definedName>
    <definedName name="____j4" localSheetId="0">#REF!</definedName>
    <definedName name="____j4">#REF!</definedName>
    <definedName name="____j40" localSheetId="0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 localSheetId="0">#REF!</definedName>
    <definedName name="____j5">#REF!</definedName>
    <definedName name="____j50" localSheetId="0">#REF!</definedName>
    <definedName name="____j50">#REF!</definedName>
    <definedName name="____j55" localSheetId="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 localSheetId="0">#REF!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 localSheetId="0">#REF!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[2]SW1!$E$10</definedName>
    <definedName name="____RV2" localSheetId="0">#REF!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 localSheetId="0">#REF!</definedName>
    <definedName name="____y8">#REF!</definedName>
    <definedName name="____yy7">[1]!____yy7</definedName>
    <definedName name="___A100000" localSheetId="0">#REF!</definedName>
    <definedName name="___A100000">#REF!</definedName>
    <definedName name="___A65600" localSheetId="0">#REF!</definedName>
    <definedName name="___A65600">#REF!</definedName>
    <definedName name="___A65700" localSheetId="0">#REF!</definedName>
    <definedName name="___A65700">#REF!</definedName>
    <definedName name="___A65900" localSheetId="0">#REF!</definedName>
    <definedName name="___A65900">#REF!</definedName>
    <definedName name="___A66000" localSheetId="0">#REF!</definedName>
    <definedName name="___A66000">#REF!</definedName>
    <definedName name="___A67000" localSheetId="0">#REF!</definedName>
    <definedName name="___A67000">#REF!</definedName>
    <definedName name="___A68000" localSheetId="0">#REF!</definedName>
    <definedName name="___A68000">#REF!</definedName>
    <definedName name="___A69000" localSheetId="0">#REF!</definedName>
    <definedName name="___A69000">#REF!</definedName>
    <definedName name="___A70000" localSheetId="0">#REF!</definedName>
    <definedName name="___A70000">#REF!</definedName>
    <definedName name="___A75000" localSheetId="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0">#REF!</definedName>
    <definedName name="___thinkcellckMAAAAAAAAAAAAARrKpocpcFUO5xftB6ICMjw">#REF!</definedName>
    <definedName name="___thinkcellckMAAAAAAAABAAAAMboLyTAlpUqd5QpispcilA" localSheetId="0">#REF!</definedName>
    <definedName name="___thinkcellckMAAAAAAAABAAAAMboLyTAlpUqd5QpispcilA">#REF!</definedName>
    <definedName name="___thinkcellckMAAAAAAAACAAAAWCVdlIy57kKyUqqrvHSl0A" localSheetId="0">#REF!</definedName>
    <definedName name="___thinkcellckMAAAAAAAACAAAAWCVdlIy57kKyUqqrvHSl0A">#REF!</definedName>
    <definedName name="___thinkcellckMAAAAAAAAEAAAA7MZGI9n0MEWVVKPFFp_L_g" localSheetId="0">#REF!</definedName>
    <definedName name="___thinkcellckMAAAAAAAAEAAAA7MZGI9n0MEWVVKPFFp_L_g">#REF!</definedName>
    <definedName name="___thinkcellckMAAAAAAAAEAAAAcJJGW9TpF0u22uNbgjFXAw" localSheetId="0">#REF!</definedName>
    <definedName name="___thinkcellckMAAAAAAAAEAAAAcJJGW9TpF0u22uNbgjFXAw">#REF!</definedName>
    <definedName name="___thinkcellckMAAAAAAAAEAAAAdXXtUAYzfEyR7HPkAeUOWA" localSheetId="0">#REF!</definedName>
    <definedName name="___thinkcellckMAAAAAAAAEAAAAdXXtUAYzfEyR7HPkAeUOWA">#REF!</definedName>
    <definedName name="___thinkcellckMAAAAAAAAEAAAAJdtuoSoag0a1Tdu8xaZfrg" localSheetId="0">#REF!</definedName>
    <definedName name="___thinkcellckMAAAAAAAAEAAAAJdtuoSoag0a1Tdu8xaZfrg">#REF!</definedName>
    <definedName name="___thinkcellckMAAAAAAAAEAAAALvhAJ1qjhE2NUu6j8D3YuQ" localSheetId="0">#REF!</definedName>
    <definedName name="___thinkcellckMAAAAAAAAEAAAALvhAJ1qjhE2NUu6j8D3YuQ">#REF!</definedName>
    <definedName name="___thinkcellckMAAAAAAAAEAAAAXCt0MDXUa0a0R3ugpdJNJQ" localSheetId="0">#REF!</definedName>
    <definedName name="___thinkcellckMAAAAAAAAEAAAAXCt0MDXUa0a0R3ugpdJNJQ">#REF!</definedName>
    <definedName name="___thinkcellckMAAAAAAAALAAAA9aCN.AmDjEaQq4eMYptu3A" localSheetId="0">#REF!</definedName>
    <definedName name="___thinkcellckMAAAAAAAALAAAA9aCN.AmDjEaQq4eMYptu3A">#REF!</definedName>
    <definedName name="___thinkcellckMAAAAAAAALAAAAEVJO81cOFkm13k.q_UVjiA" localSheetId="0">#REF!</definedName>
    <definedName name="___thinkcellckMAAAAAAAALAAAAEVJO81cOFkm13k.q_UVjiA">#REF!</definedName>
    <definedName name="___thinkcellckMAAAAAAAAMAAAA6_DWqm.OtUCKSDWSmvU_lw" localSheetId="0">#REF!</definedName>
    <definedName name="___thinkcellckMAAAAAAAAMAAAA6_DWqm.OtUCKSDWSmvU_lw">#REF!</definedName>
    <definedName name="___thinkcellckMAAAAAAAAMAAAA9jIhUEIGkUW25nXSTVhBgg" localSheetId="0">#REF!</definedName>
    <definedName name="___thinkcellckMAAAAAAAAMAAAA9jIhUEIGkUW25nXSTVhBgg">#REF!</definedName>
    <definedName name="___thinkcellckMAAAAAAAAMAAAAkCfimYny.UG4P0q.ZgbS.Q" localSheetId="0">#REF!</definedName>
    <definedName name="___thinkcellckMAAAAAAAAMAAAAkCfimYny.UG4P0q.ZgbS.Q">#REF!</definedName>
    <definedName name="___thinkcellckMAAAAAAAAMAAAAx4_JKSXS20qNMgN_8lNHHQ" localSheetId="0">#REF!</definedName>
    <definedName name="___thinkcellckMAAAAAAAAMAAAAx4_JKSXS20qNMgN_8lNHHQ">#REF!</definedName>
    <definedName name="___thinkcellckMAAAEAAAAGAAAA69esJku15kq7koGNWnsD1g" localSheetId="0">#REF!</definedName>
    <definedName name="___thinkcellckMAAAEAAAAGAAAA69esJku15kq7koGNWnsD1g">#REF!</definedName>
    <definedName name="___thinkcellCsqLKHKdF0OxKCtylG9jyA" localSheetId="0">#REF!</definedName>
    <definedName name="___thinkcellCsqLKHKdF0OxKCtylG9jyA">#REF!</definedName>
    <definedName name="___thinkcelliesc2tpNykeJEwJxC4DSBw" localSheetId="0">#REF!</definedName>
    <definedName name="___thinkcelliesc2tpNykeJEwJxC4DSBw">#REF!</definedName>
    <definedName name="___thinkcellKqzyyt0g.U6l5nKFbIpOzQ" localSheetId="0">#REF!</definedName>
    <definedName name="___thinkcellKqzyyt0g.U6l5nKFbIpOzQ">#REF!</definedName>
    <definedName name="___thinkcellmo3dRUqKgE6bgKKZ_D3cxA" localSheetId="0">#REF!</definedName>
    <definedName name="___thinkcellmo3dRUqKgE6bgKKZ_D3cxA">#REF!</definedName>
    <definedName name="___thinkcellN7.kOpNcaUO8W4vL.YlnCw" localSheetId="0">#REF!</definedName>
    <definedName name="___thinkcellN7.kOpNcaUO8W4vL.YlnCw">#REF!</definedName>
    <definedName name="___thinkcellNCGztZtmwk.VsxHtnAfhoQ" localSheetId="0">#REF!</definedName>
    <definedName name="___thinkcellNCGztZtmwk.VsxHtnAfhoQ">#REF!</definedName>
    <definedName name="___thinkcelluawqfESRmUGZJdc6UXogGA" localSheetId="0">#REF!</definedName>
    <definedName name="___thinkcelluawqfESRmUGZJdc6UXogGA">#REF!</definedName>
    <definedName name="___thinkcellwMU9_LgSB0aY82l0Jf3X9Q" localSheetId="0">#REF!</definedName>
    <definedName name="___thinkcellwMU9_LgSB0aY82l0Jf3X9Q">#REF!</definedName>
    <definedName name="___thinkcellyTkIVdOyfEeHKHqdyUk6Mw" localSheetId="0">#REF!</definedName>
    <definedName name="___thinkcellyTkIVdOyfEeHKHqdyUk6Mw">#REF!</definedName>
    <definedName name="__A100000" localSheetId="0">#REF!</definedName>
    <definedName name="__A100000">#REF!</definedName>
    <definedName name="__A65600" localSheetId="0">#REF!</definedName>
    <definedName name="__A65600">#REF!</definedName>
    <definedName name="__A65700" localSheetId="0">#REF!</definedName>
    <definedName name="__A65700">#REF!</definedName>
    <definedName name="__A65900" localSheetId="0">#REF!</definedName>
    <definedName name="__A65900">#REF!</definedName>
    <definedName name="__A66000" localSheetId="0">#REF!</definedName>
    <definedName name="__A66000">#REF!</definedName>
    <definedName name="__A67000" localSheetId="0">#REF!</definedName>
    <definedName name="__A67000">#REF!</definedName>
    <definedName name="__A68000" localSheetId="0">#REF!</definedName>
    <definedName name="__A68000">#REF!</definedName>
    <definedName name="__A69000" localSheetId="0">#REF!</definedName>
    <definedName name="__A69000">#REF!</definedName>
    <definedName name="__A70000" localSheetId="0">#REF!</definedName>
    <definedName name="__A70000">#REF!</definedName>
    <definedName name="__A75000" localSheetId="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 localSheetId="0">#REF!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 localSheetId="0">#REF!</definedName>
    <definedName name="__j19">#REF!</definedName>
    <definedName name="__j2">[1]!__j2</definedName>
    <definedName name="__j20" localSheetId="0">#REF!</definedName>
    <definedName name="__j20">#REF!</definedName>
    <definedName name="__j22">[1]!__j22</definedName>
    <definedName name="__j23">[1]!__j23</definedName>
    <definedName name="__j234" localSheetId="0">#REF!</definedName>
    <definedName name="__j234">#REF!</definedName>
    <definedName name="__j3">[1]!__j40</definedName>
    <definedName name="__j30">[1]!__j30</definedName>
    <definedName name="__j33">[1]!__j33</definedName>
    <definedName name="__j34" localSheetId="0">#REF!</definedName>
    <definedName name="__j34">#REF!</definedName>
    <definedName name="__j345" localSheetId="0">#REF!</definedName>
    <definedName name="__j345">#REF!</definedName>
    <definedName name="__j35" localSheetId="0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 localSheetId="0">#REF!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[2]SW1!$E$10</definedName>
    <definedName name="__RV2" localSheetId="0">#REF!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 localSheetId="0">#REF!</definedName>
    <definedName name="_10">#REF!</definedName>
    <definedName name="_11" localSheetId="0">#REF!</definedName>
    <definedName name="_11">#REF!</definedName>
    <definedName name="_12" localSheetId="0">#REF!</definedName>
    <definedName name="_12">#REF!</definedName>
    <definedName name="_12_Mth" localSheetId="0">#REF!</definedName>
    <definedName name="_12_Mth">#REF!</definedName>
    <definedName name="_2" localSheetId="0">#REF!</definedName>
    <definedName name="_2">#REF!</definedName>
    <definedName name="_2_Mth">[2]SW1!$W$67:$W$67</definedName>
    <definedName name="_2_yrs" localSheetId="0">#REF!</definedName>
    <definedName name="_2_yrs">#REF!</definedName>
    <definedName name="_3" localSheetId="0">#REF!</definedName>
    <definedName name="_3">#REF!</definedName>
    <definedName name="_3_Mth">[2]SW1!$W$68:$W$68</definedName>
    <definedName name="_3_yrs" localSheetId="0">#REF!</definedName>
    <definedName name="_3_yrs">#REF!</definedName>
    <definedName name="_4" localSheetId="0">#REF!</definedName>
    <definedName name="_4">#REF!</definedName>
    <definedName name="_4_yrs" localSheetId="0">#REF!</definedName>
    <definedName name="_4_yrs">#REF!</definedName>
    <definedName name="_5" localSheetId="0">#REF!</definedName>
    <definedName name="_5">#REF!</definedName>
    <definedName name="_5_yrs" localSheetId="0">#REF!</definedName>
    <definedName name="_5_yrs">#REF!</definedName>
    <definedName name="_6" localSheetId="0">#REF!</definedName>
    <definedName name="_6">#REF!</definedName>
    <definedName name="_6_Mth" localSheetId="0">#REF!</definedName>
    <definedName name="_6_Mth">#REF!</definedName>
    <definedName name="_6_yrs" localSheetId="0">#REF!</definedName>
    <definedName name="_6_yrs">#REF!</definedName>
    <definedName name="_7" localSheetId="0">#REF!</definedName>
    <definedName name="_7">#REF!</definedName>
    <definedName name="_7_yrs" localSheetId="0">#REF!</definedName>
    <definedName name="_7_yrs">#REF!</definedName>
    <definedName name="_8" localSheetId="0">#REF!</definedName>
    <definedName name="_8">#REF!</definedName>
    <definedName name="_9" localSheetId="0">#REF!</definedName>
    <definedName name="_9">#REF!</definedName>
    <definedName name="_9_Mth">[2]SW1!$W$72:$W$72</definedName>
    <definedName name="_A100000" localSheetId="0">#REF!</definedName>
    <definedName name="_A100000">#REF!</definedName>
    <definedName name="_A65600" localSheetId="0">#REF!</definedName>
    <definedName name="_A65600">#REF!</definedName>
    <definedName name="_A65700" localSheetId="0">#REF!</definedName>
    <definedName name="_A65700">#REF!</definedName>
    <definedName name="_A65900" localSheetId="0">#REF!</definedName>
    <definedName name="_A65900">#REF!</definedName>
    <definedName name="_A66000" localSheetId="0">#REF!</definedName>
    <definedName name="_A66000">#REF!</definedName>
    <definedName name="_A67000" localSheetId="0">#REF!</definedName>
    <definedName name="_A67000">#REF!</definedName>
    <definedName name="_A68000" localSheetId="0">#REF!</definedName>
    <definedName name="_A68000">#REF!</definedName>
    <definedName name="_A69000" localSheetId="0">#REF!</definedName>
    <definedName name="_A69000">#REF!</definedName>
    <definedName name="_A70000" localSheetId="0">#REF!</definedName>
    <definedName name="_A70000">#REF!</definedName>
    <definedName name="_A75000" localSheetId="0">#REF!</definedName>
    <definedName name="_A75000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0">#REF!</definedName>
    <definedName name="_RV2">#REF!</definedName>
    <definedName name="_Sort" localSheetId="0" hidden="1">#REF!</definedName>
    <definedName name="_Sort" hidden="1">#REF!</definedName>
    <definedName name="_TPF1" localSheetId="0">#REF!</definedName>
    <definedName name="_TPF1">#REF!</definedName>
    <definedName name="A" localSheetId="0">#REF!</definedName>
    <definedName name="A">#REF!</definedName>
    <definedName name="a50000000" localSheetId="0">#REF!</definedName>
    <definedName name="a50000000">#REF!</definedName>
    <definedName name="aa" localSheetId="0">#REF!</definedName>
    <definedName name="aa">#REF!</definedName>
    <definedName name="aaa" localSheetId="0">#REF!</definedName>
    <definedName name="aaa">#REF!</definedName>
    <definedName name="aaas" localSheetId="0">#REF!</definedName>
    <definedName name="aaas">#REF!</definedName>
    <definedName name="abc" localSheetId="0">#REF!</definedName>
    <definedName name="abc">#REF!</definedName>
    <definedName name="abcdef" localSheetId="0">#REF!</definedName>
    <definedName name="abcdef">#REF!</definedName>
    <definedName name="abx" localSheetId="0">'[4]Nama Cabang'!#REF!</definedName>
    <definedName name="abx">'[4]Nama Cabang'!#REF!</definedName>
    <definedName name="adfasdfsa" localSheetId="0">#REF!</definedName>
    <definedName name="adfasdfsa">#REF!</definedName>
    <definedName name="aef" localSheetId="0">#REF!</definedName>
    <definedName name="aef">#REF!</definedName>
    <definedName name="Aktetap" localSheetId="0">#REF!</definedName>
    <definedName name="Aktetap">#REF!</definedName>
    <definedName name="aktiva" localSheetId="0">#REF!</definedName>
    <definedName name="aktiva">#REF!</definedName>
    <definedName name="AKTIVA_INV">'[5]Data Historis'!$B$90:$Q$106</definedName>
    <definedName name="Aktlain" localSheetId="0">#REF!</definedName>
    <definedName name="Aktlain">#REF!</definedName>
    <definedName name="Aktprod" localSheetId="0">#REF!</definedName>
    <definedName name="Aktprod">#REF!</definedName>
    <definedName name="Alamat" localSheetId="0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 localSheetId="0">#REF!</definedName>
    <definedName name="ALL">#REF!</definedName>
    <definedName name="ALL_KRD">'[7]MTV KRD'!$A:$N</definedName>
    <definedName name="AMORT_KRD">[8]OLAH_DATA3!$D$83:$O$97</definedName>
    <definedName name="AmountSaved" localSheetId="0">#REF!</definedName>
    <definedName name="AmountSaved">#REF!</definedName>
    <definedName name="AnnualSavings" localSheetId="0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localSheetId="0" hidden="1">#REF!</definedName>
    <definedName name="asdf3434" hidden="1">#REF!</definedName>
    <definedName name="asdfa" localSheetId="0">#REF!</definedName>
    <definedName name="asdfa">#REF!</definedName>
    <definedName name="asdfasdfa" localSheetId="0" hidden="1">#REF!</definedName>
    <definedName name="asdfasdfa" hidden="1">#REF!</definedName>
    <definedName name="asdfasdfasdfas" localSheetId="0">#REF!</definedName>
    <definedName name="asdfasdfasdfas">#REF!</definedName>
    <definedName name="asdfasdfaslas" localSheetId="0">#REF!</definedName>
    <definedName name="asdfasdfaslas">#REF!</definedName>
    <definedName name="asdfase4ae3r" localSheetId="0" hidden="1">#REF!</definedName>
    <definedName name="asdfase4ae3r" hidden="1">#REF!</definedName>
    <definedName name="asdfasefae4af" localSheetId="0">#REF!</definedName>
    <definedName name="asdfasefae4af">#REF!</definedName>
    <definedName name="asdfasfa" localSheetId="0">#REF!</definedName>
    <definedName name="asdfasfa">#REF!</definedName>
    <definedName name="asdfasfas" localSheetId="0">#REF!</definedName>
    <definedName name="asdfasfas">#REF!</definedName>
    <definedName name="asdfawefreaf" localSheetId="0">#REF!</definedName>
    <definedName name="asdfawefreaf">#REF!</definedName>
    <definedName name="asf" localSheetId="0">#REF!</definedName>
    <definedName name="asf">#REF!</definedName>
    <definedName name="asfasfawea" localSheetId="0">#REF!</definedName>
    <definedName name="asfasfawea">#REF!</definedName>
    <definedName name="asffdaf" localSheetId="0">#REF!</definedName>
    <definedName name="asffdaf">#REF!</definedName>
    <definedName name="asjldf" localSheetId="0">#REF!</definedName>
    <definedName name="asjldf">#REF!</definedName>
    <definedName name="asq" localSheetId="0">#REF!</definedName>
    <definedName name="asq">#REF!</definedName>
    <definedName name="Asumsi_Sr1" localSheetId="0">#REF!</definedName>
    <definedName name="Asumsi_Sr1">#REF!</definedName>
    <definedName name="Asumsi_Sr10" localSheetId="0">#REF!</definedName>
    <definedName name="Asumsi_Sr10">#REF!</definedName>
    <definedName name="Asumsi_Sr11" localSheetId="0">#REF!</definedName>
    <definedName name="Asumsi_Sr11">#REF!</definedName>
    <definedName name="Asumsi_Sr12" localSheetId="0">#REF!</definedName>
    <definedName name="Asumsi_Sr12">#REF!</definedName>
    <definedName name="Asumsi_Sr13" localSheetId="0">#REF!</definedName>
    <definedName name="Asumsi_Sr13">#REF!</definedName>
    <definedName name="Asumsi_Sr14" localSheetId="0">#REF!</definedName>
    <definedName name="Asumsi_Sr14">#REF!</definedName>
    <definedName name="Asumsi_Sr15" localSheetId="0">#REF!</definedName>
    <definedName name="Asumsi_Sr15">#REF!</definedName>
    <definedName name="Asumsi_Sr16" localSheetId="0">#REF!</definedName>
    <definedName name="Asumsi_Sr16">#REF!</definedName>
    <definedName name="Asumsi_Sr2" localSheetId="0">#REF!</definedName>
    <definedName name="Asumsi_Sr2">#REF!</definedName>
    <definedName name="Asumsi_Sr3" localSheetId="0">#REF!</definedName>
    <definedName name="Asumsi_Sr3">#REF!</definedName>
    <definedName name="Asumsi_Sr4" localSheetId="0">#REF!</definedName>
    <definedName name="Asumsi_Sr4">#REF!</definedName>
    <definedName name="Asumsi_Sr5" localSheetId="0">#REF!</definedName>
    <definedName name="Asumsi_Sr5">#REF!</definedName>
    <definedName name="Asumsi_Sr6" localSheetId="0">#REF!</definedName>
    <definedName name="Asumsi_Sr6">#REF!</definedName>
    <definedName name="Asumsi_Sr7" localSheetId="0">#REF!</definedName>
    <definedName name="Asumsi_Sr7">#REF!</definedName>
    <definedName name="Asumsi_Sr8" localSheetId="0">#REF!</definedName>
    <definedName name="Asumsi_Sr8">#REF!</definedName>
    <definedName name="Asumsi_Sr9" localSheetId="0">#REF!</definedName>
    <definedName name="Asumsi_Sr9">#REF!</definedName>
    <definedName name="Asumsi1" localSheetId="0">#REF!</definedName>
    <definedName name="Asumsi1">#REF!</definedName>
    <definedName name="Asumsi10" localSheetId="0">#REF!</definedName>
    <definedName name="Asumsi10">#REF!</definedName>
    <definedName name="Asumsi11" localSheetId="0">#REF!</definedName>
    <definedName name="Asumsi11">#REF!</definedName>
    <definedName name="Asumsi12" localSheetId="0">#REF!</definedName>
    <definedName name="Asumsi12">#REF!</definedName>
    <definedName name="Asumsi13" localSheetId="0">#REF!</definedName>
    <definedName name="Asumsi13">#REF!</definedName>
    <definedName name="Asumsi14" localSheetId="0">#REF!</definedName>
    <definedName name="Asumsi14">#REF!</definedName>
    <definedName name="Asumsi15" localSheetId="0">#REF!</definedName>
    <definedName name="Asumsi15">#REF!</definedName>
    <definedName name="Asumsi16" localSheetId="0">#REF!</definedName>
    <definedName name="Asumsi16">#REF!</definedName>
    <definedName name="Asumsi17" localSheetId="0">#REF!</definedName>
    <definedName name="Asumsi17">#REF!</definedName>
    <definedName name="Asumsi18" localSheetId="0">#REF!</definedName>
    <definedName name="Asumsi18">#REF!</definedName>
    <definedName name="Asumsi19" localSheetId="0">#REF!</definedName>
    <definedName name="Asumsi19">#REF!</definedName>
    <definedName name="Asumsi2" localSheetId="0">#REF!</definedName>
    <definedName name="Asumsi2">#REF!</definedName>
    <definedName name="Asumsi20" localSheetId="0">#REF!</definedName>
    <definedName name="Asumsi20">#REF!</definedName>
    <definedName name="Asumsi21" localSheetId="0">#REF!</definedName>
    <definedName name="Asumsi21">#REF!</definedName>
    <definedName name="Asumsi22" localSheetId="0">#REF!</definedName>
    <definedName name="Asumsi22">#REF!</definedName>
    <definedName name="Asumsi23" localSheetId="0">#REF!</definedName>
    <definedName name="Asumsi23">#REF!</definedName>
    <definedName name="Asumsi24" localSheetId="0">#REF!</definedName>
    <definedName name="Asumsi24">#REF!</definedName>
    <definedName name="Asumsi25" localSheetId="0">#REF!</definedName>
    <definedName name="Asumsi25">#REF!</definedName>
    <definedName name="Asumsi26" localSheetId="0">#REF!</definedName>
    <definedName name="Asumsi26">#REF!</definedName>
    <definedName name="Asumsi27" localSheetId="0">#REF!</definedName>
    <definedName name="Asumsi27">#REF!</definedName>
    <definedName name="Asumsi28" localSheetId="0">#REF!</definedName>
    <definedName name="Asumsi28">#REF!</definedName>
    <definedName name="Asumsi29" localSheetId="0">#REF!</definedName>
    <definedName name="Asumsi29">#REF!</definedName>
    <definedName name="Asumsi3" localSheetId="0">#REF!</definedName>
    <definedName name="Asumsi3">#REF!</definedName>
    <definedName name="Asumsi30" localSheetId="0">#REF!</definedName>
    <definedName name="Asumsi30">#REF!</definedName>
    <definedName name="Asumsi4" localSheetId="0">#REF!</definedName>
    <definedName name="Asumsi4">#REF!</definedName>
    <definedName name="Asumsi5" localSheetId="0">#REF!</definedName>
    <definedName name="Asumsi5">#REF!</definedName>
    <definedName name="Asumsi6" localSheetId="0">#REF!</definedName>
    <definedName name="Asumsi6">#REF!</definedName>
    <definedName name="Asumsi7" localSheetId="0">#REF!</definedName>
    <definedName name="Asumsi7">#REF!</definedName>
    <definedName name="Asumsi8" localSheetId="0">#REF!</definedName>
    <definedName name="Asumsi8">#REF!</definedName>
    <definedName name="Asumsi9" localSheetId="0">#REF!</definedName>
    <definedName name="Asumsi9">#REF!</definedName>
    <definedName name="awdr" localSheetId="0">#REF!</definedName>
    <definedName name="awdr">#REF!</definedName>
    <definedName name="b" localSheetId="0">#REF!</definedName>
    <definedName name="b">#REF!</definedName>
    <definedName name="bankDate" localSheetId="0">#REF!</definedName>
    <definedName name="bankDate">#REF!</definedName>
    <definedName name="bbbbbbbbb">[12]Input_Asm!$B$35</definedName>
    <definedName name="bc" localSheetId="0">#REF!</definedName>
    <definedName name="bc">#REF!</definedName>
    <definedName name="BebanOPerasiLain" localSheetId="0">#REF!</definedName>
    <definedName name="BebanOPerasiLain">#REF!</definedName>
    <definedName name="BiWeeklySavings" localSheetId="0">#REF!</definedName>
    <definedName name="BiWeeklySavings">#REF!</definedName>
    <definedName name="BiWeeksUntilEvent" localSheetId="0">#REF!</definedName>
    <definedName name="BiWeeksUntilEvent">#REF!</definedName>
    <definedName name="Bulan">[13]Kode!$C$13:$C$25</definedName>
    <definedName name="CALON_KCP" localSheetId="0">#REF!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 localSheetId="0">[4]Main!#REF!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 localSheetId="0">#REF!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 localSheetId="0">SUM(#REF!)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[5]D1!$B$9</definedName>
    <definedName name="ColumnTitle1" localSheetId="0">#REF!</definedName>
    <definedName name="ColumnTitle1">#REF!</definedName>
    <definedName name="ColumnTitle2">[15]!Category[[#Headers],[Category]]</definedName>
    <definedName name="ColumnTitle3">[15]!ToDoList[[#Headers],[Done]]</definedName>
    <definedName name="ColumnTitleRegion1..E3" localSheetId="0">#REF!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 localSheetId="0">'[16]BAP '!#REF!</definedName>
    <definedName name="_xlnm.Criteria">'[16]BAP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 localSheetId="0">#REF!</definedName>
    <definedName name="CURRDATE">#REF!</definedName>
    <definedName name="CurrencyUnit">[17]Assumptions!$I$4</definedName>
    <definedName name="CurrentDate">[17]Assumptions!$K$2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[18]Kode!$K$13:$K$18</definedName>
    <definedName name="DailySavings" localSheetId="0">#REF!</definedName>
    <definedName name="DailySavings">#REF!</definedName>
    <definedName name="Data_03_T">[19]Map_Sandi_BI!$C$5:$D$1148</definedName>
    <definedName name="_xlnm.Database" localSheetId="0">#REF!</definedName>
    <definedName name="_xlnm.Database">#REF!</definedName>
    <definedName name="DateSavingsBegin" localSheetId="0">#REF!</definedName>
    <definedName name="DateSavingsBegin">#REF!</definedName>
    <definedName name="DaysUntilEvent" localSheetId="0">#REF!</definedName>
    <definedName name="DaysUntilEvent">#REF!</definedName>
    <definedName name="dbfeed" localSheetId="0">#REF!</definedName>
    <definedName name="dbfeed">#REF!</definedName>
    <definedName name="dd" localSheetId="0">[20]Input_Asm_Syar!#REF!</definedName>
    <definedName name="dd">[20]Input_Asm_Syar!#REF!</definedName>
    <definedName name="def_exch">[21]lists!$D$4</definedName>
    <definedName name="def_feed">[21]lists!$D$2</definedName>
    <definedName name="def_link_exch">[21]lists!$F$4</definedName>
    <definedName name="def_link_feed">[21]lists!$F$2</definedName>
    <definedName name="def_link_mkt">[21]lists!$F$3</definedName>
    <definedName name="def_mkt">[21]lists!$D$3</definedName>
    <definedName name="depmumbairp">[6]LN!$L$13</definedName>
    <definedName name="DEPO_RATE" localSheetId="0">#REF!</definedName>
    <definedName name="DEPO_RATE">#REF!</definedName>
    <definedName name="deposito">[8]D3!$C$81:$J$235</definedName>
    <definedName name="DEPOSITORP">[3]GABUNGAN!$BL$60</definedName>
    <definedName name="DEPOSITOVLS">[3]GABUNGAN!$BL$61</definedName>
    <definedName name="Deropen" localSheetId="0">#REF!</definedName>
    <definedName name="Deropen">#REF!</definedName>
    <definedName name="DETAIL_DANA" localSheetId="0">#REF!</definedName>
    <definedName name="DETAIL_DANA">#REF!</definedName>
    <definedName name="DETAIL_TAB">[5]TAB_Y!$C$3:$F$884</definedName>
    <definedName name="dfa" localSheetId="0">#REF!</definedName>
    <definedName name="dfa">#REF!</definedName>
    <definedName name="dfafa" localSheetId="0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 localSheetId="0">#REF!</definedName>
    <definedName name="e">#REF!</definedName>
    <definedName name="EA" localSheetId="0">#REF!</definedName>
    <definedName name="EA">#REF!</definedName>
    <definedName name="EA_1" localSheetId="0">#REF!</definedName>
    <definedName name="EA_1">#REF!</definedName>
    <definedName name="EAM" localSheetId="0">#REF!</definedName>
    <definedName name="EAM">#REF!</definedName>
    <definedName name="EAM_1" localSheetId="0">#REF!</definedName>
    <definedName name="EAM_1">#REF!</definedName>
    <definedName name="eksp._exist._Teras">'[22]Asumsi Proy buka Uker'!$B$26</definedName>
    <definedName name="eksp._existing_unit">'[22]Asumsi Proy buka Uker'!$B$19</definedName>
    <definedName name="Eksp._KC_Exist.">'[22]Asumsi Proy buka Uker'!$B$5</definedName>
    <definedName name="eksp._KCP_exist.">'[22]Asumsi Proy buka Uker'!$B$12</definedName>
    <definedName name="Ekuitas" localSheetId="0">#REF!</definedName>
    <definedName name="Ekuitas">#REF!</definedName>
    <definedName name="EventCost" localSheetId="0">#REF!</definedName>
    <definedName name="EventCost">#REF!</definedName>
    <definedName name="EventDate" localSheetId="0">#REF!</definedName>
    <definedName name="EventDate">#REF!</definedName>
    <definedName name="exist._KCP">'[22]Asumsi Proy buka Uker'!$B$11</definedName>
    <definedName name="exist_Teras">'[22]Asumsi Proy buka Uker'!$B$25</definedName>
    <definedName name="Existing_KC">'[22]Asumsi Proy buka Uker'!$B$4</definedName>
    <definedName name="existing_unit">'[22]Asumsi Proy buka Uker'!$B$18</definedName>
    <definedName name="fasdfas" localSheetId="0">#REF!</definedName>
    <definedName name="fasdfas">#REF!</definedName>
    <definedName name="fawrfawefafa" localSheetId="0">#REF!</definedName>
    <definedName name="fawrfawefafa">#REF!</definedName>
    <definedName name="Fee" localSheetId="0">#REF!</definedName>
    <definedName name="Fee">#REF!</definedName>
    <definedName name="field_defaults">[21]lists!$S$3:$S$5</definedName>
    <definedName name="FirstMonth" localSheetId="0">UPPER(TEXT('002'!StartDate,"mmm "))</definedName>
    <definedName name="FirstMonth">UPPER(TEXT(StartDate,"mmm "))</definedName>
    <definedName name="FullQuoteNames">[21]lists!$G$17:$G$27</definedName>
    <definedName name="G_KASDA" localSheetId="0">#REF!</definedName>
    <definedName name="G_KASDA">#REF!</definedName>
    <definedName name="G_KASDA_16" localSheetId="0">#REF!</definedName>
    <definedName name="G_KASDA_16">#REF!</definedName>
    <definedName name="G_KASDA_17" localSheetId="0">#REF!</definedName>
    <definedName name="G_KASDA_17">#REF!</definedName>
    <definedName name="GARIS">#N/A</definedName>
    <definedName name="GIRO">[8]D1!$B$74:$L$85</definedName>
    <definedName name="Giro_Kasda">[8]D1!$B$156:$N$167</definedName>
    <definedName name="Giro_NonKasda">[8]D1!$B$115:$N$126</definedName>
    <definedName name="GIROVLS">[3]GABUNGAN!$BL$56</definedName>
    <definedName name="Goal" localSheetId="0">#REF!</definedName>
    <definedName name="Goal">#REF!</definedName>
    <definedName name="Group">[9]Parameters!$C$317:$C$318</definedName>
    <definedName name="h" localSheetId="0">#REF!</definedName>
    <definedName name="h">#REF!</definedName>
    <definedName name="heri1">[2]SW1!$B$28:$W$62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 localSheetId="0">#REF!</definedName>
    <definedName name="i">#REF!</definedName>
    <definedName name="IDRRATE" localSheetId="0">#REF!</definedName>
    <definedName name="IDRRATE">#REF!</definedName>
    <definedName name="Iklan">[23]Bi.Promosi!$C$22:$O$23</definedName>
    <definedName name="InBeneRate">[17]Assumptions!$E$79</definedName>
    <definedName name="InBldgDM">[17]Assumptions!$E$125:$Q$125</definedName>
    <definedName name="InBldgLife">[17]Assumptions!$E$121</definedName>
    <definedName name="InBldgPur">[17]Assumptions!$E$107:$Q$107</definedName>
    <definedName name="InCAPEXDaysPay">[17]Assumptions!$E$114:$Q$114</definedName>
    <definedName name="InCAPEXPct">[17]Assumptions!$E$113:$Q$113</definedName>
    <definedName name="InCAPEXPur">[17]Assumptions!$E$110:$Q$110</definedName>
    <definedName name="InCashPct">[17]Assumptions!$E$24:$Q$24</definedName>
    <definedName name="InCashPurch">[17]Assumptions!$E$51:$Q$51</definedName>
    <definedName name="income_percent_selected_period" localSheetId="0">#REF!</definedName>
    <definedName name="income_percent_selected_period">#REF!</definedName>
    <definedName name="InDaysInv">[17]Assumptions!$E$45:$Q$45</definedName>
    <definedName name="InDaysPay">[17]Assumptions!$E$48:$Q$48</definedName>
    <definedName name="InDaysRec">[17]Assumptions!$E$27:$Q$27</definedName>
    <definedName name="Indic" localSheetId="0">#REF!</definedName>
    <definedName name="Indic">#REF!</definedName>
    <definedName name="InEqptDM">[17]Assumptions!$E$126:$Q$126</definedName>
    <definedName name="InEqptLife">[17]Assumptions!$E$122</definedName>
    <definedName name="InEqptPur">[17]Assumptions!$E$108:$Q$108</definedName>
    <definedName name="InEqtInv">[17]Assumptions!$E$136:$Q$136</definedName>
    <definedName name="InExtBldg">[17]Assumptions!$E$95</definedName>
    <definedName name="InExtBldgDep">[17]Assumptions!$E$101</definedName>
    <definedName name="InExtEqpt">[17]Assumptions!$E$96</definedName>
    <definedName name="InExtEqptDep">[17]Assumptions!$E$102</definedName>
    <definedName name="InExtFix">[17]Assumptions!$E$97</definedName>
    <definedName name="InExtFixDep">[17]Assumptions!$E$103</definedName>
    <definedName name="InFCastPeriod">[17]Assumptions!$E$116</definedName>
    <definedName name="InFixDM">[17]Assumptions!$E$127:$Q$127</definedName>
    <definedName name="InFixLife">[17]Assumptions!$E$123</definedName>
    <definedName name="InFixPur">[17]Assumptions!$E$109:$Q$109</definedName>
    <definedName name="InLabor">[17]Assumptions!$E$40:$Q$40</definedName>
    <definedName name="InLTIntAnnual">[17]Assumptions!$E$155</definedName>
    <definedName name="InLTIntPer">[17]Assumptions!$E$156:$Q$156</definedName>
    <definedName name="InLTLoanIncr">[17]Assumptions!$E$150:$Q$150</definedName>
    <definedName name="InLTLoanRepay">[17]Assumptions!$E$151:$Q$151</definedName>
    <definedName name="InLTLoanVal">[17]Assumptions!$E$153:$Q$153</definedName>
    <definedName name="InMaintPct">[17]Assumptions!$E$86:$Q$86</definedName>
    <definedName name="InMinCash">[17]Assumptions!$E$131:$Q$131</definedName>
    <definedName name="InMiscPct">[17]Assumptions!$E$84:$Q$84</definedName>
    <definedName name="InNoAA">[17]Assumptions!$E$64:$Q$64</definedName>
    <definedName name="InNoCA">[17]Assumptions!$E$63:$Q$63</definedName>
    <definedName name="InNoCEO">[17]Assumptions!$E$56:$Q$56</definedName>
    <definedName name="InNoCFO">[17]Assumptions!$E$57:$Q$57</definedName>
    <definedName name="InNoEmp">[17]Assumptions!$E$65:$Q$65</definedName>
    <definedName name="InNoEng">[17]Assumptions!$E$62:$Q$62</definedName>
    <definedName name="InNoSP">[17]Assumptions!$E$61:$Q$61</definedName>
    <definedName name="InNoVPBD">[17]Assumptions!$E$60:$Q$60</definedName>
    <definedName name="InNoVPME">[17]Assumptions!$E$58:$Q$58</definedName>
    <definedName name="InNoVPSM">[17]Assumptions!$E$59:$Q$59</definedName>
    <definedName name="InOilPrcGrowthRt">[17]Assumptions!$E$10:$Q$10</definedName>
    <definedName name="InOilPrice">[17]Assumptions!$E$9:$Q$9</definedName>
    <definedName name="InOtherRaw">[17]Assumptions!$E$39:$Q$39</definedName>
    <definedName name="InPeriodUts">[17]Assumptions!$E$117</definedName>
    <definedName name="InPrice1">[17]Assumptions!$E$18:$Q$18</definedName>
    <definedName name="InPrice2">[17]Assumptions!$E$19:$Q$19</definedName>
    <definedName name="InPriceInpMeth">[17]Assumptions!$E$14</definedName>
    <definedName name="INPUT2" localSheetId="0">#REF!</definedName>
    <definedName name="INPUT2">#REF!</definedName>
    <definedName name="InRentperArea">[17]Assumptions!$E$88:$Q$88</definedName>
    <definedName name="InRentPeriod">[17]Assumptions!$E$90</definedName>
    <definedName name="InRentSpace">[17]Assumptions!$E$89:$Q$89</definedName>
    <definedName name="InRubber_OilCorr">[17]Assumptions!$E$37:$Q$37</definedName>
    <definedName name="InRubberCost1">[17]Assumptions!$E$33:$Q$33</definedName>
    <definedName name="InRubberCost2">[17]Assumptions!$E$34:$Q$34</definedName>
    <definedName name="InRubberCostGR">[17]Assumptions!$E$35:$Q$35</definedName>
    <definedName name="InRubberInpMeth">[17]Assumptions!$E$31</definedName>
    <definedName name="InSalAA">[17]Assumptions!$E$76</definedName>
    <definedName name="InSalCA">[17]Assumptions!$E$75</definedName>
    <definedName name="InSalCEO">[17]Assumptions!$E$68</definedName>
    <definedName name="InSalCFO">[17]Assumptions!$E$69</definedName>
    <definedName name="InSalEng">[17]Assumptions!$E$74</definedName>
    <definedName name="InSalSP">[17]Assumptions!$E$73</definedName>
    <definedName name="InSalVPBD">[17]Assumptions!$E$72</definedName>
    <definedName name="InSalVPME">[17]Assumptions!$E$70</definedName>
    <definedName name="InSalVPSM">[17]Assumptions!$E$71</definedName>
    <definedName name="InSTIntAnnual">[17]Assumptions!$E$144</definedName>
    <definedName name="InSTIntPer">[17]Assumptions!$E$145:$Q$145</definedName>
    <definedName name="InSTLoanIncr">[17]Assumptions!$E$139:$Q$139</definedName>
    <definedName name="InSTLoanRepay">[17]Assumptions!$E$140:$Q$140</definedName>
    <definedName name="InSTLoanVal">[17]Assumptions!$E$142:$Q$142</definedName>
    <definedName name="INT" localSheetId="0">#REF!</definedName>
    <definedName name="INT">#REF!</definedName>
    <definedName name="InTaxPct">[17]Assumptions!$E$91:$Q$91</definedName>
    <definedName name="InUnits">[17]Assumptions!$E$16:$Q$16</definedName>
    <definedName name="InUpperLmt">[17]Assumptions!$E$21</definedName>
    <definedName name="INVESTASI">'[7]MTV KRD'!$G:$G</definedName>
    <definedName name="Jabatan">[13]Kode!$J$13:$J$20</definedName>
    <definedName name="jal" localSheetId="0">#REF!</definedName>
    <definedName name="jal">#REF!</definedName>
    <definedName name="Jasa" localSheetId="0">#REF!</definedName>
    <definedName name="Jasa">#REF!</definedName>
    <definedName name="jsampurna.id" localSheetId="0">#REF!</definedName>
    <definedName name="jsampurna.id">#REF!</definedName>
    <definedName name="k" localSheetId="0">#REF!</definedName>
    <definedName name="k">#REF!</definedName>
    <definedName name="KA_PPA" localSheetId="0">#REF!</definedName>
    <definedName name="KA_PPA">#REF!</definedName>
    <definedName name="Kantor">[24]Kode!$I$13:$I$20</definedName>
    <definedName name="KAP" localSheetId="0">#REF!</definedName>
    <definedName name="KAP">#REF!</definedName>
    <definedName name="KAP_PPA" localSheetId="0">#REF!</definedName>
    <definedName name="KAP_PPA">#REF!</definedName>
    <definedName name="Kas" localSheetId="0">#REF!</definedName>
    <definedName name="Kas">#REF!</definedName>
    <definedName name="KONSUMSI">'[7]MTV KRD'!$J:$J</definedName>
    <definedName name="kontr._exist._Teras" localSheetId="0">#REF!</definedName>
    <definedName name="kontr._exist._Teras">#REF!</definedName>
    <definedName name="kontr._existing_unit" localSheetId="0">#REF!</definedName>
    <definedName name="kontr._existing_unit">#REF!</definedName>
    <definedName name="Kontr._KC_Exist." localSheetId="0">#REF!</definedName>
    <definedName name="Kontr._KC_Exist.">#REF!</definedName>
    <definedName name="kontr._KCP_exist." localSheetId="0">#REF!</definedName>
    <definedName name="kontr._KCP_exist.">#REF!</definedName>
    <definedName name="kontr._Teras_baru" localSheetId="0">#REF!</definedName>
    <definedName name="kontr._Teras_baru">#REF!</definedName>
    <definedName name="kontr._unit_baru" localSheetId="0">#REF!</definedName>
    <definedName name="kontr._unit_baru">#REF!</definedName>
    <definedName name="KOPERASI">'[23]Input-KREDIT'!$B$24:$L$48</definedName>
    <definedName name="Kota" localSheetId="0">#REF!</definedName>
    <definedName name="Kota">#REF!</definedName>
    <definedName name="Kota_Prop" localSheetId="0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 localSheetId="0">#REF!</definedName>
    <definedName name="Kredit">#REF!</definedName>
    <definedName name="Kredit_B" localSheetId="0">#REF!</definedName>
    <definedName name="Kredit_B">#REF!</definedName>
    <definedName name="Kredit_Code">[5]Kredit!$B$70:$B$100,[5]Kredit!$B$107:$B$111</definedName>
    <definedName name="Kredit_Koperasi" localSheetId="0">#REF!</definedName>
    <definedName name="Kredit_Koperasi">#REF!</definedName>
    <definedName name="KREDIT_PRODUK">'[5]Data Historis'!$D$30:$Q$65</definedName>
    <definedName name="laba">[25]LABA!$C$7:$DD$997</definedName>
    <definedName name="LAMBON">[26]LRK!$D$57</definedName>
    <definedName name="Laporan" localSheetId="0">#REF!</definedName>
    <definedName name="Laporan">#REF!</definedName>
    <definedName name="LBACEH">[26]LRK!$D$20</definedName>
    <definedName name="LBALIKPAPAN">[26]LRK!$D$43</definedName>
    <definedName name="LBANDUNG">[26]LRK!$D$27</definedName>
    <definedName name="LBANJARMASIN">[26]LRK!$D$54</definedName>
    <definedName name="LBATAM">[26]LRK!$D$12</definedName>
    <definedName name="LBENGKULU">[26]LRK!$D$22</definedName>
    <definedName name="LBLAMPUNG">[26]LRK!$D$33</definedName>
    <definedName name="LBOGOR">[26]LRK!$D$26</definedName>
    <definedName name="LBUKITTINGGI">[26]LRK!$D$21</definedName>
    <definedName name="LCARDCENTER">[26]LRK!$D$65</definedName>
    <definedName name="LCIB">[26]LRK!$D$67</definedName>
    <definedName name="LCILEGON">[26]LRK!$D$38</definedName>
    <definedName name="LCIREBON">[26]LRK!$D$28</definedName>
    <definedName name="LCMARKET">'[26]PEND+BIAYA'!$G$29</definedName>
    <definedName name="LCOOK">[26]LRK!$D$68</definedName>
    <definedName name="LCRP">[3]GABUNGAN!$BL$47</definedName>
    <definedName name="LCVLS">[3]GABUNGAN!$BL$48</definedName>
    <definedName name="LDENPASAR">[26]LRK!$D$44</definedName>
    <definedName name="LFNHK">[6]NONNRC!$C$32</definedName>
    <definedName name="LFNJKT">[6]NONNRC!$B$32</definedName>
    <definedName name="LIBG">'[26]PEND+BIAYA'!$M$29</definedName>
    <definedName name="LJAMBI">[26]LRK!$D$16</definedName>
    <definedName name="LJAYAPURA">[26]LRK!$D$53</definedName>
    <definedName name="LJEMBER">[26]LRK!$D$45</definedName>
    <definedName name="LJOMBANG">[26]LRK!$D$60</definedName>
    <definedName name="LJUANDA">[26]LRK!$D$8</definedName>
    <definedName name="LKALBES">[26]LRK!$D$5</definedName>
    <definedName name="LKARAWANG">[26]LRK!$D$35</definedName>
    <definedName name="LKEDIRI">[26]LRK!$D$49</definedName>
    <definedName name="LKENDARI">[26]LRK!$D$59</definedName>
    <definedName name="LKPUSAT">[6]LRK!$D$64</definedName>
    <definedName name="LKUDUS">[26]LRK!$D$39</definedName>
    <definedName name="LKUPANG">[26]LRK!$D$61</definedName>
    <definedName name="LKWI">[6]GABUNGAN!$C$75</definedName>
    <definedName name="LKWII">[6]GABUNGAN!$D$75</definedName>
    <definedName name="LKWIII">[6]GABUNGAN!$E$75</definedName>
    <definedName name="LMALANG">[26]LRK!$D$50</definedName>
    <definedName name="LMANADO">[26]LRK!$D$55</definedName>
    <definedName name="LMATARAM">[26]LRK!$D$56</definedName>
    <definedName name="LMAURITIUS">[26]LRK!$D$70</definedName>
    <definedName name="LMCHANGER">[26]LRK!$D$63</definedName>
    <definedName name="LMDUA">[26]LRK!$D$9</definedName>
    <definedName name="LMEDAN">[26]LRK!$D$10</definedName>
    <definedName name="LMLAMPUNG">[26]LRK!$D$40</definedName>
    <definedName name="LMOJOKERTO">[26]LRK!$D$51</definedName>
    <definedName name="LMUMBAI">[26]LRK!$D$69</definedName>
    <definedName name="LNINGBO">[6]NONNRC!$D$32</definedName>
    <definedName name="LPALEMBANG">[26]LRK!$D$13</definedName>
    <definedName name="LPALU">[26]LRK!$D$58</definedName>
    <definedName name="LPEKALONGAN">[26]LRK!$D$25</definedName>
    <definedName name="LPEKANBARU">[26]LRK!$D$15</definedName>
    <definedName name="LPONTIANAK">[26]LRK!$D$24</definedName>
    <definedName name="LPROBOLINGGO">[26]LRK!$D$46</definedName>
    <definedName name="LPURWOKERTO">[26]LRK!$D$37</definedName>
    <definedName name="LRANTAU">[26]LRK!$D$17</definedName>
    <definedName name="lrkpno">[26]NONCAB!$C$75</definedName>
    <definedName name="LRLBU" localSheetId="0">[27]Input_Asm_Syar!#REF!</definedName>
    <definedName name="LRLBU">[27]Input_Asm_Syar!#REF!</definedName>
    <definedName name="LRSyr" localSheetId="0">[28]Input_Asm_Syar!#REF!</definedName>
    <definedName name="LRSyr">[28]Input_Asm_Syar!#REF!</definedName>
    <definedName name="LRSyr1" localSheetId="0">[29]Input_Asm_Syar!#REF!</definedName>
    <definedName name="LRSyr1">[29]Input_Asm_Syar!#REF!</definedName>
    <definedName name="lrtreas">'[26]lr treas'!$D$55</definedName>
    <definedName name="LSALATIGA">[26]LRK!$D$30</definedName>
    <definedName name="LSAMARINDA">[26]LRK!$D$47</definedName>
    <definedName name="LSAMPIT">[26]LRK!$D$52</definedName>
    <definedName name="LSEMARANG">[26]LRK!$D$32</definedName>
    <definedName name="LSIANTAR">[26]LRK!$D$18</definedName>
    <definedName name="LSINGARAJA">[26]LRK!$D$62</definedName>
    <definedName name="LSOLO">[26]LRK!$D$34</definedName>
    <definedName name="LSORONG">[26]LRK!$D$48</definedName>
    <definedName name="lstMetrics" localSheetId="0">OFFSET(#REF!,0,0,COUNTA(#REF!))</definedName>
    <definedName name="lstMetrics">OFFSET(#REF!,0,0,COUNTA(#REF!))</definedName>
    <definedName name="lstYears" localSheetId="0">OFFSET(#REF!,0,1,1,COUNTA(#REF!)-1)</definedName>
    <definedName name="lstYears">OFFSET(#REF!,0,1,1,COUNTA(#REF!)-1)</definedName>
    <definedName name="LSURABAYA">[26]LRK!$D$41</definedName>
    <definedName name="LTASIK">[26]LRK!$D$36</definedName>
    <definedName name="LTCCENTER">[26]LRK!$D$66</definedName>
    <definedName name="LTEGAL">[26]LRK!$D$31</definedName>
    <definedName name="LTHAMRIN">[26]LRK!$D$6</definedName>
    <definedName name="LTIntAnnual">[17]Assumptions!$E$155</definedName>
    <definedName name="LTPINANG">[26]LRK!$D$19</definedName>
    <definedName name="LYOGYA">[26]LRK!$D$23</definedName>
    <definedName name="m" localSheetId="0">#REF!</definedName>
    <definedName name="m">#REF!</definedName>
    <definedName name="Macro_Sr1" localSheetId="0">#REF!</definedName>
    <definedName name="Macro_Sr1">#REF!</definedName>
    <definedName name="Macro1" localSheetId="0">#REF!</definedName>
    <definedName name="Macro1">#REF!</definedName>
    <definedName name="Macro2" localSheetId="0">[28]Input_Asm!#REF!</definedName>
    <definedName name="Macro2">[28]Input_Asm!#REF!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JALAH">[23]Bi.Majalah!$C$26:$N$35</definedName>
    <definedName name="mas" localSheetId="0">#REF!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 localSheetId="0">#REF!</definedName>
    <definedName name="Menu">#REF!</definedName>
    <definedName name="menu_makro" localSheetId="0">#REF!</definedName>
    <definedName name="menu_makro">#REF!</definedName>
    <definedName name="MenuRange" localSheetId="0">#REF!</definedName>
    <definedName name="MenuRange">#REF!</definedName>
    <definedName name="MenuRange_Syar" localSheetId="0">#REF!</definedName>
    <definedName name="MenuRange_Syar">#REF!</definedName>
    <definedName name="MKM_Total" localSheetId="0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 localSheetId="0">#REF!</definedName>
    <definedName name="MonthlySavings">#REF!</definedName>
    <definedName name="MonthsUntilEvent" localSheetId="0">#REF!</definedName>
    <definedName name="MonthsUntilEvent">#REF!</definedName>
    <definedName name="MORE3">[30]Sheet1!$D$6:$D$15</definedName>
    <definedName name="MORE6">[30]Sheet1!$D$7:$D$15</definedName>
    <definedName name="morning" localSheetId="0">#REF!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OFFSET([17]Sales_and_Collections!$G$307,0,0,1,[17]Sales_and_Collections!$J$309)</definedName>
    <definedName name="MYHERI" localSheetId="0">#REF!</definedName>
    <definedName name="MYHERI">#REF!</definedName>
    <definedName name="Nama_Sheet_Mcr" localSheetId="0">#REF!</definedName>
    <definedName name="Nama_Sheet_Mcr">#REF!</definedName>
    <definedName name="Namabank">[13]Bank!$F$293:$F$407</definedName>
    <definedName name="NamaBank1" localSheetId="0">#REF!</definedName>
    <definedName name="NamaBank1">#REF!</definedName>
    <definedName name="Namabank3" localSheetId="0">#REF!</definedName>
    <definedName name="Namabank3">#REF!</definedName>
    <definedName name="nCab" localSheetId="0">#REF!</definedName>
    <definedName name="nCab">#REF!</definedName>
    <definedName name="ncdmumbairp">[6]LN!$L$14</definedName>
    <definedName name="NERACA_1" localSheetId="0">#REF!</definedName>
    <definedName name="NERACA_1">#REF!</definedName>
    <definedName name="NetWorth">[31]calculations!$D$10</definedName>
    <definedName name="NextMonth" localSheetId="0">UPPER(TEXT(EOMONTH(VALUE(#REF!&amp;"1"),0)+1,"mmm "))</definedName>
    <definedName name="NextMonth">UPPER(TEXT(EOMONTH(VALUE(#REF!&amp;"1"),0)+1,"mmm "))</definedName>
    <definedName name="nn" localSheetId="0">#REF!</definedName>
    <definedName name="nn">#REF!</definedName>
    <definedName name="NOL">#N/A</definedName>
    <definedName name="NP" localSheetId="0">#REF!</definedName>
    <definedName name="NP">#REF!</definedName>
    <definedName name="NRS" localSheetId="0">[20]Input_Asm_Syar!#REF!</definedName>
    <definedName name="NRS">[20]Input_Asm_Syar!#REF!</definedName>
    <definedName name="NRSyr" localSheetId="0">[28]Input_Asm_Syar!#REF!</definedName>
    <definedName name="NRSyr">[28]Input_Asm_Syar!#REF!</definedName>
    <definedName name="NRSYr1" localSheetId="0">[29]Input_Asm_Syar!#REF!</definedName>
    <definedName name="NRSYr1">[29]Input_Asm_Syar!#REF!</definedName>
    <definedName name="o" localSheetId="0">#REF!</definedName>
    <definedName name="o">#REF!</definedName>
    <definedName name="Obligasi" localSheetId="0">#REF!</definedName>
    <definedName name="Obligasi">#REF!</definedName>
    <definedName name="OBLVLS">[3]GABUNGAN!$BL$65</definedName>
    <definedName name="OFF" localSheetId="0">#REF!</definedName>
    <definedName name="OFF">#REF!</definedName>
    <definedName name="OLAH_DATA">'[32]PBL-Nett'!$C$7:$U$580</definedName>
    <definedName name="OLAH_DATA2">'[33]NRC-Nett'!$C$8:$T$705</definedName>
    <definedName name="OpRiskApproach">[9]Parameters!$C$346:$C$347</definedName>
    <definedName name="OS_FI" localSheetId="0">#REF!</definedName>
    <definedName name="OS_FI">#REF!</definedName>
    <definedName name="OS_FIXED_INCOME" localSheetId="0">#REF!</definedName>
    <definedName name="OS_FIXED_INCOME">#REF!</definedName>
    <definedName name="OutBEU">[17]Contribution_Margin!$E$45:$Q$45</definedName>
    <definedName name="OutBSCheck">[17]Consolidated_Forecast!$E$58:$Q$58</definedName>
    <definedName name="OutBSCheck_A">[17]Consolidated_Actuals!$E$58:$Q$58</definedName>
    <definedName name="OutCashBF">[17]Cash!$E$23:$Q$23</definedName>
    <definedName name="OutCashBOP">[17]Consolidated_Forecast!$E$106:$Q$106</definedName>
    <definedName name="OutCashBOP_A">[17]Consolidated_Actuals!$E$104:$Q$104</definedName>
    <definedName name="OutCashBS">[17]Consolidated_Forecast!$E$33:$Q$33</definedName>
    <definedName name="OutCashBS_A">[17]Consolidated_Actuals!$E$33:$Q$33</definedName>
    <definedName name="OutCashEOP">[17]Consolidated_Forecast!$E$107:$Q$107</definedName>
    <definedName name="OutCashEOP_A">[17]Consolidated_Actuals!$E$105:$Q$105</definedName>
    <definedName name="OutCashInvAc">[17]Consolidated_Forecast!$E$94:$Q$94</definedName>
    <definedName name="OutCashInvAc_A">[17]Consolidated_Actuals!$E$93:$Q$93</definedName>
    <definedName name="OutCashOpAc">[17]Consolidated_Forecast!$E$89:$Q$89</definedName>
    <definedName name="OutCashOpAc_A">[17]Consolidated_Actuals!$E$88:$Q$88</definedName>
    <definedName name="OutCAsset">[17]Consolidated_Forecast!$E$37:$Q$37</definedName>
    <definedName name="OutCAsset_A">[17]Consolidated_Actuals!$E$37:$Q$37</definedName>
    <definedName name="OutCFCheck">[17]Consolidated_Forecast!$E$109:$Q$109</definedName>
    <definedName name="OutCFCheck_A">[17]Consolidated_Actuals!$E$107:$Q$107</definedName>
    <definedName name="OutChgCash">[17]Consolidated_Forecast!$E$105:$Q$105</definedName>
    <definedName name="OutChgCash_A">[17]Consolidated_Actuals!$E$104:$Q$104</definedName>
    <definedName name="OutChgNWC">[17]Consolidated_Forecast!$E$70:$Q$70</definedName>
    <definedName name="OutChgNWC_A">[17]Consolidated_Actuals!$E$69:$Q$69</definedName>
    <definedName name="OutCL">[17]Consolidated_Forecast!$E$47:$Q$47</definedName>
    <definedName name="OutCL_A">[17]Consolidated_Actuals!$E$47:$Q$47</definedName>
    <definedName name="OutCM">[17]Contribution_Margin!$E$25:$Q$25</definedName>
    <definedName name="OutCMPU">[17]Contribution_Margin!$E$41:$Q$41</definedName>
    <definedName name="OutCOGS">[17]Consolidated_Forecast!$E$9:$Q$9</definedName>
    <definedName name="OutCOGS_A">[17]Consolidated_Actuals!$E$9:$Q$9</definedName>
    <definedName name="OutCOGSYr">[17]COGS!$S$13</definedName>
    <definedName name="OutEndCash">[17]Cash!$E$35:$Q$35</definedName>
    <definedName name="OutEqtInvYr">[17]Cash!$S$25</definedName>
    <definedName name="OutFinCashChg">[17]Cash!$F$33:$Q$33</definedName>
    <definedName name="OutFixCosts">[17]Contribution_Margin!$E$20:$Q$20</definedName>
    <definedName name="OutFlashActual">[17]Variance_Report!$G$11:$G$31</definedName>
    <definedName name="OutFlashBudget">[17]Variance_Report!$E$11:$E$31</definedName>
    <definedName name="OutGrMar">[17]Financial_Ratios!$F$9:$Q$9</definedName>
    <definedName name="OutGrossP">[17]Consolidated_Forecast!$E$10:$Q$10</definedName>
    <definedName name="OutGrossP_A">[17]Consolidated_Actuals!$E$10:$Q$10</definedName>
    <definedName name="OutIncEmp">[17]Financial_Ratios!$F$20:$Q$20</definedName>
    <definedName name="OutIntExp">[17]Cash!$F$29:$Q$29</definedName>
    <definedName name="OutInvTurn">[17]Financial_Ratios!$F$23:$Q$23</definedName>
    <definedName name="OutLTIntExp">[17]Cash!$F$32:$Q$32</definedName>
    <definedName name="OutLTLoan">[17]Consolidated_Forecast!$E$49:$Q$49</definedName>
    <definedName name="OutNetInc">[17]Consolidated_Forecast!$E$23:$Q$23</definedName>
    <definedName name="OutNetInc_A">[17]Consolidated_Actuals!$E$23:$Q$23</definedName>
    <definedName name="OutNetIncYr">[17]Consolidated_Forecast!$S$23</definedName>
    <definedName name="OutNPMar">[17]Financial_Ratios!$F$12:$Q$12</definedName>
    <definedName name="OutNWC">[17]Consolidated_Forecast!$E$66:$Q$66</definedName>
    <definedName name="OutNWC_A">[17]Consolidated_Actuals!$E$65:$Q$65</definedName>
    <definedName name="OutOpInc">[17]Consolidated_Forecast!$E$17:$Q$17</definedName>
    <definedName name="OutOpInc_A">[17]Consolidated_Actuals!$E$17:$Q$17</definedName>
    <definedName name="OutOpIncYr">[17]Consolidated_Forecast!$S$17</definedName>
    <definedName name="OutPlug">[17]Consolidated_Forecast!$F$43:$Q$43</definedName>
    <definedName name="OutPrcperUnit">[17]Contribution_Margin!$E$49:$Q$49</definedName>
    <definedName name="OutPTMar">[17]Financial_Ratios!$F$11:$Q$11</definedName>
    <definedName name="OutRE">[17]Consolidated_Forecast!$E$54:$Q$54</definedName>
    <definedName name="OutRE_A">[17]Consolidated_Actuals!$E$54:$Q$54</definedName>
    <definedName name="OutRecTurn">[17]Financial_Ratios!$F$22:$Q$22</definedName>
    <definedName name="OutRevEmp">[17]Financial_Ratios!$F$21:$Q$21</definedName>
    <definedName name="OutROA">[17]Financial_Ratios!$F$16:$Q$16</definedName>
    <definedName name="OutROC">[17]Financial_Ratios!$F$17:$Q$17</definedName>
    <definedName name="OutROE">[17]Financial_Ratios!$F$15:$Q$15</definedName>
    <definedName name="OutSales">[17]Consolidated_Forecast!$E$8:$Q$8</definedName>
    <definedName name="OutSales_A">[17]Consolidated_Actuals!$E$8:$Q$8</definedName>
    <definedName name="OutSalesYr">[17]Consolidated_Forecast!$S$8</definedName>
    <definedName name="OutSTFin">[17]Consolidated_Forecast!$E$43:$Q$43</definedName>
    <definedName name="OutSTLoan">[17]Consolidated_Forecast!$E$46:$Q$46</definedName>
    <definedName name="OutTaxExp">[17]Consolidated_Forecast!$E$22:$Q$22</definedName>
    <definedName name="OutTaxExp_A">[17]Consolidated_Actuals!$E$22:$Q$22</definedName>
    <definedName name="OutTaxInc">[17]Consolidated_Forecast!$E$20:$Q$20</definedName>
    <definedName name="OutTaxInc_A">[17]Consolidated_Actuals!$E$20:$Q$20</definedName>
    <definedName name="OutTotalOE">[17]Consolidated_Forecast!$E$55:$Q$55</definedName>
    <definedName name="OutTotalOE_A">[17]Consolidated_Actuals!$E$55:$Q$55</definedName>
    <definedName name="OutTotAsset">[17]Consolidated_Forecast!$E$40:$Q$40</definedName>
    <definedName name="OutTotAsset_A">[17]Consolidated_Actuals!$E$40:$Q$40</definedName>
    <definedName name="OutTotAssetYr">[17]Consolidated_Forecast!$S$40</definedName>
    <definedName name="OutTotCosts">[17]Contribution_Margin!$E$33:$Q$33</definedName>
    <definedName name="OutTotLiabs">[17]Consolidated_Forecast!$E$50:$Q$50</definedName>
    <definedName name="OutTotLiabs_A">[17]Consolidated_Actuals!$E$50:$Q$50</definedName>
    <definedName name="OutVarCosts">[17]Contribution_Margin!$E$14:$Q$14</definedName>
    <definedName name="OutVCperUnit">[17]Contribution_Margin!$E$40:$Q$40</definedName>
    <definedName name="p" localSheetId="0">#REF!</definedName>
    <definedName name="p">#REF!</definedName>
    <definedName name="pasiva" localSheetId="0">#REF!</definedName>
    <definedName name="pasiva">#REF!</definedName>
    <definedName name="PEMASARAN">[23]Bi.Majalah!$C$45:$N$54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 localSheetId="0">#REF!</definedName>
    <definedName name="Per_EA">#REF!</definedName>
    <definedName name="Per_EA1" localSheetId="0">#REF!</definedName>
    <definedName name="Per_EA1">#REF!</definedName>
    <definedName name="Per_TPF" localSheetId="0">#REF!</definedName>
    <definedName name="Per_TPF">#REF!</definedName>
    <definedName name="Per_TPF1" localSheetId="0">#REF!</definedName>
    <definedName name="Per_TPF1">#REF!</definedName>
    <definedName name="PercentsExpense" localSheetId="0">#REF!,#REF!,#REF!,#REF!,#REF!,#REF!</definedName>
    <definedName name="PercentsExpense">#REF!,#REF!,#REF!,#REF!,#REF!,#REF!</definedName>
    <definedName name="PercentsIncome" localSheetId="0">#REF!</definedName>
    <definedName name="PercentsIncome">#REF!</definedName>
    <definedName name="periode">[34]PARAM!$A$2:$E$50</definedName>
    <definedName name="Periods" localSheetId="0">#REF!</definedName>
    <definedName name="Periods">#REF!</definedName>
    <definedName name="Pert._eks._KC_exist.">'[22]Asumsi Proy buka Uker'!$B$7</definedName>
    <definedName name="pert._eksp._exist._Teras">'[22]Asumsi Proy buka Uker'!$B$28</definedName>
    <definedName name="Pert._eksp._existing_unit">'[22]Asumsi Proy buka Uker'!$B$21</definedName>
    <definedName name="Pert._eksp._KCP_exist">'[22]Asumsi Proy buka Uker'!$B$14</definedName>
    <definedName name="pg_labels_ven1">[21]lists!$G$1</definedName>
    <definedName name="pg_labels_ven2">[21]lists!$I$1</definedName>
    <definedName name="pg_pages_ven1">[21]lists!$H$1</definedName>
    <definedName name="pg_pages_ven2">[21]lists!$J$1</definedName>
    <definedName name="Pinj" localSheetId="0">#REF!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 localSheetId="0">#REF!</definedName>
    <definedName name="PJK">#REF!</definedName>
    <definedName name="PNO" localSheetId="0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 localSheetId="0">#REF!</definedName>
    <definedName name="POL">#REF!</definedName>
    <definedName name="Porsi_KC" localSheetId="0">#REF!</definedName>
    <definedName name="Porsi_KC">#REF!</definedName>
    <definedName name="Porsi_KCP" localSheetId="0">#REF!</definedName>
    <definedName name="Porsi_KCP">#REF!</definedName>
    <definedName name="Porsi_Kecil_Menengah" localSheetId="0">#REF!</definedName>
    <definedName name="Porsi_Kecil_Menengah">#REF!</definedName>
    <definedName name="Porsi_Mikro" localSheetId="0">#REF!</definedName>
    <definedName name="Porsi_Mikro">#REF!</definedName>
    <definedName name="Porsi_Teras" localSheetId="0">#REF!</definedName>
    <definedName name="Porsi_Teras">#REF!</definedName>
    <definedName name="Porsi_Unit" localSheetId="0">#REF!</definedName>
    <definedName name="Porsi_Unit">#REF!</definedName>
    <definedName name="Premi_DPK">'[8]Premi DPK'!$C$23:$N$24</definedName>
    <definedName name="_xlnm.Print_Area" localSheetId="0">#REF!</definedName>
    <definedName name="_xlnm.Print_Area">#REF!</definedName>
    <definedName name="Print_Area_BB" localSheetId="0">#REF!</definedName>
    <definedName name="Print_Area_BB">#REF!</definedName>
    <definedName name="Print_Area_MI" localSheetId="0">#REF!</definedName>
    <definedName name="Print_Area_MI">#REF!</definedName>
    <definedName name="_xlnm.Print_Titles" localSheetId="0">#REF!,#REF!</definedName>
    <definedName name="_xlnm.Print_Titles">#REF!,#REF!</definedName>
    <definedName name="Print_Titles_MI" localSheetId="0">#REF!,#REF!</definedName>
    <definedName name="Print_Titles_MI">#REF!,#REF!</definedName>
    <definedName name="Promosi">[23]Bi.Promosi!$C$53:$N$54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 localSheetId="0">[35]Input_Asm_Syar!#REF!</definedName>
    <definedName name="qqqqqq">[35]Input_Asm_Syar!#REF!</definedName>
    <definedName name="qw" localSheetId="0">[4]Main!#REF!</definedName>
    <definedName name="qw">[4]Main!#REF!</definedName>
    <definedName name="RAK" localSheetId="0">#REF!</definedName>
    <definedName name="RAK">#REF!</definedName>
    <definedName name="RATIOS">[14]Assumptions!$B$93:$N$119</definedName>
    <definedName name="REPARASI">'[23]Bi.Service &amp; Ban'!$C$69:$O$73</definedName>
    <definedName name="rgThW_K" localSheetId="0">#REF!</definedName>
    <definedName name="rgThW_K">#REF!</definedName>
    <definedName name="RINCIAN_DPK" localSheetId="0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 localSheetId="0">#REF!</definedName>
    <definedName name="RowTitleRegion1..C6">#REF!</definedName>
    <definedName name="RowTitleRegion1..C7" localSheetId="0">#REF!</definedName>
    <definedName name="RowTitleRegion1..C7">#REF!</definedName>
    <definedName name="RowTitleRegion2..C9" localSheetId="0">#REF!</definedName>
    <definedName name="RowTitleRegion2..C9">#REF!</definedName>
    <definedName name="RUGILABA">#N/A</definedName>
    <definedName name="RUMUSAKT">#N/A</definedName>
    <definedName name="S">[36]Kode!$I$13:$I$20</definedName>
    <definedName name="sad">[12]Input_Asm!$C$123:$R$133</definedName>
    <definedName name="SANTI1">[2]SW1!$B$4:$AF$73</definedName>
    <definedName name="SANTI2">[2]SW1!$B$74:$AF$96</definedName>
    <definedName name="SavingFrequency" localSheetId="0">#REF!</definedName>
    <definedName name="SavingFrequency">#REF!</definedName>
    <definedName name="SavingsPlanInfo" localSheetId="0">IF('002'!SavingFrequency="Weekly",'002'!WeeklySavings,IF('002'!SavingFrequency="Bi-Weekly",'002'!BiWeeklySavings,IF('002'!SavingFrequency="Monthly",'002'!MonthlySavings,'002'!AnnualSavings)))</definedName>
    <definedName name="SavingsPlanInfo">IF(SavingFrequency="Weekly",WeeklySavings,IF(SavingFrequency="Bi-Weekly",BiWeeklySavings,IF(SavingFrequency="Monthly",MonthlySavings,AnnualSavings)))</definedName>
    <definedName name="SavingsToDate" localSheetId="0">#REF!</definedName>
    <definedName name="SavingsToDate">#REF!</definedName>
    <definedName name="sbi" localSheetId="0">#REF!</definedName>
    <definedName name="sbi">#REF!</definedName>
    <definedName name="SBRT" localSheetId="0">#REF!</definedName>
    <definedName name="SBRT">#REF!</definedName>
    <definedName name="SBRT_Kr" localSheetId="0">#REF!</definedName>
    <definedName name="SBRT_Kr">#REF!</definedName>
    <definedName name="SBRTAP" localSheetId="0">#REF!</definedName>
    <definedName name="SBRTAP">#REF!</definedName>
    <definedName name="SBRTDPK" localSheetId="0">#REF!</definedName>
    <definedName name="SBRTDPK">#REF!</definedName>
    <definedName name="SchoolYear">YEAR(TODAY())&amp;" - "&amp;YEAR(TODAY())+1</definedName>
    <definedName name="ScrollBarValue">[37]chart_calcs!$D$13</definedName>
    <definedName name="sdasdfawefawe" localSheetId="0">#REF!</definedName>
    <definedName name="sdasdfawefawe">#REF!</definedName>
    <definedName name="sdf">[11]Kode!$C$13:$C$25</definedName>
    <definedName name="sdfas" localSheetId="0">#REF!</definedName>
    <definedName name="sdfas">#REF!</definedName>
    <definedName name="sdfasfsa" localSheetId="0">#REF!</definedName>
    <definedName name="sdfasfsa">#REF!</definedName>
    <definedName name="sdfwrdewdfa" localSheetId="0">[38]Input_Asm_Syar!#REF!</definedName>
    <definedName name="sdfwrdewdfa">[38]Input_Asm_Syar!#REF!</definedName>
    <definedName name="sdgaf" localSheetId="0">#REF!</definedName>
    <definedName name="sdgaf">#REF!</definedName>
    <definedName name="SelectedPeriod" localSheetId="0">INDEX('002'!Periods,,ScrollBarValue)</definedName>
    <definedName name="SelectedPeriod">INDEX(Periods,,ScrollBarValue)</definedName>
    <definedName name="SelectedPeriodCashFlowNegative" localSheetId="0">INDEX(#REF!,,'002'!SelectedPeriodColumn)*NOT('002'!SelectedPeriodIsFunded)</definedName>
    <definedName name="SelectedPeriodCashFlowNegative">INDEX(#REF!,,SelectedPeriodColumn)*NOT(SelectedPeriodIsFunded)</definedName>
    <definedName name="SelectedPeriodCashFlowNegative_Mirror" localSheetId="0">CHOOSE({1,2,3},0,'002'!SelectedPeriodCashFlowNegative,-(MAX(ABS('002'!SelectedPeriodCashFlowNegative),'002'!SelectedPeriodCashFlowPositive)))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0">INDEX(#REF!,,'002'!SelectedPeriodColumn)*'002'!SelectedPeriodIsFunded</definedName>
    <definedName name="SelectedPeriodCashFlowPositive">INDEX(#REF!,,SelectedPeriodColumn)*SelectedPeriodIsFunded</definedName>
    <definedName name="SelectedPeriodCashFlowPositive_Mirror" localSheetId="0">CHOOSE({1,2,3},0,'002'!SelectedPeriodCashFlowPositive,(MAX(ABS('002'!SelectedPeriodCashFlowNegative),'002'!SelectedPeriodCashFlowPositive)))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0">MATCH('002'!SelectedPeriod,'002'!Periods,0)</definedName>
    <definedName name="SelectedPeriodColumn">MATCH(SelectedPeriod,Periods,0)</definedName>
    <definedName name="SelectedPeriodIsFunded" localSheetId="0">INDEX(#REF!,,'002'!SelectedPeriodColumn)&gt;=INDEX(#REF!,,'002'!SelectedPeriodColumn)</definedName>
    <definedName name="SelectedPeriodIsFunded">INDEX(#REF!,,SelectedPeriodColumn)&gt;=INDEX(#REF!,,SelectedPeriodColumn)</definedName>
    <definedName name="SelectedStartMonth" localSheetId="0">#REF!</definedName>
    <definedName name="SelectedStartMonth">#REF!</definedName>
    <definedName name="SelectedYear" localSheetId="0">#REF!</definedName>
    <definedName name="SelectedYear">#REF!</definedName>
    <definedName name="Sewa">[23]Bi.Sewa!$C$31:$O$32</definedName>
    <definedName name="SI" localSheetId="0">#REF!</definedName>
    <definedName name="SI">#REF!</definedName>
    <definedName name="Simp" localSheetId="0">#REF!</definedName>
    <definedName name="Simp">#REF!</definedName>
    <definedName name="SIMP_BJK">[8]D3!$B$25:$S$34</definedName>
    <definedName name="source_ven1_label">[21]lists!$K$1</definedName>
    <definedName name="source_ven2">[21]lists!$N$1</definedName>
    <definedName name="source_ven2_label">[21]lists!$M$1</definedName>
    <definedName name="SPREAD" localSheetId="0">#REF!</definedName>
    <definedName name="SPREAD">#REF!</definedName>
    <definedName name="Spread_for_IDR___USD_interest_rate">[2]SW1!$W$61:$W$61</definedName>
    <definedName name="srtbhgmumbai">[6]LN!$L$26</definedName>
    <definedName name="StartDate" localSheetId="0">DATEVALUE('002'!SelectedStartMonth&amp;"1, "&amp;YEAR(TODAY()))</definedName>
    <definedName name="StartDate">DATEVALUE(SelectedStartMonth&amp;"1, "&amp;YEAR(TODAY()))</definedName>
    <definedName name="SumItemsBought" localSheetId="0">COUNTIF(#REF!,"&gt;0")</definedName>
    <definedName name="SumItemsBought">COUNTIF(#REF!,"&gt;0")</definedName>
    <definedName name="SumItemsToBuy" localSheetId="0">COUNTIF(#REF!,"&gt;0")</definedName>
    <definedName name="SumItemsToBuy">COUNTIF(#REF!,"&gt;0")</definedName>
    <definedName name="summary" localSheetId="0">#REF!</definedName>
    <definedName name="summary">#REF!</definedName>
    <definedName name="SuratBerharga" localSheetId="0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 localSheetId="0">#REF!</definedName>
    <definedName name="SWAP">#REF!</definedName>
    <definedName name="SynCab" localSheetId="0">'[4]Nama Cabang'!#REF!</definedName>
    <definedName name="SynCab">'[4]Nama Cabang'!#REF!</definedName>
    <definedName name="syr_1" localSheetId="0">#REF!</definedName>
    <definedName name="syr_1">#REF!</definedName>
    <definedName name="syr_10" localSheetId="0">#REF!</definedName>
    <definedName name="syr_10">#REF!</definedName>
    <definedName name="syr_11" localSheetId="0">#REF!</definedName>
    <definedName name="syr_11">#REF!</definedName>
    <definedName name="syr_12" localSheetId="0">#REF!</definedName>
    <definedName name="syr_12">#REF!</definedName>
    <definedName name="syr_13" localSheetId="0">#REF!</definedName>
    <definedName name="syr_13">#REF!</definedName>
    <definedName name="syr_14" localSheetId="0">#REF!</definedName>
    <definedName name="syr_14">#REF!</definedName>
    <definedName name="syr_15" localSheetId="0">#REF!</definedName>
    <definedName name="syr_15">#REF!</definedName>
    <definedName name="syr_2" localSheetId="0">#REF!</definedName>
    <definedName name="syr_2">#REF!</definedName>
    <definedName name="syr_3" localSheetId="0">#REF!</definedName>
    <definedName name="syr_3">#REF!</definedName>
    <definedName name="syr_4" localSheetId="0">#REF!</definedName>
    <definedName name="syr_4">#REF!</definedName>
    <definedName name="syr_5" localSheetId="0">#REF!</definedName>
    <definedName name="syr_5">#REF!</definedName>
    <definedName name="syr_6" localSheetId="0">#REF!</definedName>
    <definedName name="syr_6">#REF!</definedName>
    <definedName name="syr_7" localSheetId="0">#REF!</definedName>
    <definedName name="syr_7">#REF!</definedName>
    <definedName name="syr_8" localSheetId="0">#REF!</definedName>
    <definedName name="syr_8">#REF!</definedName>
    <definedName name="syr_9" localSheetId="0">#REF!</definedName>
    <definedName name="syr_9">#REF!</definedName>
    <definedName name="szdf" localSheetId="0">#REF!</definedName>
    <definedName name="szdf">#REF!</definedName>
    <definedName name="T_LALU" localSheetId="0">#REF!</definedName>
    <definedName name="T_LALU">#REF!</definedName>
    <definedName name="T_SKR" localSheetId="0">#REF!</definedName>
    <definedName name="T_SKR">#REF!</definedName>
    <definedName name="Tab_Bima">[8]D2!$B$135:$Q$146</definedName>
    <definedName name="Tab_Haji">[8]D2!$B$220:$I$231</definedName>
    <definedName name="Tab_Hiprada">[8]D2!$B$303:$I$314</definedName>
    <definedName name="Tab_Ku">[8]D2!$B$345:$I$356</definedName>
    <definedName name="Tab_Qurban">[8]D2!$B$261:$I$272</definedName>
    <definedName name="Tab_Simpeda">[8]D2!$B$175:$Q$186</definedName>
    <definedName name="Tab_Simpel">[8]D2!$B$386:$I$397</definedName>
    <definedName name="Tab_Simple" localSheetId="0">[39]D2!#REF!</definedName>
    <definedName name="Tab_Simple">[39]D2!#REF!</definedName>
    <definedName name="TabelBulan" localSheetId="0">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[8]D2!$B$54:$R$65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 localSheetId="0">#REF!</definedName>
    <definedName name="TD">#REF!</definedName>
    <definedName name="Telp" localSheetId="0">#REF!</definedName>
    <definedName name="Telp">#REF!</definedName>
    <definedName name="thCb" localSheetId="0">#REF!</definedName>
    <definedName name="thCb">#REF!</definedName>
    <definedName name="timeline">OFFSET([14]Chart!$C$3,0,[14]Chart!$B$92-1,1,[14]Chart!$B$93-[14]Chart!$B$92+1)</definedName>
    <definedName name="Title1" localSheetId="0">#REF!</definedName>
    <definedName name="Title1">#REF!</definedName>
    <definedName name="TitleRegion1..G13" localSheetId="0">#REF!</definedName>
    <definedName name="TitleRegion1..G13">#REF!</definedName>
    <definedName name="TitleRegion2..G15" localSheetId="0">#REF!</definedName>
    <definedName name="TitleRegion2..G15">#REF!</definedName>
    <definedName name="TORBEF" localSheetId="0">#REF!</definedName>
    <definedName name="TORBEF">#REF!</definedName>
    <definedName name="TORDKK" localSheetId="0">#REF!</definedName>
    <definedName name="TORDKK">#REF!</definedName>
    <definedName name="TORITL" localSheetId="0">#REF!</definedName>
    <definedName name="TORITL">#REF!</definedName>
    <definedName name="TORMYR" localSheetId="0">#REF!</definedName>
    <definedName name="TORMYR">#REF!</definedName>
    <definedName name="TORNOK" localSheetId="0">#REF!</definedName>
    <definedName name="TORNOK">#REF!</definedName>
    <definedName name="TORSEK" localSheetId="0">#REF!</definedName>
    <definedName name="TORSEK">#REF!</definedName>
    <definedName name="TORSGD" localSheetId="0">#REF!</definedName>
    <definedName name="TORSGD">#REF!</definedName>
    <definedName name="TOTAL">#N/A</definedName>
    <definedName name="TOTAL_KRD">'[7]MTV KRD'!$M:$M</definedName>
    <definedName name="TotalAssets">[31]calculations!$D$8</definedName>
    <definedName name="TotalDebts">[31]calculations!$D$9</definedName>
    <definedName name="tp" localSheetId="0">#REF!</definedName>
    <definedName name="tp">#REF!</definedName>
    <definedName name="TPF" localSheetId="0">#REF!</definedName>
    <definedName name="TPF">#REF!</definedName>
    <definedName name="TW">[13]Kode!$F$13:$F$17</definedName>
    <definedName name="TYPE" localSheetId="0">#REF!</definedName>
    <definedName name="TYPE">#REF!</definedName>
    <definedName name="USD_int_for_2_10_yrs__D112__diambil_dari_SWAQ_dan_SWAP">[2]SW1!$M$61:$M$61</definedName>
    <definedName name="USDRATE" localSheetId="0">#REF!</definedName>
    <definedName name="USDRATE">#REF!</definedName>
    <definedName name="VARIABLE">[14]Assumptions!$B$9:$N$27</definedName>
    <definedName name="VLS" localSheetId="0">#REF!</definedName>
    <definedName name="VLS">#REF!</definedName>
    <definedName name="VSAT">[23]Bi.Sewa!$C$62:$O$63</definedName>
    <definedName name="Wajiblain" localSheetId="0">#REF!</definedName>
    <definedName name="Wajiblain">#REF!</definedName>
    <definedName name="WeeklySavings" localSheetId="0">#REF!</definedName>
    <definedName name="WeeklySavings">#REF!</definedName>
    <definedName name="WeeksUntilEvent" localSheetId="0">#REF!</definedName>
    <definedName name="WeeksUntilEvent">#REF!</definedName>
    <definedName name="WkAccDep">[17]Capital!$E$35:$Q$35</definedName>
    <definedName name="WkAcquisition_Date">[17]Depreciation!$B$12:$B$66</definedName>
    <definedName name="WkAdvances">[17]Operating_Expenses!$E$30:$Q$30</definedName>
    <definedName name="WkAsset_Life">[17]Depreciation!$C$12:$C$66</definedName>
    <definedName name="WkBaseSal">[17]Headcount!$E$45:$Q$45</definedName>
    <definedName name="WkCAPEXDis">[17]Capital!$E$20:$Q$20</definedName>
    <definedName name="WkCashPurch">[17]Inventory_and_Purchases!$E$21:$Q$21</definedName>
    <definedName name="WkCashSls">[17]Sales_and_Collections!$E$15:$Q$15</definedName>
    <definedName name="WkCOGS">[17]COGS!$E$13:$Q$13</definedName>
    <definedName name="WkCollections">[17]Sales_and_Collections!$F$23:$Q$23</definedName>
    <definedName name="WkCreditPurch">[17]Inventory_and_Purchases!$E$22:$Q$22</definedName>
    <definedName name="WkCreditSls">[17]Sales_and_Collections!$E$16:$Q$16</definedName>
    <definedName name="WkCumCAPEX">[17]Capital!$E$38:$Q$38</definedName>
    <definedName name="WkCumDisCAPEX">[17]Capital!$E$39:$Q$39</definedName>
    <definedName name="WkDepr">[17]Capital!$E$26:$Q$26</definedName>
    <definedName name="WkDeprExpBldg">[17]Depreciation!$F$28:$Q$28</definedName>
    <definedName name="WkDeprExpEqpt">[17]Depreciation!$F$47:$Q$47</definedName>
    <definedName name="WkDeprExpFix">[17]Depreciation!$F$66:$Q$66</definedName>
    <definedName name="WkDisburses">[17]Inventory_and_Purchases!$E$28:$Q$28</definedName>
    <definedName name="WkDisOpExp">[17]Operating_Expenses!$E$24:$Q$24</definedName>
    <definedName name="WkEndAP">[17]Inventory_and_Purchases!$E$35:$Q$35</definedName>
    <definedName name="WkEndAR">[17]Sales_and_Collections!$E$30:$Q$30</definedName>
    <definedName name="WkEndInv">[17]Inventory_and_Purchases!$E$10:$Q$10</definedName>
    <definedName name="WkExistAccDeprBldg">[17]Depreciation!$E$14</definedName>
    <definedName name="WkExistAccDeprEqpt">[17]Depreciation!$E$33</definedName>
    <definedName name="WkExistAccDeprFix">[17]Depreciation!$E$52</definedName>
    <definedName name="WkFixAsset">[17]Capital!$E$36:$Q$36</definedName>
    <definedName name="WkGrossAsset">[17]Capital!$E$34:$Q$34</definedName>
    <definedName name="WkInvNeed">[17]Inventory_and_Purchases!$E$12:$Q$12</definedName>
    <definedName name="WkLabor">[17]COGS!$E$12:$Q$12</definedName>
    <definedName name="WkMaintExp">[17]Operating_Expenses!$E$12:$Q$12</definedName>
    <definedName name="WkMiscExp">[17]Operating_Expenses!$E$11:$Q$11</definedName>
    <definedName name="WkOtherRawMat">[17]COGS!$E$11:$Q$11</definedName>
    <definedName name="WkPayCapex">[17]Capital!$E$45:$Q$45</definedName>
    <definedName name="WkPmtPay">[17]Inventory_and_Purchases!$F$27:$Q$27</definedName>
    <definedName name="WkPurchases">[17]Inventory_and_Purchases!$E$18:$Q$18</definedName>
    <definedName name="WkRentExp">[17]Operating_Expenses!$E$13:$Q$13</definedName>
    <definedName name="WkRubber">[17]COGS!$E$10:$Q$10</definedName>
    <definedName name="WkSales">[17]Sales_and_Collections!$E$12:$Q$12</definedName>
    <definedName name="WkSalExp">[17]Headcount!$E$47:$Q$47</definedName>
    <definedName name="y" localSheetId="0">#REF!</definedName>
    <definedName name="y">#REF!</definedName>
    <definedName name="YearsUntilEvent" localSheetId="0">#REF!</definedName>
    <definedName name="YearsUntilEvent">#REF!</definedName>
    <definedName name="YesNo">[9]Parameters!$C$315:$C$316</definedName>
    <definedName name="Z" localSheetId="0">#REF!</definedName>
    <definedName name="Z">#REF!</definedName>
    <definedName name="zsfasf">[18]Kode!$C$13:$C$25</definedName>
    <definedName name="잔존만기" localSheetId="0">#REF!</definedName>
    <definedName name="잔존만기">#REF!</definedName>
  </definedNames>
  <calcPr calcId="162913"/>
</workbook>
</file>

<file path=xl/calcChain.xml><?xml version="1.0" encoding="utf-8"?>
<calcChain xmlns="http://schemas.openxmlformats.org/spreadsheetml/2006/main">
  <c r="O1465" i="1" l="1"/>
  <c r="N1465" i="1"/>
  <c r="M1465" i="1"/>
  <c r="L1465" i="1"/>
  <c r="L1462" i="1" s="1"/>
  <c r="L1460" i="1" s="1"/>
  <c r="K1465" i="1"/>
  <c r="J1465" i="1"/>
  <c r="I1465" i="1"/>
  <c r="H1465" i="1"/>
  <c r="G1465" i="1"/>
  <c r="F1465" i="1"/>
  <c r="E1465" i="1"/>
  <c r="D1465" i="1"/>
  <c r="D1462" i="1" s="1"/>
  <c r="D1460" i="1" s="1"/>
  <c r="O1463" i="1"/>
  <c r="N1463" i="1"/>
  <c r="N1462" i="1" s="1"/>
  <c r="N1460" i="1" s="1"/>
  <c r="M1463" i="1"/>
  <c r="L1463" i="1"/>
  <c r="K1463" i="1"/>
  <c r="K1462" i="1" s="1"/>
  <c r="K1460" i="1" s="1"/>
  <c r="J1463" i="1"/>
  <c r="I1463" i="1"/>
  <c r="I1462" i="1" s="1"/>
  <c r="I1460" i="1" s="1"/>
  <c r="H1463" i="1"/>
  <c r="H1462" i="1" s="1"/>
  <c r="H1460" i="1" s="1"/>
  <c r="G1463" i="1"/>
  <c r="G1462" i="1" s="1"/>
  <c r="G1460" i="1" s="1"/>
  <c r="F1463" i="1"/>
  <c r="F1462" i="1" s="1"/>
  <c r="F1460" i="1" s="1"/>
  <c r="E1463" i="1"/>
  <c r="D1463" i="1"/>
  <c r="O1462" i="1"/>
  <c r="M1462" i="1"/>
  <c r="M1460" i="1" s="1"/>
  <c r="J1462" i="1"/>
  <c r="E1462" i="1"/>
  <c r="E1460" i="1" s="1"/>
  <c r="O1460" i="1"/>
  <c r="J1460" i="1"/>
  <c r="S1453" i="1"/>
  <c r="Q1453" i="1"/>
  <c r="P1453" i="1"/>
  <c r="S1452" i="1"/>
  <c r="Q1452" i="1"/>
  <c r="P1452" i="1"/>
  <c r="S1451" i="1"/>
  <c r="Q1451" i="1"/>
  <c r="P1451" i="1"/>
  <c r="S1450" i="1"/>
  <c r="Q1450" i="1"/>
  <c r="P1450" i="1"/>
  <c r="S1449" i="1"/>
  <c r="Q1449" i="1"/>
  <c r="P1449" i="1"/>
  <c r="S1448" i="1"/>
  <c r="Q1448" i="1"/>
  <c r="P1448" i="1"/>
  <c r="S1447" i="1"/>
  <c r="Q1447" i="1"/>
  <c r="P1447" i="1"/>
  <c r="S1446" i="1"/>
  <c r="Q1446" i="1"/>
  <c r="P1446" i="1"/>
  <c r="S1445" i="1"/>
  <c r="Q1445" i="1"/>
  <c r="P1445" i="1"/>
  <c r="S1444" i="1"/>
  <c r="Q1444" i="1"/>
  <c r="S1443" i="1"/>
  <c r="F1441" i="1"/>
  <c r="S1440" i="1"/>
  <c r="Q1440" i="1"/>
  <c r="S1439" i="1"/>
  <c r="Q1439" i="1"/>
  <c r="S1438" i="1"/>
  <c r="Q1438" i="1"/>
  <c r="S1437" i="1"/>
  <c r="Q1437" i="1"/>
  <c r="E1436" i="1"/>
  <c r="D1436" i="1"/>
  <c r="Q1435" i="1"/>
  <c r="F1435" i="1"/>
  <c r="Q1434" i="1"/>
  <c r="F1434" i="1"/>
  <c r="D1433" i="1"/>
  <c r="D1432" i="1"/>
  <c r="Q1431" i="1"/>
  <c r="F1431" i="1" s="1"/>
  <c r="Q1430" i="1"/>
  <c r="G1430" i="1"/>
  <c r="H1430" i="1" s="1"/>
  <c r="I1430" i="1" s="1"/>
  <c r="J1430" i="1" s="1"/>
  <c r="K1430" i="1" s="1"/>
  <c r="F1430" i="1"/>
  <c r="Q1429" i="1"/>
  <c r="G1429" i="1"/>
  <c r="H1429" i="1" s="1"/>
  <c r="F1429" i="1"/>
  <c r="E1428" i="1"/>
  <c r="D1428" i="1"/>
  <c r="D1423" i="1" s="1"/>
  <c r="Q1427" i="1"/>
  <c r="S1426" i="1"/>
  <c r="Q1426" i="1"/>
  <c r="P1426" i="1"/>
  <c r="Q1425" i="1"/>
  <c r="Q1424" i="1"/>
  <c r="G1424" i="1" s="1"/>
  <c r="F1424" i="1"/>
  <c r="E1423" i="1"/>
  <c r="E1422" i="1"/>
  <c r="Q1419" i="1"/>
  <c r="F1419" i="1" s="1"/>
  <c r="G1418" i="1"/>
  <c r="H1418" i="1" s="1"/>
  <c r="I1418" i="1" s="1"/>
  <c r="J1418" i="1" s="1"/>
  <c r="K1418" i="1" s="1"/>
  <c r="L1418" i="1" s="1"/>
  <c r="M1418" i="1" s="1"/>
  <c r="N1418" i="1" s="1"/>
  <c r="O1418" i="1" s="1"/>
  <c r="F1418" i="1"/>
  <c r="Q1417" i="1"/>
  <c r="F1417" i="1"/>
  <c r="Q1416" i="1"/>
  <c r="N1416" i="1"/>
  <c r="H1416" i="1"/>
  <c r="I1416" i="1" s="1"/>
  <c r="J1416" i="1" s="1"/>
  <c r="K1416" i="1" s="1"/>
  <c r="L1416" i="1" s="1"/>
  <c r="M1416" i="1" s="1"/>
  <c r="F1416" i="1"/>
  <c r="G1416" i="1" s="1"/>
  <c r="Q1415" i="1"/>
  <c r="G1415" i="1"/>
  <c r="H1415" i="1" s="1"/>
  <c r="I1415" i="1" s="1"/>
  <c r="J1415" i="1" s="1"/>
  <c r="K1415" i="1" s="1"/>
  <c r="L1415" i="1" s="1"/>
  <c r="M1415" i="1" s="1"/>
  <c r="N1415" i="1" s="1"/>
  <c r="F1415" i="1"/>
  <c r="Q1414" i="1"/>
  <c r="I1414" i="1"/>
  <c r="J1414" i="1" s="1"/>
  <c r="K1414" i="1" s="1"/>
  <c r="L1414" i="1" s="1"/>
  <c r="M1414" i="1" s="1"/>
  <c r="N1414" i="1" s="1"/>
  <c r="G1414" i="1"/>
  <c r="H1414" i="1" s="1"/>
  <c r="F1414" i="1"/>
  <c r="Q1413" i="1"/>
  <c r="F1413" i="1"/>
  <c r="Q1412" i="1"/>
  <c r="F1412" i="1" s="1"/>
  <c r="Q1411" i="1"/>
  <c r="F1411" i="1" s="1"/>
  <c r="Q1410" i="1"/>
  <c r="J1410" i="1"/>
  <c r="K1410" i="1" s="1"/>
  <c r="L1410" i="1" s="1"/>
  <c r="M1410" i="1" s="1"/>
  <c r="N1410" i="1" s="1"/>
  <c r="G1410" i="1"/>
  <c r="H1410" i="1" s="1"/>
  <c r="I1410" i="1" s="1"/>
  <c r="F1410" i="1"/>
  <c r="Q1409" i="1"/>
  <c r="I1409" i="1"/>
  <c r="J1409" i="1" s="1"/>
  <c r="K1409" i="1" s="1"/>
  <c r="L1409" i="1" s="1"/>
  <c r="M1409" i="1" s="1"/>
  <c r="N1409" i="1" s="1"/>
  <c r="H1409" i="1"/>
  <c r="G1409" i="1"/>
  <c r="F1409" i="1"/>
  <c r="Q1408" i="1"/>
  <c r="N1408" i="1"/>
  <c r="L1408" i="1"/>
  <c r="M1408" i="1" s="1"/>
  <c r="H1408" i="1"/>
  <c r="I1408" i="1" s="1"/>
  <c r="J1408" i="1" s="1"/>
  <c r="K1408" i="1" s="1"/>
  <c r="F1408" i="1"/>
  <c r="G1408" i="1" s="1"/>
  <c r="Q1407" i="1"/>
  <c r="N1407" i="1"/>
  <c r="G1407" i="1"/>
  <c r="H1407" i="1" s="1"/>
  <c r="I1407" i="1" s="1"/>
  <c r="J1407" i="1" s="1"/>
  <c r="K1407" i="1" s="1"/>
  <c r="L1407" i="1" s="1"/>
  <c r="M1407" i="1" s="1"/>
  <c r="F1407" i="1"/>
  <c r="Q1406" i="1"/>
  <c r="I1406" i="1"/>
  <c r="J1406" i="1" s="1"/>
  <c r="K1406" i="1" s="1"/>
  <c r="L1406" i="1" s="1"/>
  <c r="M1406" i="1" s="1"/>
  <c r="N1406" i="1" s="1"/>
  <c r="G1406" i="1"/>
  <c r="H1406" i="1" s="1"/>
  <c r="S1406" i="1" s="1"/>
  <c r="F1406" i="1"/>
  <c r="Q1405" i="1"/>
  <c r="I1405" i="1"/>
  <c r="J1405" i="1" s="1"/>
  <c r="K1405" i="1" s="1"/>
  <c r="L1405" i="1" s="1"/>
  <c r="M1405" i="1" s="1"/>
  <c r="N1405" i="1" s="1"/>
  <c r="G1405" i="1"/>
  <c r="H1405" i="1" s="1"/>
  <c r="F1405" i="1"/>
  <c r="L1404" i="1"/>
  <c r="M1404" i="1" s="1"/>
  <c r="N1404" i="1" s="1"/>
  <c r="I1404" i="1"/>
  <c r="J1404" i="1" s="1"/>
  <c r="K1404" i="1" s="1"/>
  <c r="H1404" i="1"/>
  <c r="G1404" i="1"/>
  <c r="S1404" i="1" s="1"/>
  <c r="Q1403" i="1"/>
  <c r="F1403" i="1"/>
  <c r="Q1402" i="1"/>
  <c r="F1402" i="1"/>
  <c r="Q1401" i="1"/>
  <c r="F1401" i="1" s="1"/>
  <c r="Q1400" i="1"/>
  <c r="H1400" i="1"/>
  <c r="I1400" i="1" s="1"/>
  <c r="J1400" i="1" s="1"/>
  <c r="K1400" i="1" s="1"/>
  <c r="L1400" i="1" s="1"/>
  <c r="M1400" i="1" s="1"/>
  <c r="N1400" i="1" s="1"/>
  <c r="G1400" i="1"/>
  <c r="F1400" i="1"/>
  <c r="Q1399" i="1"/>
  <c r="J1399" i="1"/>
  <c r="K1399" i="1" s="1"/>
  <c r="L1399" i="1" s="1"/>
  <c r="M1399" i="1" s="1"/>
  <c r="N1399" i="1" s="1"/>
  <c r="I1399" i="1"/>
  <c r="G1399" i="1"/>
  <c r="H1399" i="1" s="1"/>
  <c r="F1399" i="1"/>
  <c r="Q1398" i="1"/>
  <c r="F1398" i="1"/>
  <c r="G1397" i="1"/>
  <c r="H1397" i="1" s="1"/>
  <c r="I1397" i="1" s="1"/>
  <c r="J1397" i="1" s="1"/>
  <c r="K1397" i="1" s="1"/>
  <c r="L1397" i="1" s="1"/>
  <c r="M1397" i="1" s="1"/>
  <c r="F1397" i="1"/>
  <c r="Q1396" i="1"/>
  <c r="J1396" i="1"/>
  <c r="K1396" i="1" s="1"/>
  <c r="L1396" i="1" s="1"/>
  <c r="M1396" i="1" s="1"/>
  <c r="N1396" i="1" s="1"/>
  <c r="G1396" i="1"/>
  <c r="H1396" i="1" s="1"/>
  <c r="I1396" i="1" s="1"/>
  <c r="F1396" i="1"/>
  <c r="Q1395" i="1"/>
  <c r="I1395" i="1"/>
  <c r="J1395" i="1" s="1"/>
  <c r="K1395" i="1" s="1"/>
  <c r="L1395" i="1" s="1"/>
  <c r="M1395" i="1" s="1"/>
  <c r="N1395" i="1" s="1"/>
  <c r="H1395" i="1"/>
  <c r="G1395" i="1"/>
  <c r="F1395" i="1"/>
  <c r="Q1394" i="1"/>
  <c r="F1394" i="1"/>
  <c r="G1394" i="1" s="1"/>
  <c r="H1394" i="1" s="1"/>
  <c r="I1394" i="1" s="1"/>
  <c r="J1394" i="1" s="1"/>
  <c r="K1394" i="1" s="1"/>
  <c r="L1394" i="1" s="1"/>
  <c r="M1394" i="1" s="1"/>
  <c r="N1394" i="1" s="1"/>
  <c r="Q1393" i="1"/>
  <c r="G1393" i="1"/>
  <c r="F1393" i="1"/>
  <c r="Q1392" i="1"/>
  <c r="E1392" i="1"/>
  <c r="D1392" i="1"/>
  <c r="S1391" i="1"/>
  <c r="Q1391" i="1"/>
  <c r="S1390" i="1"/>
  <c r="Q1390" i="1"/>
  <c r="Q1389" i="1"/>
  <c r="H1389" i="1"/>
  <c r="I1389" i="1" s="1"/>
  <c r="J1389" i="1" s="1"/>
  <c r="K1389" i="1" s="1"/>
  <c r="L1389" i="1" s="1"/>
  <c r="M1389" i="1" s="1"/>
  <c r="N1389" i="1" s="1"/>
  <c r="F1389" i="1"/>
  <c r="G1389" i="1" s="1"/>
  <c r="Q1388" i="1"/>
  <c r="L1388" i="1"/>
  <c r="M1388" i="1" s="1"/>
  <c r="N1388" i="1" s="1"/>
  <c r="I1388" i="1"/>
  <c r="J1388" i="1" s="1"/>
  <c r="K1388" i="1" s="1"/>
  <c r="H1388" i="1"/>
  <c r="G1388" i="1"/>
  <c r="F1388" i="1"/>
  <c r="Q1387" i="1"/>
  <c r="F1387" i="1"/>
  <c r="Q1386" i="1"/>
  <c r="F1386" i="1"/>
  <c r="Q1385" i="1"/>
  <c r="F1385" i="1"/>
  <c r="S1384" i="1"/>
  <c r="Q1384" i="1"/>
  <c r="S1383" i="1"/>
  <c r="Q1383" i="1"/>
  <c r="S1382" i="1"/>
  <c r="Q1382" i="1"/>
  <c r="S1381" i="1"/>
  <c r="Q1381" i="1"/>
  <c r="S1380" i="1"/>
  <c r="Q1380" i="1"/>
  <c r="Q1379" i="1"/>
  <c r="F1379" i="1"/>
  <c r="S1378" i="1"/>
  <c r="Q1378" i="1"/>
  <c r="S1377" i="1"/>
  <c r="Q1377" i="1"/>
  <c r="S1376" i="1"/>
  <c r="Q1376" i="1"/>
  <c r="Q1375" i="1"/>
  <c r="F1375" i="1"/>
  <c r="S1374" i="1"/>
  <c r="Q1374" i="1"/>
  <c r="Q1373" i="1"/>
  <c r="F1373" i="1" s="1"/>
  <c r="G1373" i="1"/>
  <c r="S1372" i="1"/>
  <c r="Q1372" i="1"/>
  <c r="Q1371" i="1"/>
  <c r="F1371" i="1" s="1"/>
  <c r="G1371" i="1" s="1"/>
  <c r="H1371" i="1"/>
  <c r="I1371" i="1" s="1"/>
  <c r="J1371" i="1" s="1"/>
  <c r="K1371" i="1" s="1"/>
  <c r="L1371" i="1" s="1"/>
  <c r="M1371" i="1" s="1"/>
  <c r="N1371" i="1" s="1"/>
  <c r="Q1370" i="1"/>
  <c r="F1370" i="1"/>
  <c r="Q1369" i="1"/>
  <c r="G1369" i="1"/>
  <c r="H1369" i="1" s="1"/>
  <c r="I1369" i="1" s="1"/>
  <c r="J1369" i="1" s="1"/>
  <c r="K1369" i="1" s="1"/>
  <c r="L1369" i="1" s="1"/>
  <c r="M1369" i="1" s="1"/>
  <c r="N1369" i="1" s="1"/>
  <c r="F1369" i="1"/>
  <c r="Q1368" i="1"/>
  <c r="F1368" i="1" s="1"/>
  <c r="S1367" i="1"/>
  <c r="Q1367" i="1"/>
  <c r="Q1366" i="1"/>
  <c r="F1366" i="1" s="1"/>
  <c r="S1365" i="1"/>
  <c r="Q1365" i="1"/>
  <c r="Q1364" i="1"/>
  <c r="F1364" i="1" s="1"/>
  <c r="Q1363" i="1"/>
  <c r="F1363" i="1"/>
  <c r="Q1362" i="1"/>
  <c r="F1362" i="1"/>
  <c r="Q1361" i="1"/>
  <c r="F1361" i="1" s="1"/>
  <c r="Q1360" i="1"/>
  <c r="F1360" i="1" s="1"/>
  <c r="Q1359" i="1"/>
  <c r="O1359" i="1"/>
  <c r="E1359" i="1"/>
  <c r="D1359" i="1"/>
  <c r="Q1358" i="1"/>
  <c r="F1358" i="1"/>
  <c r="G1358" i="1" s="1"/>
  <c r="Q1357" i="1"/>
  <c r="F1357" i="1"/>
  <c r="F1356" i="1" s="1"/>
  <c r="O1356" i="1"/>
  <c r="O1355" i="1" s="1"/>
  <c r="E1356" i="1"/>
  <c r="Q1356" i="1" s="1"/>
  <c r="D1356" i="1"/>
  <c r="D1355" i="1" s="1"/>
  <c r="Q1355" i="1" s="1"/>
  <c r="E1355" i="1"/>
  <c r="S1354" i="1"/>
  <c r="Q1354" i="1"/>
  <c r="S1353" i="1"/>
  <c r="Q1353" i="1"/>
  <c r="S1352" i="1"/>
  <c r="Q1352" i="1"/>
  <c r="Q1351" i="1"/>
  <c r="F1351" i="1"/>
  <c r="Q1350" i="1"/>
  <c r="F1350" i="1"/>
  <c r="G1350" i="1" s="1"/>
  <c r="Q1349" i="1"/>
  <c r="F1349" i="1"/>
  <c r="Q1348" i="1"/>
  <c r="F1348" i="1"/>
  <c r="S1347" i="1"/>
  <c r="Q1347" i="1"/>
  <c r="Q1346" i="1"/>
  <c r="F1346" i="1"/>
  <c r="S1345" i="1"/>
  <c r="Q1344" i="1"/>
  <c r="F1344" i="1" s="1"/>
  <c r="G1344" i="1"/>
  <c r="O1343" i="1"/>
  <c r="E1343" i="1"/>
  <c r="Q1343" i="1" s="1"/>
  <c r="D1343" i="1"/>
  <c r="S1342" i="1"/>
  <c r="Q1342" i="1"/>
  <c r="Q1341" i="1"/>
  <c r="F1341" i="1"/>
  <c r="G1341" i="1" s="1"/>
  <c r="S1340" i="1"/>
  <c r="Q1340" i="1"/>
  <c r="S1339" i="1"/>
  <c r="Q1339" i="1"/>
  <c r="Q1338" i="1"/>
  <c r="O1338" i="1"/>
  <c r="F1338" i="1"/>
  <c r="E1338" i="1"/>
  <c r="D1338" i="1"/>
  <c r="S1337" i="1"/>
  <c r="Q1337" i="1"/>
  <c r="Q1336" i="1"/>
  <c r="F1336" i="1" s="1"/>
  <c r="O1335" i="1"/>
  <c r="E1335" i="1"/>
  <c r="Q1335" i="1" s="1"/>
  <c r="D1335" i="1"/>
  <c r="S1334" i="1"/>
  <c r="Q1334" i="1"/>
  <c r="S1333" i="1"/>
  <c r="Q1333" i="1"/>
  <c r="S1332" i="1"/>
  <c r="Q1331" i="1"/>
  <c r="F1331" i="1" s="1"/>
  <c r="S1330" i="1"/>
  <c r="Q1330" i="1"/>
  <c r="Q1329" i="1"/>
  <c r="F1329" i="1"/>
  <c r="Q1328" i="1"/>
  <c r="F1328" i="1"/>
  <c r="E1327" i="1"/>
  <c r="D1327" i="1"/>
  <c r="Q1326" i="1"/>
  <c r="E1325" i="1"/>
  <c r="D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Q1318" i="1"/>
  <c r="O1318" i="1"/>
  <c r="N1318" i="1"/>
  <c r="M1318" i="1"/>
  <c r="L1318" i="1"/>
  <c r="K1318" i="1"/>
  <c r="J1318" i="1"/>
  <c r="I1318" i="1"/>
  <c r="H1318" i="1"/>
  <c r="G1318" i="1"/>
  <c r="F1318" i="1"/>
  <c r="S1318" i="1" s="1"/>
  <c r="E1318" i="1"/>
  <c r="D1318" i="1"/>
  <c r="Q1317" i="1"/>
  <c r="F1317" i="1"/>
  <c r="Q1316" i="1"/>
  <c r="Q1315" i="1"/>
  <c r="F1315" i="1"/>
  <c r="Q1314" i="1"/>
  <c r="J1314" i="1"/>
  <c r="I1314" i="1"/>
  <c r="Q1313" i="1"/>
  <c r="F1313" i="1"/>
  <c r="Q1312" i="1"/>
  <c r="Q1311" i="1"/>
  <c r="F1311" i="1"/>
  <c r="Q1310" i="1"/>
  <c r="Q1309" i="1"/>
  <c r="F1309" i="1"/>
  <c r="Q1308" i="1"/>
  <c r="Q1307" i="1"/>
  <c r="F1307" i="1"/>
  <c r="Q1306" i="1"/>
  <c r="Q1305" i="1"/>
  <c r="F1305" i="1"/>
  <c r="Q1304" i="1"/>
  <c r="Q1303" i="1"/>
  <c r="F1303" i="1"/>
  <c r="S1302" i="1"/>
  <c r="Q1302" i="1"/>
  <c r="S1301" i="1"/>
  <c r="Q1301" i="1"/>
  <c r="S1300" i="1"/>
  <c r="Q1300" i="1"/>
  <c r="Q1299" i="1"/>
  <c r="E1298" i="1"/>
  <c r="D1298" i="1"/>
  <c r="Q1297" i="1"/>
  <c r="Q1296" i="1"/>
  <c r="G1296" i="1"/>
  <c r="H1296" i="1" s="1"/>
  <c r="F1296" i="1"/>
  <c r="Q1295" i="1"/>
  <c r="E1295" i="1"/>
  <c r="D1295" i="1"/>
  <c r="Q1294" i="1"/>
  <c r="F1294" i="1"/>
  <c r="G1294" i="1" s="1"/>
  <c r="H1294" i="1" s="1"/>
  <c r="I1294" i="1" s="1"/>
  <c r="Q1293" i="1"/>
  <c r="I1293" i="1"/>
  <c r="F1293" i="1"/>
  <c r="G1293" i="1" s="1"/>
  <c r="H1293" i="1" s="1"/>
  <c r="Q1292" i="1"/>
  <c r="F1292" i="1"/>
  <c r="G1292" i="1" s="1"/>
  <c r="F1291" i="1"/>
  <c r="E1291" i="1"/>
  <c r="Q1291" i="1" s="1"/>
  <c r="D1291" i="1"/>
  <c r="Q1290" i="1"/>
  <c r="Q1289" i="1"/>
  <c r="Q1288" i="1"/>
  <c r="Q1287" i="1"/>
  <c r="G1287" i="1"/>
  <c r="H1287" i="1" s="1"/>
  <c r="F1287" i="1"/>
  <c r="Q1286" i="1"/>
  <c r="F1286" i="1"/>
  <c r="Q1285" i="1"/>
  <c r="G1285" i="1"/>
  <c r="H1285" i="1" s="1"/>
  <c r="F1285" i="1"/>
  <c r="Q1284" i="1"/>
  <c r="F1284" i="1"/>
  <c r="E1283" i="1"/>
  <c r="E1282" i="1" s="1"/>
  <c r="D1283" i="1"/>
  <c r="Q1281" i="1"/>
  <c r="F1281" i="1"/>
  <c r="Q1280" i="1"/>
  <c r="F1280" i="1"/>
  <c r="E1279" i="1"/>
  <c r="D1279" i="1"/>
  <c r="Q1278" i="1"/>
  <c r="F1278" i="1"/>
  <c r="Q1277" i="1"/>
  <c r="Q1276" i="1"/>
  <c r="Q1275" i="1"/>
  <c r="F1275" i="1"/>
  <c r="Q1274" i="1"/>
  <c r="F1274" i="1"/>
  <c r="Q1273" i="1"/>
  <c r="E1272" i="1"/>
  <c r="Q1271" i="1"/>
  <c r="Q1270" i="1"/>
  <c r="Q1269" i="1"/>
  <c r="E1268" i="1"/>
  <c r="Q1268" i="1" s="1"/>
  <c r="D1268" i="1"/>
  <c r="D1263" i="1" s="1"/>
  <c r="Q1267" i="1"/>
  <c r="Q1266" i="1"/>
  <c r="F1266" i="1"/>
  <c r="Q1265" i="1"/>
  <c r="Q1264" i="1"/>
  <c r="E1263" i="1"/>
  <c r="Q1262" i="1"/>
  <c r="Q1261" i="1"/>
  <c r="E1260" i="1"/>
  <c r="D1260" i="1"/>
  <c r="Q1260" i="1" s="1"/>
  <c r="Q1259" i="1"/>
  <c r="E1258" i="1"/>
  <c r="Q1258" i="1" s="1"/>
  <c r="D1258" i="1"/>
  <c r="Q1257" i="1"/>
  <c r="Q1256" i="1"/>
  <c r="G1256" i="1"/>
  <c r="H1256" i="1" s="1"/>
  <c r="I1256" i="1" s="1"/>
  <c r="J1256" i="1" s="1"/>
  <c r="K1256" i="1" s="1"/>
  <c r="L1256" i="1" s="1"/>
  <c r="F1256" i="1"/>
  <c r="Q1255" i="1"/>
  <c r="E1254" i="1"/>
  <c r="D1254" i="1"/>
  <c r="Q1253" i="1"/>
  <c r="Q1252" i="1"/>
  <c r="S1252" i="1"/>
  <c r="Q1251" i="1"/>
  <c r="S1251" i="1"/>
  <c r="P1251" i="1"/>
  <c r="Q1250" i="1"/>
  <c r="P1250" i="1"/>
  <c r="Q1249" i="1"/>
  <c r="S1249" i="1"/>
  <c r="Q1248" i="1"/>
  <c r="S1248" i="1"/>
  <c r="Q1247" i="1"/>
  <c r="O1246" i="1"/>
  <c r="M1246" i="1"/>
  <c r="I1246" i="1"/>
  <c r="H1246" i="1"/>
  <c r="G1246" i="1"/>
  <c r="N1246" i="1"/>
  <c r="L1246" i="1"/>
  <c r="K1246" i="1"/>
  <c r="J1246" i="1"/>
  <c r="F1246" i="1"/>
  <c r="E1246" i="1"/>
  <c r="D1246" i="1"/>
  <c r="D1245" i="1" s="1"/>
  <c r="Q1244" i="1"/>
  <c r="Q1243" i="1"/>
  <c r="S1242" i="1"/>
  <c r="Q1242" i="1"/>
  <c r="P1242" i="1"/>
  <c r="Q1241" i="1"/>
  <c r="E1240" i="1"/>
  <c r="D1240" i="1"/>
  <c r="Q1239" i="1"/>
  <c r="Q1238" i="1"/>
  <c r="F1238" i="1"/>
  <c r="S1237" i="1"/>
  <c r="Q1237" i="1"/>
  <c r="P1237" i="1"/>
  <c r="S1236" i="1"/>
  <c r="Q1236" i="1"/>
  <c r="P1236" i="1"/>
  <c r="Q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Q1234" i="1"/>
  <c r="Q1233" i="1"/>
  <c r="E1232" i="1"/>
  <c r="Q1232" i="1" s="1"/>
  <c r="D1232" i="1"/>
  <c r="Q1231" i="1"/>
  <c r="Q1230" i="1"/>
  <c r="F1230" i="1"/>
  <c r="Q1229" i="1"/>
  <c r="Q1228" i="1"/>
  <c r="E1227" i="1"/>
  <c r="Q1226" i="1"/>
  <c r="G1226" i="1"/>
  <c r="F1226" i="1"/>
  <c r="S1225" i="1"/>
  <c r="Q1225" i="1"/>
  <c r="S1224" i="1"/>
  <c r="R1224" i="1"/>
  <c r="Q1224" i="1"/>
  <c r="S1223" i="1"/>
  <c r="R1223" i="1"/>
  <c r="Q1223" i="1"/>
  <c r="Q1222" i="1"/>
  <c r="H1222" i="1"/>
  <c r="F1222" i="1"/>
  <c r="G1222" i="1" s="1"/>
  <c r="G1221" i="1" s="1"/>
  <c r="O1221" i="1"/>
  <c r="E1221" i="1"/>
  <c r="D1221" i="1"/>
  <c r="D1218" i="1" s="1"/>
  <c r="Q1220" i="1"/>
  <c r="Q1219" i="1"/>
  <c r="F1219" i="1"/>
  <c r="Q1218" i="1"/>
  <c r="E1218" i="1"/>
  <c r="Q1217" i="1"/>
  <c r="Q1216" i="1"/>
  <c r="F1216" i="1"/>
  <c r="E1215" i="1"/>
  <c r="D1215" i="1"/>
  <c r="Q1214" i="1"/>
  <c r="F1214" i="1"/>
  <c r="Q1213" i="1"/>
  <c r="Q1212" i="1"/>
  <c r="Q1211" i="1"/>
  <c r="G1211" i="1"/>
  <c r="F1211" i="1"/>
  <c r="D1210" i="1"/>
  <c r="Q1209" i="1"/>
  <c r="Q1208" i="1"/>
  <c r="F1208" i="1"/>
  <c r="Q1207" i="1"/>
  <c r="Q1206" i="1"/>
  <c r="Q1205" i="1"/>
  <c r="M1205" i="1"/>
  <c r="N1205" i="1" s="1"/>
  <c r="O1205" i="1" s="1"/>
  <c r="G1205" i="1"/>
  <c r="H1205" i="1" s="1"/>
  <c r="I1205" i="1" s="1"/>
  <c r="J1205" i="1" s="1"/>
  <c r="K1205" i="1" s="1"/>
  <c r="L1205" i="1" s="1"/>
  <c r="F1205" i="1"/>
  <c r="Q1204" i="1"/>
  <c r="Q1203" i="1"/>
  <c r="E1203" i="1"/>
  <c r="D1203" i="1"/>
  <c r="Q1202" i="1"/>
  <c r="F1202" i="1"/>
  <c r="Q1201" i="1"/>
  <c r="Q1200" i="1"/>
  <c r="Q1199" i="1"/>
  <c r="M1199" i="1"/>
  <c r="N1199" i="1" s="1"/>
  <c r="O1199" i="1" s="1"/>
  <c r="G1199" i="1"/>
  <c r="H1199" i="1" s="1"/>
  <c r="I1199" i="1" s="1"/>
  <c r="J1199" i="1" s="1"/>
  <c r="K1199" i="1" s="1"/>
  <c r="L1199" i="1" s="1"/>
  <c r="F1199" i="1"/>
  <c r="Q1198" i="1"/>
  <c r="Q1197" i="1"/>
  <c r="E1196" i="1"/>
  <c r="D1196" i="1"/>
  <c r="D1195" i="1" s="1"/>
  <c r="E1195" i="1"/>
  <c r="Q1194" i="1"/>
  <c r="Q1193" i="1"/>
  <c r="Q1192" i="1"/>
  <c r="F1192" i="1"/>
  <c r="Q1191" i="1"/>
  <c r="Q1190" i="1"/>
  <c r="F1190" i="1"/>
  <c r="Q1189" i="1"/>
  <c r="Q1188" i="1"/>
  <c r="E1188" i="1"/>
  <c r="D1188" i="1"/>
  <c r="Q1187" i="1"/>
  <c r="E1187" i="1"/>
  <c r="D1187" i="1"/>
  <c r="Q1186" i="1"/>
  <c r="F1186" i="1"/>
  <c r="E1185" i="1"/>
  <c r="D1185" i="1"/>
  <c r="Q1184" i="1"/>
  <c r="Q1183" i="1"/>
  <c r="Q1182" i="1"/>
  <c r="F1182" i="1"/>
  <c r="Q1181" i="1"/>
  <c r="Q1180" i="1"/>
  <c r="F1180" i="1"/>
  <c r="E1179" i="1"/>
  <c r="D1179" i="1"/>
  <c r="D1178" i="1"/>
  <c r="Q1177" i="1"/>
  <c r="D1176" i="1"/>
  <c r="Q1175" i="1"/>
  <c r="F1175" i="1"/>
  <c r="Q1174" i="1"/>
  <c r="J1174" i="1"/>
  <c r="K1174" i="1" s="1"/>
  <c r="G1174" i="1"/>
  <c r="H1174" i="1" s="1"/>
  <c r="I1174" i="1" s="1"/>
  <c r="F1174" i="1"/>
  <c r="Q1173" i="1"/>
  <c r="G1173" i="1"/>
  <c r="F1173" i="1"/>
  <c r="Q1172" i="1"/>
  <c r="Q1171" i="1"/>
  <c r="E1170" i="1"/>
  <c r="Q1170" i="1" s="1"/>
  <c r="D1170" i="1"/>
  <c r="D1169" i="1" s="1"/>
  <c r="E1169" i="1"/>
  <c r="D1168" i="1"/>
  <c r="D1165" i="1" s="1"/>
  <c r="Q1167" i="1"/>
  <c r="E1166" i="1"/>
  <c r="Q1166" i="1" s="1"/>
  <c r="D1166" i="1"/>
  <c r="S1162" i="1"/>
  <c r="P1162" i="1"/>
  <c r="F1161" i="1"/>
  <c r="F1160" i="1"/>
  <c r="K1159" i="1"/>
  <c r="L1159" i="1" s="1"/>
  <c r="M1159" i="1" s="1"/>
  <c r="N1159" i="1" s="1"/>
  <c r="O1159" i="1" s="1"/>
  <c r="J1159" i="1"/>
  <c r="G1159" i="1"/>
  <c r="H1159" i="1" s="1"/>
  <c r="I1159" i="1" s="1"/>
  <c r="F1159" i="1"/>
  <c r="G1158" i="1"/>
  <c r="H1158" i="1" s="1"/>
  <c r="I1158" i="1" s="1"/>
  <c r="J1158" i="1" s="1"/>
  <c r="K1158" i="1" s="1"/>
  <c r="L1158" i="1" s="1"/>
  <c r="M1158" i="1" s="1"/>
  <c r="N1158" i="1" s="1"/>
  <c r="O1158" i="1" s="1"/>
  <c r="F1158" i="1"/>
  <c r="S1157" i="1"/>
  <c r="P1157" i="1"/>
  <c r="I1156" i="1"/>
  <c r="J1156" i="1" s="1"/>
  <c r="K1156" i="1" s="1"/>
  <c r="L1156" i="1" s="1"/>
  <c r="M1156" i="1" s="1"/>
  <c r="N1156" i="1" s="1"/>
  <c r="O1156" i="1" s="1"/>
  <c r="H1156" i="1"/>
  <c r="F1156" i="1"/>
  <c r="G1156" i="1" s="1"/>
  <c r="H1155" i="1"/>
  <c r="I1155" i="1" s="1"/>
  <c r="J1155" i="1" s="1"/>
  <c r="K1155" i="1" s="1"/>
  <c r="L1155" i="1" s="1"/>
  <c r="M1155" i="1" s="1"/>
  <c r="N1155" i="1" s="1"/>
  <c r="O1155" i="1" s="1"/>
  <c r="F1155" i="1"/>
  <c r="G1155" i="1" s="1"/>
  <c r="S1155" i="1" s="1"/>
  <c r="F1154" i="1"/>
  <c r="G1154" i="1" s="1"/>
  <c r="F1153" i="1"/>
  <c r="G1153" i="1" s="1"/>
  <c r="H1153" i="1" s="1"/>
  <c r="F1152" i="1"/>
  <c r="G1152" i="1" s="1"/>
  <c r="H1152" i="1" s="1"/>
  <c r="F1151" i="1"/>
  <c r="G1151" i="1" s="1"/>
  <c r="H1151" i="1" s="1"/>
  <c r="M1150" i="1"/>
  <c r="N1150" i="1" s="1"/>
  <c r="O1150" i="1" s="1"/>
  <c r="L1150" i="1"/>
  <c r="I1150" i="1"/>
  <c r="J1150" i="1" s="1"/>
  <c r="K1150" i="1" s="1"/>
  <c r="H1150" i="1"/>
  <c r="S1150" i="1" s="1"/>
  <c r="F1150" i="1"/>
  <c r="G1150" i="1" s="1"/>
  <c r="L1149" i="1"/>
  <c r="M1149" i="1" s="1"/>
  <c r="N1149" i="1" s="1"/>
  <c r="O1149" i="1" s="1"/>
  <c r="I1149" i="1"/>
  <c r="J1149" i="1" s="1"/>
  <c r="K1149" i="1" s="1"/>
  <c r="H1149" i="1"/>
  <c r="F1149" i="1"/>
  <c r="G1149" i="1" s="1"/>
  <c r="S1148" i="1"/>
  <c r="P1148" i="1"/>
  <c r="K1147" i="1"/>
  <c r="L1147" i="1" s="1"/>
  <c r="M1147" i="1" s="1"/>
  <c r="N1147" i="1" s="1"/>
  <c r="O1147" i="1" s="1"/>
  <c r="J1147" i="1"/>
  <c r="G1147" i="1"/>
  <c r="H1147" i="1" s="1"/>
  <c r="I1147" i="1" s="1"/>
  <c r="F1147" i="1"/>
  <c r="S1146" i="1"/>
  <c r="P1146" i="1"/>
  <c r="M1145" i="1"/>
  <c r="N1145" i="1" s="1"/>
  <c r="O1145" i="1" s="1"/>
  <c r="I1145" i="1"/>
  <c r="J1145" i="1" s="1"/>
  <c r="K1145" i="1" s="1"/>
  <c r="L1145" i="1" s="1"/>
  <c r="H1145" i="1"/>
  <c r="S1145" i="1" s="1"/>
  <c r="F1145" i="1"/>
  <c r="G1145" i="1" s="1"/>
  <c r="H1144" i="1"/>
  <c r="F1144" i="1"/>
  <c r="G1144" i="1" s="1"/>
  <c r="F1143" i="1"/>
  <c r="G1143" i="1" s="1"/>
  <c r="H1142" i="1"/>
  <c r="I1142" i="1" s="1"/>
  <c r="J1142" i="1" s="1"/>
  <c r="K1142" i="1" s="1"/>
  <c r="L1142" i="1" s="1"/>
  <c r="M1142" i="1" s="1"/>
  <c r="N1142" i="1" s="1"/>
  <c r="O1142" i="1" s="1"/>
  <c r="F1142" i="1"/>
  <c r="G1142" i="1" s="1"/>
  <c r="S1142" i="1" s="1"/>
  <c r="F1141" i="1"/>
  <c r="G1141" i="1" s="1"/>
  <c r="F1140" i="1"/>
  <c r="G1140" i="1" s="1"/>
  <c r="H1140" i="1" s="1"/>
  <c r="H1139" i="1"/>
  <c r="I1139" i="1" s="1"/>
  <c r="F1139" i="1"/>
  <c r="G1139" i="1" s="1"/>
  <c r="P1138" i="1"/>
  <c r="F1138" i="1"/>
  <c r="G1138" i="1" s="1"/>
  <c r="H1138" i="1" s="1"/>
  <c r="I1138" i="1" s="1"/>
  <c r="J1138" i="1" s="1"/>
  <c r="K1138" i="1" s="1"/>
  <c r="L1138" i="1" s="1"/>
  <c r="M1138" i="1" s="1"/>
  <c r="N1138" i="1" s="1"/>
  <c r="O1138" i="1" s="1"/>
  <c r="M1137" i="1"/>
  <c r="N1137" i="1" s="1"/>
  <c r="O1137" i="1" s="1"/>
  <c r="I1137" i="1"/>
  <c r="J1137" i="1" s="1"/>
  <c r="K1137" i="1" s="1"/>
  <c r="L1137" i="1" s="1"/>
  <c r="H1137" i="1"/>
  <c r="F1137" i="1"/>
  <c r="G1137" i="1" s="1"/>
  <c r="H1136" i="1"/>
  <c r="F1136" i="1"/>
  <c r="G1136" i="1" s="1"/>
  <c r="F1135" i="1"/>
  <c r="G1135" i="1" s="1"/>
  <c r="H1134" i="1"/>
  <c r="I1134" i="1" s="1"/>
  <c r="J1134" i="1" s="1"/>
  <c r="K1134" i="1" s="1"/>
  <c r="L1134" i="1" s="1"/>
  <c r="M1134" i="1" s="1"/>
  <c r="N1134" i="1" s="1"/>
  <c r="O1134" i="1" s="1"/>
  <c r="F1134" i="1"/>
  <c r="G1134" i="1" s="1"/>
  <c r="S1134" i="1" s="1"/>
  <c r="F1133" i="1"/>
  <c r="G1133" i="1" s="1"/>
  <c r="F1132" i="1"/>
  <c r="G1132" i="1" s="1"/>
  <c r="H1132" i="1" s="1"/>
  <c r="H1131" i="1"/>
  <c r="I1131" i="1" s="1"/>
  <c r="F1131" i="1"/>
  <c r="G1131" i="1" s="1"/>
  <c r="P1130" i="1"/>
  <c r="F1130" i="1"/>
  <c r="G1130" i="1" s="1"/>
  <c r="H1130" i="1" s="1"/>
  <c r="I1130" i="1" s="1"/>
  <c r="J1130" i="1" s="1"/>
  <c r="K1130" i="1" s="1"/>
  <c r="L1130" i="1" s="1"/>
  <c r="M1130" i="1" s="1"/>
  <c r="N1130" i="1" s="1"/>
  <c r="O1130" i="1" s="1"/>
  <c r="M1129" i="1"/>
  <c r="N1129" i="1" s="1"/>
  <c r="O1129" i="1" s="1"/>
  <c r="I1129" i="1"/>
  <c r="J1129" i="1" s="1"/>
  <c r="K1129" i="1" s="1"/>
  <c r="L1129" i="1" s="1"/>
  <c r="H1129" i="1"/>
  <c r="F1129" i="1"/>
  <c r="G1129" i="1" s="1"/>
  <c r="H1128" i="1"/>
  <c r="F1128" i="1"/>
  <c r="G1128" i="1" s="1"/>
  <c r="F1127" i="1"/>
  <c r="G1127" i="1" s="1"/>
  <c r="H1126" i="1"/>
  <c r="I1126" i="1" s="1"/>
  <c r="J1126" i="1" s="1"/>
  <c r="K1126" i="1" s="1"/>
  <c r="L1126" i="1" s="1"/>
  <c r="M1126" i="1" s="1"/>
  <c r="N1126" i="1" s="1"/>
  <c r="O1126" i="1" s="1"/>
  <c r="F1126" i="1"/>
  <c r="G1126" i="1" s="1"/>
  <c r="F1125" i="1"/>
  <c r="G1125" i="1" s="1"/>
  <c r="S1124" i="1"/>
  <c r="P1124" i="1"/>
  <c r="F1123" i="1"/>
  <c r="G1122" i="1"/>
  <c r="H1122" i="1" s="1"/>
  <c r="I1122" i="1" s="1"/>
  <c r="J1122" i="1" s="1"/>
  <c r="K1122" i="1" s="1"/>
  <c r="L1122" i="1" s="1"/>
  <c r="M1122" i="1" s="1"/>
  <c r="N1122" i="1" s="1"/>
  <c r="O1122" i="1" s="1"/>
  <c r="F1122" i="1"/>
  <c r="N1121" i="1"/>
  <c r="O1121" i="1" s="1"/>
  <c r="J1121" i="1"/>
  <c r="K1121" i="1" s="1"/>
  <c r="L1121" i="1" s="1"/>
  <c r="M1121" i="1" s="1"/>
  <c r="G1121" i="1"/>
  <c r="H1121" i="1" s="1"/>
  <c r="I1121" i="1" s="1"/>
  <c r="F1121" i="1"/>
  <c r="F1120" i="1"/>
  <c r="F1119" i="1"/>
  <c r="G1118" i="1"/>
  <c r="H1118" i="1" s="1"/>
  <c r="I1118" i="1" s="1"/>
  <c r="J1118" i="1" s="1"/>
  <c r="K1118" i="1" s="1"/>
  <c r="L1118" i="1" s="1"/>
  <c r="M1118" i="1" s="1"/>
  <c r="N1118" i="1" s="1"/>
  <c r="O1118" i="1" s="1"/>
  <c r="F1118" i="1"/>
  <c r="J1117" i="1"/>
  <c r="K1117" i="1" s="1"/>
  <c r="L1117" i="1" s="1"/>
  <c r="M1117" i="1" s="1"/>
  <c r="N1117" i="1" s="1"/>
  <c r="O1117" i="1" s="1"/>
  <c r="G1117" i="1"/>
  <c r="H1117" i="1" s="1"/>
  <c r="I1117" i="1" s="1"/>
  <c r="F1117" i="1"/>
  <c r="F1116" i="1"/>
  <c r="F1115" i="1"/>
  <c r="N1114" i="1"/>
  <c r="O1114" i="1" s="1"/>
  <c r="G1114" i="1"/>
  <c r="H1114" i="1" s="1"/>
  <c r="I1114" i="1" s="1"/>
  <c r="J1114" i="1" s="1"/>
  <c r="K1114" i="1" s="1"/>
  <c r="L1114" i="1" s="1"/>
  <c r="M1114" i="1" s="1"/>
  <c r="F1114" i="1"/>
  <c r="N1113" i="1"/>
  <c r="O1113" i="1" s="1"/>
  <c r="J1113" i="1"/>
  <c r="K1113" i="1" s="1"/>
  <c r="L1113" i="1" s="1"/>
  <c r="M1113" i="1" s="1"/>
  <c r="G1113" i="1"/>
  <c r="H1113" i="1" s="1"/>
  <c r="I1113" i="1" s="1"/>
  <c r="F1113" i="1"/>
  <c r="F1112" i="1"/>
  <c r="F1111" i="1"/>
  <c r="G1110" i="1"/>
  <c r="H1110" i="1" s="1"/>
  <c r="F1110" i="1"/>
  <c r="E1109" i="1"/>
  <c r="D1109" i="1"/>
  <c r="E1108" i="1"/>
  <c r="D1108" i="1"/>
  <c r="S1107" i="1"/>
  <c r="Q1107" i="1"/>
  <c r="P1107" i="1"/>
  <c r="Q1106" i="1"/>
  <c r="F1106" i="1"/>
  <c r="Q1105" i="1"/>
  <c r="Q1104" i="1"/>
  <c r="Q1103" i="1"/>
  <c r="Q1102" i="1"/>
  <c r="F1102" i="1"/>
  <c r="Q1101" i="1"/>
  <c r="S1100" i="1"/>
  <c r="Q1100" i="1"/>
  <c r="P1100" i="1"/>
  <c r="E1099" i="1"/>
  <c r="E1098" i="1" s="1"/>
  <c r="D1099" i="1"/>
  <c r="D1098" i="1" s="1"/>
  <c r="Q1097" i="1"/>
  <c r="Q1096" i="1"/>
  <c r="F1096" i="1"/>
  <c r="Q1095" i="1"/>
  <c r="Q1094" i="1"/>
  <c r="Q1093" i="1"/>
  <c r="F1093" i="1"/>
  <c r="Q1092" i="1"/>
  <c r="F1092" i="1"/>
  <c r="Q1091" i="1"/>
  <c r="Q1090" i="1"/>
  <c r="Q1089" i="1"/>
  <c r="E1088" i="1"/>
  <c r="Q1088" i="1" s="1"/>
  <c r="D1088" i="1"/>
  <c r="Q1087" i="1"/>
  <c r="F1087" i="1"/>
  <c r="Q1086" i="1"/>
  <c r="F1086" i="1"/>
  <c r="Q1085" i="1"/>
  <c r="Q1084" i="1"/>
  <c r="Q1083" i="1"/>
  <c r="F1083" i="1"/>
  <c r="E1082" i="1"/>
  <c r="Q1082" i="1" s="1"/>
  <c r="D1082" i="1"/>
  <c r="Q1081" i="1"/>
  <c r="F1081" i="1"/>
  <c r="Q1080" i="1"/>
  <c r="G1080" i="1"/>
  <c r="F1080" i="1"/>
  <c r="E1079" i="1"/>
  <c r="Q1079" i="1" s="1"/>
  <c r="D1079" i="1"/>
  <c r="Q1078" i="1"/>
  <c r="F1078" i="1"/>
  <c r="E1077" i="1"/>
  <c r="Q1077" i="1" s="1"/>
  <c r="D1077" i="1"/>
  <c r="Q1076" i="1"/>
  <c r="G1076" i="1"/>
  <c r="H1076" i="1" s="1"/>
  <c r="I1076" i="1" s="1"/>
  <c r="J1076" i="1" s="1"/>
  <c r="K1076" i="1" s="1"/>
  <c r="L1076" i="1" s="1"/>
  <c r="F1076" i="1"/>
  <c r="Q1075" i="1"/>
  <c r="Q1074" i="1"/>
  <c r="Q1073" i="1"/>
  <c r="Q1072" i="1"/>
  <c r="G1072" i="1"/>
  <c r="H1072" i="1" s="1"/>
  <c r="I1072" i="1" s="1"/>
  <c r="J1072" i="1" s="1"/>
  <c r="K1072" i="1" s="1"/>
  <c r="L1072" i="1" s="1"/>
  <c r="F1072" i="1"/>
  <c r="Q1071" i="1"/>
  <c r="Q1070" i="1"/>
  <c r="Q1069" i="1"/>
  <c r="E1069" i="1"/>
  <c r="D1069" i="1"/>
  <c r="D1068" i="1" s="1"/>
  <c r="E1068" i="1"/>
  <c r="Q1068" i="1" s="1"/>
  <c r="Q1067" i="1"/>
  <c r="Q1066" i="1"/>
  <c r="G1066" i="1"/>
  <c r="F1066" i="1"/>
  <c r="Q1065" i="1"/>
  <c r="Q1064" i="1"/>
  <c r="F1064" i="1"/>
  <c r="Q1063" i="1"/>
  <c r="Q1062" i="1"/>
  <c r="F1062" i="1"/>
  <c r="Q1061" i="1"/>
  <c r="E1061" i="1"/>
  <c r="D1061" i="1"/>
  <c r="Q1060" i="1"/>
  <c r="F1060" i="1"/>
  <c r="Q1059" i="1"/>
  <c r="Q1058" i="1"/>
  <c r="Q1057" i="1"/>
  <c r="F1057" i="1"/>
  <c r="Q1056" i="1"/>
  <c r="Q1055" i="1"/>
  <c r="F1055" i="1"/>
  <c r="Q1054" i="1"/>
  <c r="E1054" i="1"/>
  <c r="D1054" i="1"/>
  <c r="D1053" i="1"/>
  <c r="Q1052" i="1"/>
  <c r="Q1051" i="1"/>
  <c r="F1051" i="1"/>
  <c r="Q1050" i="1"/>
  <c r="Q1049" i="1"/>
  <c r="F1049" i="1"/>
  <c r="Q1048" i="1"/>
  <c r="G1048" i="1"/>
  <c r="F1048" i="1"/>
  <c r="Q1047" i="1"/>
  <c r="E1046" i="1"/>
  <c r="Q1046" i="1" s="1"/>
  <c r="D1046" i="1"/>
  <c r="D1045" i="1"/>
  <c r="D1043" i="1" s="1"/>
  <c r="D1023" i="1" s="1"/>
  <c r="Q1044" i="1"/>
  <c r="G1044" i="1"/>
  <c r="F1044" i="1"/>
  <c r="Q1042" i="1"/>
  <c r="Q1041" i="1"/>
  <c r="F1041" i="1"/>
  <c r="Q1040" i="1"/>
  <c r="Q1039" i="1"/>
  <c r="F1039" i="1"/>
  <c r="Q1038" i="1"/>
  <c r="G1038" i="1"/>
  <c r="F1038" i="1"/>
  <c r="F1037" i="1" s="1"/>
  <c r="E1037" i="1"/>
  <c r="E1036" i="1" s="1"/>
  <c r="D1037" i="1"/>
  <c r="D1036" i="1" s="1"/>
  <c r="D1034" i="1" s="1"/>
  <c r="Q1035" i="1"/>
  <c r="F1035" i="1"/>
  <c r="Q1033" i="1"/>
  <c r="F1033" i="1"/>
  <c r="Q1032" i="1"/>
  <c r="Q1031" i="1"/>
  <c r="F1031" i="1"/>
  <c r="Q1030" i="1"/>
  <c r="Q1029" i="1"/>
  <c r="F1029" i="1"/>
  <c r="E1028" i="1"/>
  <c r="D1028" i="1"/>
  <c r="D1027" i="1"/>
  <c r="D1024" i="1" s="1"/>
  <c r="Q1026" i="1"/>
  <c r="E1025" i="1"/>
  <c r="Q1025" i="1" s="1"/>
  <c r="D1025" i="1"/>
  <c r="Q1020" i="1"/>
  <c r="F1020" i="1"/>
  <c r="F1019" i="1" s="1"/>
  <c r="Q1019" i="1"/>
  <c r="E1019" i="1"/>
  <c r="D1019" i="1"/>
  <c r="Q1018" i="1"/>
  <c r="F1018" i="1"/>
  <c r="Q1017" i="1"/>
  <c r="Q1016" i="1"/>
  <c r="E1015" i="1"/>
  <c r="Q1015" i="1" s="1"/>
  <c r="D1015" i="1"/>
  <c r="Q1014" i="1"/>
  <c r="F1014" i="1"/>
  <c r="Q1013" i="1"/>
  <c r="E1013" i="1"/>
  <c r="D1013" i="1"/>
  <c r="Q1012" i="1"/>
  <c r="E1011" i="1"/>
  <c r="Q1011" i="1" s="1"/>
  <c r="D1011" i="1"/>
  <c r="Q1010" i="1"/>
  <c r="F1010" i="1"/>
  <c r="Q1009" i="1"/>
  <c r="E1008" i="1"/>
  <c r="Q1008" i="1" s="1"/>
  <c r="D1008" i="1"/>
  <c r="Q1007" i="1"/>
  <c r="D1006" i="1"/>
  <c r="Q1005" i="1"/>
  <c r="Q1004" i="1"/>
  <c r="F1004" i="1"/>
  <c r="Q1003" i="1"/>
  <c r="G1003" i="1"/>
  <c r="F1003" i="1"/>
  <c r="Q1002" i="1"/>
  <c r="Q1001" i="1"/>
  <c r="Q1000" i="1"/>
  <c r="F1000" i="1"/>
  <c r="Q999" i="1"/>
  <c r="Q998" i="1"/>
  <c r="F998" i="1"/>
  <c r="Q997" i="1"/>
  <c r="Q996" i="1"/>
  <c r="F996" i="1"/>
  <c r="Q995" i="1"/>
  <c r="M995" i="1"/>
  <c r="N995" i="1" s="1"/>
  <c r="O995" i="1" s="1"/>
  <c r="G995" i="1"/>
  <c r="H995" i="1" s="1"/>
  <c r="I995" i="1" s="1"/>
  <c r="J995" i="1" s="1"/>
  <c r="K995" i="1" s="1"/>
  <c r="L995" i="1" s="1"/>
  <c r="F995" i="1"/>
  <c r="Q994" i="1"/>
  <c r="Q993" i="1"/>
  <c r="Q992" i="1"/>
  <c r="F992" i="1"/>
  <c r="Q991" i="1"/>
  <c r="E991" i="1"/>
  <c r="D991" i="1"/>
  <c r="Q990" i="1"/>
  <c r="F990" i="1"/>
  <c r="Q989" i="1"/>
  <c r="Q988" i="1"/>
  <c r="F988" i="1"/>
  <c r="G988" i="1" s="1"/>
  <c r="E987" i="1"/>
  <c r="D987" i="1"/>
  <c r="D986" i="1"/>
  <c r="Q985" i="1"/>
  <c r="Q984" i="1"/>
  <c r="Q983" i="1"/>
  <c r="Q982" i="1"/>
  <c r="F982" i="1"/>
  <c r="Q981" i="1"/>
  <c r="Q980" i="1"/>
  <c r="F980" i="1"/>
  <c r="Q979" i="1"/>
  <c r="Q978" i="1"/>
  <c r="F978" i="1"/>
  <c r="E977" i="1"/>
  <c r="D977" i="1"/>
  <c r="Q976" i="1"/>
  <c r="F976" i="1"/>
  <c r="Q975" i="1"/>
  <c r="Q974" i="1"/>
  <c r="F974" i="1"/>
  <c r="Q973" i="1"/>
  <c r="F973" i="1"/>
  <c r="E972" i="1"/>
  <c r="E970" i="1" s="1"/>
  <c r="D972" i="1"/>
  <c r="D970" i="1" s="1"/>
  <c r="D920" i="1" s="1"/>
  <c r="Q971" i="1"/>
  <c r="S969" i="1"/>
  <c r="Q968" i="1"/>
  <c r="Q967" i="1"/>
  <c r="Q966" i="1"/>
  <c r="Q965" i="1"/>
  <c r="Q964" i="1"/>
  <c r="Q963" i="1"/>
  <c r="F963" i="1"/>
  <c r="G963" i="1" s="1"/>
  <c r="H963" i="1" s="1"/>
  <c r="I963" i="1" s="1"/>
  <c r="J963" i="1" s="1"/>
  <c r="K963" i="1" s="1"/>
  <c r="L963" i="1" s="1"/>
  <c r="M963" i="1" s="1"/>
  <c r="N963" i="1" s="1"/>
  <c r="O963" i="1" s="1"/>
  <c r="Q962" i="1"/>
  <c r="E960" i="1"/>
  <c r="D960" i="1"/>
  <c r="H959" i="1"/>
  <c r="I959" i="1" s="1"/>
  <c r="J959" i="1" s="1"/>
  <c r="K959" i="1" s="1"/>
  <c r="L959" i="1" s="1"/>
  <c r="M959" i="1" s="1"/>
  <c r="N959" i="1" s="1"/>
  <c r="O959" i="1" s="1"/>
  <c r="G959" i="1"/>
  <c r="F959" i="1"/>
  <c r="F958" i="1"/>
  <c r="F957" i="1"/>
  <c r="E956" i="1"/>
  <c r="D956" i="1"/>
  <c r="H954" i="1"/>
  <c r="G954" i="1"/>
  <c r="F954" i="1"/>
  <c r="E953" i="1"/>
  <c r="D953" i="1"/>
  <c r="S952" i="1"/>
  <c r="Q951" i="1"/>
  <c r="Q950" i="1"/>
  <c r="E949" i="1"/>
  <c r="D949" i="1"/>
  <c r="D948" i="1" s="1"/>
  <c r="E948" i="1"/>
  <c r="Q947" i="1"/>
  <c r="Q946" i="1"/>
  <c r="E946" i="1"/>
  <c r="D946" i="1"/>
  <c r="Q945" i="1"/>
  <c r="Q944" i="1"/>
  <c r="F944" i="1"/>
  <c r="Q943" i="1"/>
  <c r="F943" i="1"/>
  <c r="Q942" i="1"/>
  <c r="G942" i="1"/>
  <c r="F942" i="1"/>
  <c r="E941" i="1"/>
  <c r="Q941" i="1" s="1"/>
  <c r="D941" i="1"/>
  <c r="Q940" i="1"/>
  <c r="G940" i="1"/>
  <c r="F940" i="1"/>
  <c r="Q939" i="1"/>
  <c r="Q938" i="1"/>
  <c r="Q937" i="1"/>
  <c r="E937" i="1"/>
  <c r="D937" i="1"/>
  <c r="Q936" i="1"/>
  <c r="Q935" i="1"/>
  <c r="F935" i="1"/>
  <c r="E934" i="1"/>
  <c r="Q934" i="1" s="1"/>
  <c r="D934" i="1"/>
  <c r="Q933" i="1"/>
  <c r="Q932" i="1"/>
  <c r="F932" i="1"/>
  <c r="E931" i="1"/>
  <c r="D931" i="1"/>
  <c r="D930" i="1"/>
  <c r="Q929" i="1"/>
  <c r="Q928" i="1"/>
  <c r="F928" i="1"/>
  <c r="Q927" i="1"/>
  <c r="G927" i="1"/>
  <c r="F927" i="1"/>
  <c r="Q926" i="1"/>
  <c r="Q925" i="1"/>
  <c r="Q924" i="1"/>
  <c r="F924" i="1"/>
  <c r="Q923" i="1"/>
  <c r="Q922" i="1"/>
  <c r="E921" i="1"/>
  <c r="Q921" i="1" s="1"/>
  <c r="D921" i="1"/>
  <c r="Q918" i="1"/>
  <c r="Q917" i="1"/>
  <c r="F917" i="1"/>
  <c r="H916" i="1"/>
  <c r="G916" i="1"/>
  <c r="F916" i="1"/>
  <c r="E915" i="1"/>
  <c r="E896" i="1" s="1"/>
  <c r="D915" i="1"/>
  <c r="Q914" i="1"/>
  <c r="F914" i="1"/>
  <c r="Q913" i="1"/>
  <c r="E913" i="1"/>
  <c r="D913" i="1"/>
  <c r="Q912" i="1"/>
  <c r="Q911" i="1"/>
  <c r="F911" i="1"/>
  <c r="Q910" i="1"/>
  <c r="Q909" i="1"/>
  <c r="E909" i="1"/>
  <c r="D909" i="1"/>
  <c r="Q908" i="1"/>
  <c r="F908" i="1"/>
  <c r="Q907" i="1"/>
  <c r="F907" i="1"/>
  <c r="Q906" i="1"/>
  <c r="Q905" i="1"/>
  <c r="F905" i="1"/>
  <c r="Q904" i="1"/>
  <c r="Q903" i="1"/>
  <c r="Q902" i="1"/>
  <c r="F902" i="1"/>
  <c r="Q901" i="1"/>
  <c r="E900" i="1"/>
  <c r="Q900" i="1" s="1"/>
  <c r="D900" i="1"/>
  <c r="Q899" i="1"/>
  <c r="F899" i="1"/>
  <c r="Q898" i="1"/>
  <c r="Q897" i="1"/>
  <c r="E897" i="1"/>
  <c r="D897" i="1"/>
  <c r="D896" i="1"/>
  <c r="S895" i="1"/>
  <c r="P895" i="1"/>
  <c r="Q894" i="1"/>
  <c r="F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G873" i="1"/>
  <c r="H873" i="1" s="1"/>
  <c r="I873" i="1" s="1"/>
  <c r="J873" i="1" s="1"/>
  <c r="K873" i="1" s="1"/>
  <c r="L873" i="1" s="1"/>
  <c r="M873" i="1" s="1"/>
  <c r="N873" i="1" s="1"/>
  <c r="O873" i="1" s="1"/>
  <c r="F873" i="1"/>
  <c r="Q872" i="1"/>
  <c r="Q871" i="1"/>
  <c r="Q870" i="1"/>
  <c r="Q869" i="1"/>
  <c r="Q868" i="1"/>
  <c r="Q866" i="1"/>
  <c r="Q865" i="1"/>
  <c r="Q864" i="1"/>
  <c r="Q863" i="1"/>
  <c r="Q862" i="1"/>
  <c r="Q861" i="1"/>
  <c r="S860" i="1"/>
  <c r="Q859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E844" i="1"/>
  <c r="D844" i="1"/>
  <c r="Q843" i="1"/>
  <c r="S842" i="1"/>
  <c r="Q842" i="1"/>
  <c r="P842" i="1"/>
  <c r="S841" i="1"/>
  <c r="Q841" i="1"/>
  <c r="P841" i="1"/>
  <c r="S840" i="1"/>
  <c r="P840" i="1"/>
  <c r="Q840" i="1" s="1"/>
  <c r="E839" i="1"/>
  <c r="D839" i="1"/>
  <c r="D838" i="1"/>
  <c r="Q837" i="1"/>
  <c r="G837" i="1"/>
  <c r="F837" i="1"/>
  <c r="Q836" i="1"/>
  <c r="H836" i="1"/>
  <c r="I836" i="1" s="1"/>
  <c r="J836" i="1" s="1"/>
  <c r="K836" i="1" s="1"/>
  <c r="L836" i="1" s="1"/>
  <c r="G836" i="1"/>
  <c r="F836" i="1"/>
  <c r="Q835" i="1"/>
  <c r="Q834" i="1"/>
  <c r="F834" i="1"/>
  <c r="Q833" i="1"/>
  <c r="F833" i="1"/>
  <c r="Q832" i="1"/>
  <c r="K832" i="1"/>
  <c r="L832" i="1" s="1"/>
  <c r="H832" i="1"/>
  <c r="I832" i="1" s="1"/>
  <c r="J832" i="1" s="1"/>
  <c r="G832" i="1"/>
  <c r="F832" i="1"/>
  <c r="Q831" i="1"/>
  <c r="Q830" i="1"/>
  <c r="Q829" i="1"/>
  <c r="F829" i="1"/>
  <c r="Q828" i="1"/>
  <c r="L828" i="1"/>
  <c r="K828" i="1"/>
  <c r="H828" i="1"/>
  <c r="I828" i="1" s="1"/>
  <c r="J828" i="1" s="1"/>
  <c r="G828" i="1"/>
  <c r="F828" i="1"/>
  <c r="Q827" i="1"/>
  <c r="Q826" i="1"/>
  <c r="F826" i="1"/>
  <c r="Q825" i="1"/>
  <c r="F825" i="1"/>
  <c r="E824" i="1"/>
  <c r="Q824" i="1" s="1"/>
  <c r="D824" i="1"/>
  <c r="Q823" i="1"/>
  <c r="G823" i="1"/>
  <c r="F823" i="1"/>
  <c r="Q822" i="1"/>
  <c r="H822" i="1"/>
  <c r="G822" i="1"/>
  <c r="F822" i="1"/>
  <c r="Q821" i="1"/>
  <c r="Q820" i="1"/>
  <c r="E820" i="1"/>
  <c r="D820" i="1"/>
  <c r="Q819" i="1"/>
  <c r="E818" i="1"/>
  <c r="D818" i="1"/>
  <c r="E817" i="1"/>
  <c r="D817" i="1"/>
  <c r="Q816" i="1"/>
  <c r="H816" i="1" s="1"/>
  <c r="I816" i="1" s="1"/>
  <c r="K816" i="1"/>
  <c r="J816" i="1"/>
  <c r="G816" i="1"/>
  <c r="F816" i="1"/>
  <c r="Q815" i="1"/>
  <c r="E814" i="1"/>
  <c r="D814" i="1"/>
  <c r="Q813" i="1"/>
  <c r="H813" i="1"/>
  <c r="I813" i="1" s="1"/>
  <c r="J813" i="1" s="1"/>
  <c r="K813" i="1" s="1"/>
  <c r="L813" i="1" s="1"/>
  <c r="M813" i="1" s="1"/>
  <c r="N813" i="1" s="1"/>
  <c r="O813" i="1" s="1"/>
  <c r="G813" i="1"/>
  <c r="F813" i="1"/>
  <c r="Q812" i="1"/>
  <c r="Q811" i="1"/>
  <c r="F811" i="1"/>
  <c r="Q810" i="1"/>
  <c r="H810" i="1" s="1"/>
  <c r="I810" i="1" s="1"/>
  <c r="G810" i="1"/>
  <c r="F810" i="1"/>
  <c r="Q809" i="1"/>
  <c r="E809" i="1"/>
  <c r="D809" i="1"/>
  <c r="Q808" i="1"/>
  <c r="F808" i="1"/>
  <c r="Q807" i="1"/>
  <c r="K807" i="1"/>
  <c r="H807" i="1"/>
  <c r="I807" i="1" s="1"/>
  <c r="J807" i="1" s="1"/>
  <c r="G807" i="1"/>
  <c r="F807" i="1"/>
  <c r="Q806" i="1"/>
  <c r="E806" i="1"/>
  <c r="E799" i="1" s="1"/>
  <c r="D806" i="1"/>
  <c r="Q805" i="1"/>
  <c r="Q804" i="1"/>
  <c r="F804" i="1"/>
  <c r="Q803" i="1"/>
  <c r="E803" i="1"/>
  <c r="D803" i="1"/>
  <c r="Q802" i="1"/>
  <c r="Q801" i="1"/>
  <c r="G801" i="1"/>
  <c r="F801" i="1"/>
  <c r="Q800" i="1"/>
  <c r="E800" i="1"/>
  <c r="D800" i="1"/>
  <c r="D799" i="1" s="1"/>
  <c r="Q799" i="1"/>
  <c r="Q798" i="1"/>
  <c r="Q797" i="1"/>
  <c r="G797" i="1"/>
  <c r="F797" i="1"/>
  <c r="Q796" i="1"/>
  <c r="H796" i="1" s="1"/>
  <c r="I796" i="1" s="1"/>
  <c r="J796" i="1"/>
  <c r="K796" i="1" s="1"/>
  <c r="L796" i="1" s="1"/>
  <c r="G796" i="1"/>
  <c r="F796" i="1"/>
  <c r="Q795" i="1"/>
  <c r="E794" i="1"/>
  <c r="D794" i="1"/>
  <c r="D793" i="1"/>
  <c r="D791" i="1" s="1"/>
  <c r="O790" i="1"/>
  <c r="N790" i="1"/>
  <c r="M790" i="1"/>
  <c r="L790" i="1"/>
  <c r="K790" i="1"/>
  <c r="J790" i="1"/>
  <c r="I790" i="1"/>
  <c r="H790" i="1"/>
  <c r="G790" i="1"/>
  <c r="F790" i="1"/>
  <c r="E790" i="1"/>
  <c r="D790" i="1"/>
  <c r="Q781" i="1"/>
  <c r="O781" i="1" s="1"/>
  <c r="O780" i="1" s="1"/>
  <c r="H781" i="1"/>
  <c r="H780" i="1" s="1"/>
  <c r="F781" i="1"/>
  <c r="F780" i="1" s="1"/>
  <c r="E780" i="1"/>
  <c r="D780" i="1"/>
  <c r="Q779" i="1"/>
  <c r="Q778" i="1"/>
  <c r="E777" i="1"/>
  <c r="Q777" i="1" s="1"/>
  <c r="D777" i="1"/>
  <c r="Q776" i="1"/>
  <c r="J776" i="1"/>
  <c r="I776" i="1"/>
  <c r="H776" i="1"/>
  <c r="H774" i="1" s="1"/>
  <c r="Q775" i="1"/>
  <c r="I775" i="1" s="1"/>
  <c r="I774" i="1" s="1"/>
  <c r="M775" i="1"/>
  <c r="L775" i="1"/>
  <c r="K775" i="1"/>
  <c r="J775" i="1"/>
  <c r="H775" i="1"/>
  <c r="Q774" i="1"/>
  <c r="E774" i="1"/>
  <c r="D774" i="1"/>
  <c r="E773" i="1"/>
  <c r="Q773" i="1" s="1"/>
  <c r="D773" i="1"/>
  <c r="Q772" i="1"/>
  <c r="J772" i="1"/>
  <c r="I772" i="1"/>
  <c r="H772" i="1"/>
  <c r="Q771" i="1"/>
  <c r="I771" i="1" s="1"/>
  <c r="I770" i="1" s="1"/>
  <c r="M771" i="1"/>
  <c r="L771" i="1"/>
  <c r="K771" i="1"/>
  <c r="J771" i="1"/>
  <c r="H771" i="1"/>
  <c r="Q770" i="1"/>
  <c r="H770" i="1"/>
  <c r="E770" i="1"/>
  <c r="D770" i="1"/>
  <c r="Q769" i="1"/>
  <c r="I769" i="1" s="1"/>
  <c r="I768" i="1" s="1"/>
  <c r="M769" i="1"/>
  <c r="M768" i="1" s="1"/>
  <c r="L769" i="1"/>
  <c r="L768" i="1" s="1"/>
  <c r="K769" i="1"/>
  <c r="K768" i="1" s="1"/>
  <c r="J769" i="1"/>
  <c r="J768" i="1" s="1"/>
  <c r="H769" i="1"/>
  <c r="Q768" i="1"/>
  <c r="H768" i="1"/>
  <c r="E768" i="1"/>
  <c r="D768" i="1"/>
  <c r="Q767" i="1"/>
  <c r="I767" i="1" s="1"/>
  <c r="M767" i="1"/>
  <c r="L767" i="1"/>
  <c r="K767" i="1"/>
  <c r="J767" i="1"/>
  <c r="H767" i="1"/>
  <c r="Q766" i="1"/>
  <c r="O766" i="1" s="1"/>
  <c r="Q765" i="1"/>
  <c r="O765" i="1" s="1"/>
  <c r="K765" i="1"/>
  <c r="J765" i="1"/>
  <c r="I765" i="1"/>
  <c r="H765" i="1"/>
  <c r="E764" i="1"/>
  <c r="Q764" i="1" s="1"/>
  <c r="D764" i="1"/>
  <c r="Q763" i="1"/>
  <c r="O763" i="1" s="1"/>
  <c r="O762" i="1" s="1"/>
  <c r="K763" i="1"/>
  <c r="K762" i="1" s="1"/>
  <c r="J763" i="1"/>
  <c r="J762" i="1" s="1"/>
  <c r="I763" i="1"/>
  <c r="I762" i="1" s="1"/>
  <c r="H763" i="1"/>
  <c r="H762" i="1" s="1"/>
  <c r="E762" i="1"/>
  <c r="D762" i="1"/>
  <c r="Q759" i="1"/>
  <c r="I759" i="1" s="1"/>
  <c r="M759" i="1"/>
  <c r="L759" i="1"/>
  <c r="K759" i="1"/>
  <c r="J759" i="1"/>
  <c r="H759" i="1"/>
  <c r="G759" i="1"/>
  <c r="Q758" i="1"/>
  <c r="O758" i="1" s="1"/>
  <c r="F758" i="1"/>
  <c r="Q757" i="1"/>
  <c r="E757" i="1"/>
  <c r="D757" i="1"/>
  <c r="Q756" i="1"/>
  <c r="Q755" i="1"/>
  <c r="K755" i="1"/>
  <c r="J755" i="1"/>
  <c r="I755" i="1"/>
  <c r="H755" i="1"/>
  <c r="Q754" i="1"/>
  <c r="J754" i="1" s="1"/>
  <c r="N754" i="1"/>
  <c r="M754" i="1"/>
  <c r="L754" i="1"/>
  <c r="K754" i="1"/>
  <c r="I754" i="1"/>
  <c r="H754" i="1"/>
  <c r="F754" i="1"/>
  <c r="Q753" i="1"/>
  <c r="O753" i="1"/>
  <c r="N753" i="1"/>
  <c r="L753" i="1"/>
  <c r="K753" i="1"/>
  <c r="I753" i="1"/>
  <c r="H753" i="1"/>
  <c r="G753" i="1"/>
  <c r="F753" i="1"/>
  <c r="Q752" i="1"/>
  <c r="M752" i="1" s="1"/>
  <c r="O752" i="1"/>
  <c r="N752" i="1"/>
  <c r="L752" i="1"/>
  <c r="K752" i="1"/>
  <c r="J752" i="1"/>
  <c r="I752" i="1"/>
  <c r="H752" i="1"/>
  <c r="G752" i="1"/>
  <c r="F752" i="1"/>
  <c r="Q751" i="1"/>
  <c r="O751" i="1"/>
  <c r="N751" i="1"/>
  <c r="M751" i="1"/>
  <c r="L751" i="1"/>
  <c r="K751" i="1"/>
  <c r="J751" i="1"/>
  <c r="I751" i="1"/>
  <c r="H751" i="1"/>
  <c r="G751" i="1"/>
  <c r="F751" i="1"/>
  <c r="Q750" i="1"/>
  <c r="O750" i="1" s="1"/>
  <c r="H750" i="1"/>
  <c r="H749" i="1" s="1"/>
  <c r="E749" i="1"/>
  <c r="Q749" i="1" s="1"/>
  <c r="D749" i="1"/>
  <c r="Q748" i="1"/>
  <c r="O748" i="1"/>
  <c r="M748" i="1"/>
  <c r="L748" i="1"/>
  <c r="J748" i="1"/>
  <c r="J746" i="1" s="1"/>
  <c r="I748" i="1"/>
  <c r="H748" i="1"/>
  <c r="G748" i="1"/>
  <c r="Q747" i="1"/>
  <c r="O747" i="1"/>
  <c r="M747" i="1"/>
  <c r="M746" i="1" s="1"/>
  <c r="L747" i="1"/>
  <c r="L746" i="1" s="1"/>
  <c r="K747" i="1"/>
  <c r="J747" i="1"/>
  <c r="H747" i="1"/>
  <c r="G747" i="1"/>
  <c r="O746" i="1"/>
  <c r="H746" i="1"/>
  <c r="G746" i="1"/>
  <c r="E746" i="1"/>
  <c r="Q746" i="1" s="1"/>
  <c r="D746" i="1"/>
  <c r="Q745" i="1"/>
  <c r="O745" i="1"/>
  <c r="M745" i="1"/>
  <c r="L745" i="1"/>
  <c r="K745" i="1"/>
  <c r="G745" i="1"/>
  <c r="Q744" i="1"/>
  <c r="O744" i="1"/>
  <c r="N744" i="1"/>
  <c r="M744" i="1"/>
  <c r="K744" i="1"/>
  <c r="G744" i="1"/>
  <c r="F744" i="1"/>
  <c r="Q743" i="1"/>
  <c r="Q742" i="1"/>
  <c r="E742" i="1"/>
  <c r="E741" i="1" s="1"/>
  <c r="D742" i="1"/>
  <c r="D741" i="1" s="1"/>
  <c r="Q740" i="1"/>
  <c r="O740" i="1" s="1"/>
  <c r="M740" i="1"/>
  <c r="J740" i="1"/>
  <c r="H740" i="1"/>
  <c r="G740" i="1"/>
  <c r="F740" i="1"/>
  <c r="Q739" i="1"/>
  <c r="N739" i="1"/>
  <c r="M739" i="1"/>
  <c r="K739" i="1"/>
  <c r="J739" i="1"/>
  <c r="I739" i="1"/>
  <c r="H739" i="1"/>
  <c r="F739" i="1"/>
  <c r="Q737" i="1"/>
  <c r="N737" i="1" s="1"/>
  <c r="M737" i="1"/>
  <c r="K737" i="1"/>
  <c r="J737" i="1"/>
  <c r="F737" i="1"/>
  <c r="Q736" i="1"/>
  <c r="K736" i="1" s="1"/>
  <c r="O736" i="1"/>
  <c r="N736" i="1"/>
  <c r="M736" i="1"/>
  <c r="L736" i="1"/>
  <c r="I736" i="1"/>
  <c r="H736" i="1"/>
  <c r="G736" i="1"/>
  <c r="F736" i="1"/>
  <c r="Q735" i="1"/>
  <c r="I735" i="1" s="1"/>
  <c r="J735" i="1"/>
  <c r="H735" i="1"/>
  <c r="E734" i="1"/>
  <c r="Q734" i="1" s="1"/>
  <c r="D734" i="1"/>
  <c r="Q733" i="1"/>
  <c r="I733" i="1" s="1"/>
  <c r="J733" i="1"/>
  <c r="H733" i="1"/>
  <c r="Q732" i="1"/>
  <c r="I732" i="1" s="1"/>
  <c r="O732" i="1"/>
  <c r="M732" i="1"/>
  <c r="L732" i="1"/>
  <c r="K732" i="1"/>
  <c r="J732" i="1"/>
  <c r="H732" i="1"/>
  <c r="G732" i="1"/>
  <c r="F732" i="1"/>
  <c r="Q731" i="1"/>
  <c r="H731" i="1"/>
  <c r="H729" i="1" s="1"/>
  <c r="H724" i="1" s="1"/>
  <c r="H723" i="1" s="1"/>
  <c r="Q730" i="1"/>
  <c r="O730" i="1" s="1"/>
  <c r="M730" i="1"/>
  <c r="K730" i="1"/>
  <c r="J730" i="1"/>
  <c r="I730" i="1"/>
  <c r="H730" i="1"/>
  <c r="E729" i="1"/>
  <c r="E724" i="1" s="1"/>
  <c r="D729" i="1"/>
  <c r="D724" i="1" s="1"/>
  <c r="D723" i="1" s="1"/>
  <c r="Q728" i="1"/>
  <c r="O728" i="1" s="1"/>
  <c r="M728" i="1"/>
  <c r="K728" i="1"/>
  <c r="J728" i="1"/>
  <c r="I728" i="1"/>
  <c r="H728" i="1"/>
  <c r="Q727" i="1"/>
  <c r="K727" i="1" s="1"/>
  <c r="N727" i="1"/>
  <c r="M727" i="1"/>
  <c r="M726" i="1" s="1"/>
  <c r="L727" i="1"/>
  <c r="H727" i="1"/>
  <c r="F727" i="1"/>
  <c r="Q726" i="1"/>
  <c r="H726" i="1"/>
  <c r="E726" i="1"/>
  <c r="D726" i="1"/>
  <c r="Q725" i="1"/>
  <c r="K725" i="1" s="1"/>
  <c r="N725" i="1"/>
  <c r="M725" i="1"/>
  <c r="L725" i="1"/>
  <c r="H725" i="1"/>
  <c r="F725" i="1"/>
  <c r="Q720" i="1"/>
  <c r="I720" i="1" s="1"/>
  <c r="O720" i="1"/>
  <c r="M720" i="1"/>
  <c r="L720" i="1"/>
  <c r="K720" i="1"/>
  <c r="J720" i="1"/>
  <c r="H720" i="1"/>
  <c r="G720" i="1"/>
  <c r="Q719" i="1"/>
  <c r="H719" i="1" s="1"/>
  <c r="Q718" i="1"/>
  <c r="O718" i="1" s="1"/>
  <c r="M718" i="1"/>
  <c r="K718" i="1"/>
  <c r="J718" i="1"/>
  <c r="I718" i="1"/>
  <c r="H718" i="1"/>
  <c r="Q717" i="1"/>
  <c r="K717" i="1" s="1"/>
  <c r="N717" i="1"/>
  <c r="M717" i="1"/>
  <c r="L717" i="1"/>
  <c r="H717" i="1"/>
  <c r="F717" i="1"/>
  <c r="Q716" i="1"/>
  <c r="N716" i="1" s="1"/>
  <c r="O716" i="1"/>
  <c r="I716" i="1"/>
  <c r="H716" i="1"/>
  <c r="G716" i="1"/>
  <c r="Q715" i="1"/>
  <c r="O715" i="1"/>
  <c r="N715" i="1"/>
  <c r="M715" i="1"/>
  <c r="L715" i="1"/>
  <c r="K715" i="1"/>
  <c r="J715" i="1"/>
  <c r="I715" i="1"/>
  <c r="H715" i="1"/>
  <c r="G715" i="1"/>
  <c r="F715" i="1"/>
  <c r="Q714" i="1"/>
  <c r="K714" i="1" s="1"/>
  <c r="O714" i="1"/>
  <c r="N714" i="1"/>
  <c r="M714" i="1"/>
  <c r="L714" i="1"/>
  <c r="J714" i="1"/>
  <c r="I714" i="1"/>
  <c r="H714" i="1"/>
  <c r="G714" i="1"/>
  <c r="F714" i="1"/>
  <c r="Q713" i="1"/>
  <c r="I713" i="1" s="1"/>
  <c r="J713" i="1"/>
  <c r="H713" i="1"/>
  <c r="O712" i="1"/>
  <c r="N712" i="1"/>
  <c r="M712" i="1"/>
  <c r="L712" i="1"/>
  <c r="K712" i="1"/>
  <c r="J712" i="1"/>
  <c r="I712" i="1"/>
  <c r="H712" i="1"/>
  <c r="G712" i="1"/>
  <c r="F712" i="1"/>
  <c r="Q711" i="1"/>
  <c r="K711" i="1" s="1"/>
  <c r="O711" i="1"/>
  <c r="N711" i="1"/>
  <c r="M711" i="1"/>
  <c r="L711" i="1"/>
  <c r="J711" i="1"/>
  <c r="I711" i="1"/>
  <c r="H711" i="1"/>
  <c r="G711" i="1"/>
  <c r="F711" i="1"/>
  <c r="Q710" i="1"/>
  <c r="I710" i="1" s="1"/>
  <c r="J710" i="1"/>
  <c r="H710" i="1"/>
  <c r="Q709" i="1"/>
  <c r="I709" i="1" s="1"/>
  <c r="O709" i="1"/>
  <c r="M709" i="1"/>
  <c r="L709" i="1"/>
  <c r="K709" i="1"/>
  <c r="J709" i="1"/>
  <c r="H709" i="1"/>
  <c r="G709" i="1"/>
  <c r="Q708" i="1"/>
  <c r="Q707" i="1"/>
  <c r="O707" i="1" s="1"/>
  <c r="M707" i="1"/>
  <c r="K707" i="1"/>
  <c r="J707" i="1"/>
  <c r="I707" i="1"/>
  <c r="H707" i="1"/>
  <c r="Q706" i="1"/>
  <c r="K706" i="1" s="1"/>
  <c r="N706" i="1"/>
  <c r="M706" i="1"/>
  <c r="L706" i="1"/>
  <c r="H706" i="1"/>
  <c r="F706" i="1"/>
  <c r="Q705" i="1"/>
  <c r="N705" i="1" s="1"/>
  <c r="O705" i="1"/>
  <c r="I705" i="1"/>
  <c r="H705" i="1"/>
  <c r="G705" i="1"/>
  <c r="Q704" i="1"/>
  <c r="O704" i="1"/>
  <c r="N704" i="1"/>
  <c r="M704" i="1"/>
  <c r="L704" i="1"/>
  <c r="K704" i="1"/>
  <c r="J704" i="1"/>
  <c r="I704" i="1"/>
  <c r="H704" i="1"/>
  <c r="G704" i="1"/>
  <c r="F704" i="1"/>
  <c r="Q703" i="1"/>
  <c r="K703" i="1" s="1"/>
  <c r="O703" i="1"/>
  <c r="N703" i="1"/>
  <c r="M703" i="1"/>
  <c r="L703" i="1"/>
  <c r="J703" i="1"/>
  <c r="I703" i="1"/>
  <c r="H703" i="1"/>
  <c r="G703" i="1"/>
  <c r="F703" i="1"/>
  <c r="Q702" i="1"/>
  <c r="Q701" i="1"/>
  <c r="I701" i="1" s="1"/>
  <c r="O701" i="1"/>
  <c r="M701" i="1"/>
  <c r="L701" i="1"/>
  <c r="K701" i="1"/>
  <c r="J701" i="1"/>
  <c r="H701" i="1"/>
  <c r="G701" i="1"/>
  <c r="Q700" i="1"/>
  <c r="N700" i="1" s="1"/>
  <c r="Q699" i="1"/>
  <c r="O699" i="1" s="1"/>
  <c r="M699" i="1"/>
  <c r="K699" i="1"/>
  <c r="J699" i="1"/>
  <c r="I699" i="1"/>
  <c r="H699" i="1"/>
  <c r="Q698" i="1"/>
  <c r="K698" i="1" s="1"/>
  <c r="N698" i="1"/>
  <c r="M698" i="1"/>
  <c r="L698" i="1"/>
  <c r="H698" i="1"/>
  <c r="F698" i="1"/>
  <c r="Q697" i="1"/>
  <c r="N697" i="1" s="1"/>
  <c r="O697" i="1"/>
  <c r="I697" i="1"/>
  <c r="H697" i="1"/>
  <c r="G697" i="1"/>
  <c r="Q696" i="1"/>
  <c r="O696" i="1"/>
  <c r="N696" i="1"/>
  <c r="M696" i="1"/>
  <c r="L696" i="1"/>
  <c r="K696" i="1"/>
  <c r="J696" i="1"/>
  <c r="I696" i="1"/>
  <c r="H696" i="1"/>
  <c r="G696" i="1"/>
  <c r="F696" i="1"/>
  <c r="Q695" i="1"/>
  <c r="K695" i="1" s="1"/>
  <c r="O695" i="1"/>
  <c r="N695" i="1"/>
  <c r="M695" i="1"/>
  <c r="L695" i="1"/>
  <c r="J695" i="1"/>
  <c r="I695" i="1"/>
  <c r="H695" i="1"/>
  <c r="G695" i="1"/>
  <c r="F695" i="1"/>
  <c r="Q694" i="1"/>
  <c r="H694" i="1" s="1"/>
  <c r="J694" i="1"/>
  <c r="Q693" i="1"/>
  <c r="I693" i="1" s="1"/>
  <c r="O693" i="1"/>
  <c r="M693" i="1"/>
  <c r="L693" i="1"/>
  <c r="K693" i="1"/>
  <c r="J693" i="1"/>
  <c r="H693" i="1"/>
  <c r="G693" i="1"/>
  <c r="Q692" i="1"/>
  <c r="Q691" i="1"/>
  <c r="O691" i="1" s="1"/>
  <c r="M691" i="1"/>
  <c r="K691" i="1"/>
  <c r="J691" i="1"/>
  <c r="I691" i="1"/>
  <c r="H691" i="1"/>
  <c r="Q690" i="1"/>
  <c r="K690" i="1" s="1"/>
  <c r="N690" i="1"/>
  <c r="M690" i="1"/>
  <c r="L690" i="1"/>
  <c r="H690" i="1"/>
  <c r="F690" i="1"/>
  <c r="Q689" i="1"/>
  <c r="Q688" i="1"/>
  <c r="O688" i="1"/>
  <c r="N688" i="1"/>
  <c r="M688" i="1"/>
  <c r="L688" i="1"/>
  <c r="K688" i="1"/>
  <c r="J688" i="1"/>
  <c r="I688" i="1"/>
  <c r="H688" i="1"/>
  <c r="G688" i="1"/>
  <c r="F688" i="1"/>
  <c r="Q687" i="1"/>
  <c r="K687" i="1" s="1"/>
  <c r="O687" i="1"/>
  <c r="N687" i="1"/>
  <c r="M687" i="1"/>
  <c r="L687" i="1"/>
  <c r="J687" i="1"/>
  <c r="I687" i="1"/>
  <c r="H687" i="1"/>
  <c r="G687" i="1"/>
  <c r="F687" i="1"/>
  <c r="Q686" i="1"/>
  <c r="J686" i="1" s="1"/>
  <c r="Q685" i="1"/>
  <c r="I685" i="1" s="1"/>
  <c r="O685" i="1"/>
  <c r="M685" i="1"/>
  <c r="L685" i="1"/>
  <c r="K685" i="1"/>
  <c r="J685" i="1"/>
  <c r="H685" i="1"/>
  <c r="G685" i="1"/>
  <c r="Q684" i="1"/>
  <c r="O684" i="1" s="1"/>
  <c r="N684" i="1"/>
  <c r="H684" i="1"/>
  <c r="G684" i="1"/>
  <c r="F684" i="1"/>
  <c r="Q683" i="1"/>
  <c r="O683" i="1" s="1"/>
  <c r="M683" i="1"/>
  <c r="K683" i="1"/>
  <c r="J683" i="1"/>
  <c r="I683" i="1"/>
  <c r="H683" i="1"/>
  <c r="Q682" i="1"/>
  <c r="K682" i="1" s="1"/>
  <c r="N682" i="1"/>
  <c r="M682" i="1"/>
  <c r="L682" i="1"/>
  <c r="H682" i="1"/>
  <c r="F682" i="1"/>
  <c r="Q681" i="1"/>
  <c r="Q680" i="1"/>
  <c r="O680" i="1"/>
  <c r="N680" i="1"/>
  <c r="M680" i="1"/>
  <c r="L680" i="1"/>
  <c r="K680" i="1"/>
  <c r="J680" i="1"/>
  <c r="I680" i="1"/>
  <c r="H680" i="1"/>
  <c r="G680" i="1"/>
  <c r="F680" i="1"/>
  <c r="Q679" i="1"/>
  <c r="K679" i="1" s="1"/>
  <c r="O679" i="1"/>
  <c r="N679" i="1"/>
  <c r="M679" i="1"/>
  <c r="L679" i="1"/>
  <c r="J679" i="1"/>
  <c r="I679" i="1"/>
  <c r="H679" i="1"/>
  <c r="G679" i="1"/>
  <c r="F679" i="1"/>
  <c r="Q678" i="1"/>
  <c r="J678" i="1" s="1"/>
  <c r="Q677" i="1"/>
  <c r="I677" i="1" s="1"/>
  <c r="O677" i="1"/>
  <c r="M677" i="1"/>
  <c r="L677" i="1"/>
  <c r="K677" i="1"/>
  <c r="J677" i="1"/>
  <c r="H677" i="1"/>
  <c r="G677" i="1"/>
  <c r="Q676" i="1"/>
  <c r="O676" i="1" s="1"/>
  <c r="N676" i="1"/>
  <c r="H676" i="1"/>
  <c r="G676" i="1"/>
  <c r="F676" i="1"/>
  <c r="Q675" i="1"/>
  <c r="O675" i="1" s="1"/>
  <c r="M675" i="1"/>
  <c r="K675" i="1"/>
  <c r="J675" i="1"/>
  <c r="I675" i="1"/>
  <c r="H675" i="1"/>
  <c r="Q674" i="1"/>
  <c r="K674" i="1" s="1"/>
  <c r="N674" i="1"/>
  <c r="M674" i="1"/>
  <c r="L674" i="1"/>
  <c r="H674" i="1"/>
  <c r="F674" i="1"/>
  <c r="Q673" i="1"/>
  <c r="Q672" i="1"/>
  <c r="O672" i="1"/>
  <c r="N672" i="1"/>
  <c r="M672" i="1"/>
  <c r="L672" i="1"/>
  <c r="K672" i="1"/>
  <c r="J672" i="1"/>
  <c r="I672" i="1"/>
  <c r="H672" i="1"/>
  <c r="G672" i="1"/>
  <c r="F672" i="1"/>
  <c r="Q671" i="1"/>
  <c r="K671" i="1" s="1"/>
  <c r="O671" i="1"/>
  <c r="N671" i="1"/>
  <c r="M671" i="1"/>
  <c r="L671" i="1"/>
  <c r="J671" i="1"/>
  <c r="I671" i="1"/>
  <c r="H671" i="1"/>
  <c r="G671" i="1"/>
  <c r="F671" i="1"/>
  <c r="Q670" i="1"/>
  <c r="J670" i="1" s="1"/>
  <c r="Q669" i="1"/>
  <c r="I669" i="1" s="1"/>
  <c r="O669" i="1"/>
  <c r="M669" i="1"/>
  <c r="L669" i="1"/>
  <c r="K669" i="1"/>
  <c r="J669" i="1"/>
  <c r="H669" i="1"/>
  <c r="G669" i="1"/>
  <c r="Q668" i="1"/>
  <c r="O668" i="1" s="1"/>
  <c r="N668" i="1"/>
  <c r="H668" i="1"/>
  <c r="G668" i="1"/>
  <c r="F668" i="1"/>
  <c r="Q667" i="1"/>
  <c r="Q666" i="1"/>
  <c r="O666" i="1"/>
  <c r="N666" i="1"/>
  <c r="M666" i="1"/>
  <c r="L666" i="1"/>
  <c r="K666" i="1"/>
  <c r="J666" i="1"/>
  <c r="I666" i="1"/>
  <c r="H666" i="1"/>
  <c r="G666" i="1"/>
  <c r="F666" i="1"/>
  <c r="Q665" i="1"/>
  <c r="K665" i="1" s="1"/>
  <c r="O665" i="1"/>
  <c r="N665" i="1"/>
  <c r="M665" i="1"/>
  <c r="L665" i="1"/>
  <c r="J665" i="1"/>
  <c r="I665" i="1"/>
  <c r="H665" i="1"/>
  <c r="G665" i="1"/>
  <c r="F665" i="1"/>
  <c r="Q664" i="1"/>
  <c r="J664" i="1" s="1"/>
  <c r="Q663" i="1"/>
  <c r="I663" i="1" s="1"/>
  <c r="O663" i="1"/>
  <c r="M663" i="1"/>
  <c r="L663" i="1"/>
  <c r="K663" i="1"/>
  <c r="J663" i="1"/>
  <c r="H663" i="1"/>
  <c r="G663" i="1"/>
  <c r="Q662" i="1"/>
  <c r="O662" i="1" s="1"/>
  <c r="N662" i="1"/>
  <c r="H662" i="1"/>
  <c r="G662" i="1"/>
  <c r="F662" i="1"/>
  <c r="Q661" i="1"/>
  <c r="O661" i="1" s="1"/>
  <c r="M661" i="1"/>
  <c r="K661" i="1"/>
  <c r="J661" i="1"/>
  <c r="I661" i="1"/>
  <c r="H661" i="1"/>
  <c r="Q660" i="1"/>
  <c r="K660" i="1" s="1"/>
  <c r="N660" i="1"/>
  <c r="M660" i="1"/>
  <c r="L660" i="1"/>
  <c r="H660" i="1"/>
  <c r="F660" i="1"/>
  <c r="Q659" i="1"/>
  <c r="Q658" i="1"/>
  <c r="O658" i="1"/>
  <c r="N658" i="1"/>
  <c r="M658" i="1"/>
  <c r="L658" i="1"/>
  <c r="K658" i="1"/>
  <c r="J658" i="1"/>
  <c r="I658" i="1"/>
  <c r="H658" i="1"/>
  <c r="G658" i="1"/>
  <c r="F658" i="1"/>
  <c r="Q657" i="1"/>
  <c r="K657" i="1" s="1"/>
  <c r="O657" i="1"/>
  <c r="N657" i="1"/>
  <c r="M657" i="1"/>
  <c r="L657" i="1"/>
  <c r="J657" i="1"/>
  <c r="I657" i="1"/>
  <c r="H657" i="1"/>
  <c r="G657" i="1"/>
  <c r="F657" i="1"/>
  <c r="Q656" i="1"/>
  <c r="J656" i="1" s="1"/>
  <c r="Q655" i="1"/>
  <c r="I655" i="1" s="1"/>
  <c r="O655" i="1"/>
  <c r="M655" i="1"/>
  <c r="L655" i="1"/>
  <c r="K655" i="1"/>
  <c r="J655" i="1"/>
  <c r="H655" i="1"/>
  <c r="G655" i="1"/>
  <c r="Q654" i="1"/>
  <c r="O654" i="1" s="1"/>
  <c r="N654" i="1"/>
  <c r="H654" i="1"/>
  <c r="G654" i="1"/>
  <c r="F654" i="1"/>
  <c r="Q653" i="1"/>
  <c r="O653" i="1" s="1"/>
  <c r="M653" i="1"/>
  <c r="K653" i="1"/>
  <c r="J653" i="1"/>
  <c r="I653" i="1"/>
  <c r="H653" i="1"/>
  <c r="Q652" i="1"/>
  <c r="K652" i="1" s="1"/>
  <c r="N652" i="1"/>
  <c r="M652" i="1"/>
  <c r="L652" i="1"/>
  <c r="H652" i="1"/>
  <c r="F652" i="1"/>
  <c r="Q651" i="1"/>
  <c r="Q650" i="1"/>
  <c r="M650" i="1" s="1"/>
  <c r="O650" i="1"/>
  <c r="N650" i="1"/>
  <c r="L650" i="1"/>
  <c r="K650" i="1"/>
  <c r="J650" i="1"/>
  <c r="I650" i="1"/>
  <c r="H650" i="1"/>
  <c r="G650" i="1"/>
  <c r="F650" i="1"/>
  <c r="Q649" i="1"/>
  <c r="O649" i="1"/>
  <c r="N649" i="1"/>
  <c r="M649" i="1"/>
  <c r="L649" i="1"/>
  <c r="K649" i="1"/>
  <c r="J649" i="1"/>
  <c r="I649" i="1"/>
  <c r="H649" i="1"/>
  <c r="G649" i="1"/>
  <c r="F649" i="1"/>
  <c r="Q648" i="1"/>
  <c r="J648" i="1" s="1"/>
  <c r="Q647" i="1"/>
  <c r="Q646" i="1"/>
  <c r="K646" i="1" s="1"/>
  <c r="N646" i="1"/>
  <c r="M646" i="1"/>
  <c r="L646" i="1"/>
  <c r="H646" i="1"/>
  <c r="F646" i="1"/>
  <c r="Q645" i="1"/>
  <c r="I645" i="1" s="1"/>
  <c r="O645" i="1"/>
  <c r="H645" i="1"/>
  <c r="G645" i="1"/>
  <c r="Q644" i="1"/>
  <c r="M644" i="1" s="1"/>
  <c r="O644" i="1"/>
  <c r="N644" i="1"/>
  <c r="L644" i="1"/>
  <c r="K644" i="1"/>
  <c r="J644" i="1"/>
  <c r="I644" i="1"/>
  <c r="H644" i="1"/>
  <c r="G644" i="1"/>
  <c r="F644" i="1"/>
  <c r="Q643" i="1"/>
  <c r="O643" i="1"/>
  <c r="N643" i="1"/>
  <c r="M643" i="1"/>
  <c r="L643" i="1"/>
  <c r="K643" i="1"/>
  <c r="J643" i="1"/>
  <c r="I643" i="1"/>
  <c r="H643" i="1"/>
  <c r="G643" i="1"/>
  <c r="F643" i="1"/>
  <c r="Q642" i="1"/>
  <c r="J642" i="1"/>
  <c r="I642" i="1"/>
  <c r="H642" i="1"/>
  <c r="Q641" i="1"/>
  <c r="J641" i="1" s="1"/>
  <c r="O641" i="1"/>
  <c r="M641" i="1"/>
  <c r="L641" i="1"/>
  <c r="K641" i="1"/>
  <c r="H641" i="1"/>
  <c r="G641" i="1"/>
  <c r="Q640" i="1"/>
  <c r="E640" i="1"/>
  <c r="D640" i="1"/>
  <c r="Q639" i="1"/>
  <c r="I639" i="1" s="1"/>
  <c r="O639" i="1"/>
  <c r="M639" i="1"/>
  <c r="L639" i="1"/>
  <c r="K639" i="1"/>
  <c r="J639" i="1"/>
  <c r="H639" i="1"/>
  <c r="G639" i="1"/>
  <c r="Q638" i="1"/>
  <c r="O638" i="1" s="1"/>
  <c r="Q637" i="1"/>
  <c r="O637" i="1" s="1"/>
  <c r="M637" i="1"/>
  <c r="K637" i="1"/>
  <c r="J637" i="1"/>
  <c r="I637" i="1"/>
  <c r="H637" i="1"/>
  <c r="Q636" i="1"/>
  <c r="K636" i="1" s="1"/>
  <c r="N636" i="1"/>
  <c r="M636" i="1"/>
  <c r="L636" i="1"/>
  <c r="H636" i="1"/>
  <c r="F636" i="1"/>
  <c r="Q635" i="1"/>
  <c r="H635" i="1" s="1"/>
  <c r="O635" i="1"/>
  <c r="I635" i="1"/>
  <c r="G635" i="1"/>
  <c r="Q634" i="1"/>
  <c r="M634" i="1" s="1"/>
  <c r="O634" i="1"/>
  <c r="N634" i="1"/>
  <c r="L634" i="1"/>
  <c r="K634" i="1"/>
  <c r="J634" i="1"/>
  <c r="I634" i="1"/>
  <c r="H634" i="1"/>
  <c r="G634" i="1"/>
  <c r="F634" i="1"/>
  <c r="Q633" i="1"/>
  <c r="O633" i="1"/>
  <c r="N633" i="1"/>
  <c r="M633" i="1"/>
  <c r="L633" i="1"/>
  <c r="K633" i="1"/>
  <c r="J633" i="1"/>
  <c r="I633" i="1"/>
  <c r="H633" i="1"/>
  <c r="G633" i="1"/>
  <c r="F633" i="1"/>
  <c r="Q632" i="1"/>
  <c r="J632" i="1" s="1"/>
  <c r="I632" i="1"/>
  <c r="H632" i="1"/>
  <c r="Q631" i="1"/>
  <c r="I631" i="1" s="1"/>
  <c r="O631" i="1"/>
  <c r="M631" i="1"/>
  <c r="L631" i="1"/>
  <c r="K631" i="1"/>
  <c r="J631" i="1"/>
  <c r="H631" i="1"/>
  <c r="G631" i="1"/>
  <c r="Q630" i="1"/>
  <c r="O630" i="1" s="1"/>
  <c r="Q629" i="1"/>
  <c r="O629" i="1" s="1"/>
  <c r="M629" i="1"/>
  <c r="K629" i="1"/>
  <c r="J629" i="1"/>
  <c r="I629" i="1"/>
  <c r="H629" i="1"/>
  <c r="Q628" i="1"/>
  <c r="K628" i="1" s="1"/>
  <c r="N628" i="1"/>
  <c r="M628" i="1"/>
  <c r="L628" i="1"/>
  <c r="H628" i="1"/>
  <c r="F628" i="1"/>
  <c r="Q627" i="1"/>
  <c r="H627" i="1" s="1"/>
  <c r="O627" i="1"/>
  <c r="I627" i="1"/>
  <c r="G627" i="1"/>
  <c r="Q626" i="1"/>
  <c r="O626" i="1"/>
  <c r="N626" i="1"/>
  <c r="M626" i="1"/>
  <c r="L626" i="1"/>
  <c r="K626" i="1"/>
  <c r="J626" i="1"/>
  <c r="I626" i="1"/>
  <c r="H626" i="1"/>
  <c r="G626" i="1"/>
  <c r="F626" i="1"/>
  <c r="Q625" i="1"/>
  <c r="O625" i="1"/>
  <c r="N625" i="1"/>
  <c r="M625" i="1"/>
  <c r="L625" i="1"/>
  <c r="K625" i="1"/>
  <c r="J625" i="1"/>
  <c r="I625" i="1"/>
  <c r="H625" i="1"/>
  <c r="G625" i="1"/>
  <c r="F625" i="1"/>
  <c r="Q624" i="1"/>
  <c r="J624" i="1"/>
  <c r="J622" i="1" s="1"/>
  <c r="I624" i="1"/>
  <c r="H624" i="1"/>
  <c r="H622" i="1" s="1"/>
  <c r="Q623" i="1"/>
  <c r="I623" i="1" s="1"/>
  <c r="O623" i="1"/>
  <c r="M623" i="1"/>
  <c r="L623" i="1"/>
  <c r="K623" i="1"/>
  <c r="J623" i="1"/>
  <c r="H623" i="1"/>
  <c r="G623" i="1"/>
  <c r="Q622" i="1"/>
  <c r="E622" i="1"/>
  <c r="D622" i="1"/>
  <c r="Q621" i="1"/>
  <c r="I621" i="1" s="1"/>
  <c r="O621" i="1"/>
  <c r="M621" i="1"/>
  <c r="L621" i="1"/>
  <c r="K621" i="1"/>
  <c r="J621" i="1"/>
  <c r="H621" i="1"/>
  <c r="G621" i="1"/>
  <c r="Q620" i="1"/>
  <c r="O620" i="1" s="1"/>
  <c r="F620" i="1"/>
  <c r="Q619" i="1"/>
  <c r="O619" i="1" s="1"/>
  <c r="M619" i="1"/>
  <c r="K619" i="1"/>
  <c r="J619" i="1"/>
  <c r="I619" i="1"/>
  <c r="H619" i="1"/>
  <c r="Q618" i="1"/>
  <c r="K618" i="1" s="1"/>
  <c r="N618" i="1"/>
  <c r="M618" i="1"/>
  <c r="L618" i="1"/>
  <c r="H618" i="1"/>
  <c r="F618" i="1"/>
  <c r="Q617" i="1"/>
  <c r="E617" i="1"/>
  <c r="D617" i="1"/>
  <c r="E616" i="1"/>
  <c r="Q616" i="1" s="1"/>
  <c r="D616" i="1"/>
  <c r="Q615" i="1"/>
  <c r="O615" i="1" s="1"/>
  <c r="M615" i="1"/>
  <c r="K615" i="1"/>
  <c r="J615" i="1"/>
  <c r="I615" i="1"/>
  <c r="H615" i="1"/>
  <c r="Q614" i="1"/>
  <c r="N614" i="1" s="1"/>
  <c r="F614" i="1"/>
  <c r="Q613" i="1"/>
  <c r="O613" i="1" s="1"/>
  <c r="Q612" i="1"/>
  <c r="O612" i="1"/>
  <c r="N612" i="1"/>
  <c r="M612" i="1"/>
  <c r="L612" i="1"/>
  <c r="K612" i="1"/>
  <c r="J612" i="1"/>
  <c r="I612" i="1"/>
  <c r="H612" i="1"/>
  <c r="G612" i="1"/>
  <c r="F612" i="1"/>
  <c r="Q611" i="1"/>
  <c r="O611" i="1"/>
  <c r="N611" i="1"/>
  <c r="M611" i="1"/>
  <c r="L611" i="1"/>
  <c r="K611" i="1"/>
  <c r="J611" i="1"/>
  <c r="I611" i="1"/>
  <c r="H611" i="1"/>
  <c r="G611" i="1"/>
  <c r="F611" i="1"/>
  <c r="Q610" i="1"/>
  <c r="L610" i="1" s="1"/>
  <c r="I610" i="1"/>
  <c r="H610" i="1"/>
  <c r="E609" i="1"/>
  <c r="D609" i="1"/>
  <c r="D604" i="1" s="1"/>
  <c r="Q608" i="1"/>
  <c r="L608" i="1" s="1"/>
  <c r="L607" i="1" s="1"/>
  <c r="E607" i="1"/>
  <c r="Q607" i="1" s="1"/>
  <c r="D607" i="1"/>
  <c r="Q606" i="1"/>
  <c r="L606" i="1" s="1"/>
  <c r="I606" i="1"/>
  <c r="H606" i="1"/>
  <c r="Q605" i="1"/>
  <c r="I605" i="1" s="1"/>
  <c r="O605" i="1"/>
  <c r="M605" i="1"/>
  <c r="L605" i="1"/>
  <c r="K605" i="1"/>
  <c r="J605" i="1"/>
  <c r="H605" i="1"/>
  <c r="G605" i="1"/>
  <c r="Q603" i="1"/>
  <c r="I603" i="1" s="1"/>
  <c r="I602" i="1" s="1"/>
  <c r="O603" i="1"/>
  <c r="M603" i="1"/>
  <c r="M602" i="1" s="1"/>
  <c r="L603" i="1"/>
  <c r="L602" i="1" s="1"/>
  <c r="K603" i="1"/>
  <c r="K602" i="1" s="1"/>
  <c r="J603" i="1"/>
  <c r="H603" i="1"/>
  <c r="G603" i="1"/>
  <c r="G602" i="1" s="1"/>
  <c r="O602" i="1"/>
  <c r="J602" i="1"/>
  <c r="H602" i="1"/>
  <c r="E602" i="1"/>
  <c r="Q602" i="1" s="1"/>
  <c r="D602" i="1"/>
  <c r="Q601" i="1"/>
  <c r="I601" i="1" s="1"/>
  <c r="I600" i="1" s="1"/>
  <c r="O601" i="1"/>
  <c r="M601" i="1"/>
  <c r="L601" i="1"/>
  <c r="L600" i="1" s="1"/>
  <c r="K601" i="1"/>
  <c r="K600" i="1" s="1"/>
  <c r="J601" i="1"/>
  <c r="H601" i="1"/>
  <c r="G601" i="1"/>
  <c r="O600" i="1"/>
  <c r="M600" i="1"/>
  <c r="J600" i="1"/>
  <c r="H600" i="1"/>
  <c r="G600" i="1"/>
  <c r="E600" i="1"/>
  <c r="Q600" i="1" s="1"/>
  <c r="D600" i="1"/>
  <c r="Q599" i="1"/>
  <c r="I599" i="1" s="1"/>
  <c r="O599" i="1"/>
  <c r="M599" i="1"/>
  <c r="L599" i="1"/>
  <c r="K599" i="1"/>
  <c r="J599" i="1"/>
  <c r="H599" i="1"/>
  <c r="G599" i="1"/>
  <c r="Q598" i="1"/>
  <c r="M598" i="1" s="1"/>
  <c r="O598" i="1"/>
  <c r="N598" i="1"/>
  <c r="J598" i="1"/>
  <c r="H598" i="1"/>
  <c r="G598" i="1"/>
  <c r="F598" i="1"/>
  <c r="Q597" i="1"/>
  <c r="J597" i="1" s="1"/>
  <c r="M597" i="1"/>
  <c r="K597" i="1"/>
  <c r="I597" i="1"/>
  <c r="H597" i="1"/>
  <c r="F597" i="1"/>
  <c r="Q596" i="1"/>
  <c r="N596" i="1" s="1"/>
  <c r="I596" i="1"/>
  <c r="H596" i="1"/>
  <c r="F596" i="1"/>
  <c r="Q595" i="1"/>
  <c r="O595" i="1" s="1"/>
  <c r="I595" i="1"/>
  <c r="H595" i="1"/>
  <c r="G595" i="1"/>
  <c r="F595" i="1"/>
  <c r="Q594" i="1"/>
  <c r="O594" i="1"/>
  <c r="N594" i="1"/>
  <c r="M594" i="1"/>
  <c r="L594" i="1"/>
  <c r="K594" i="1"/>
  <c r="J594" i="1"/>
  <c r="I594" i="1"/>
  <c r="H594" i="1"/>
  <c r="G594" i="1"/>
  <c r="F594" i="1"/>
  <c r="Q593" i="1"/>
  <c r="K593" i="1" s="1"/>
  <c r="O593" i="1"/>
  <c r="N593" i="1"/>
  <c r="M593" i="1"/>
  <c r="L593" i="1"/>
  <c r="J593" i="1"/>
  <c r="I593" i="1"/>
  <c r="H593" i="1"/>
  <c r="G593" i="1"/>
  <c r="F593" i="1"/>
  <c r="Q592" i="1"/>
  <c r="O592" i="1" s="1"/>
  <c r="G592" i="1"/>
  <c r="Q591" i="1"/>
  <c r="O591" i="1" s="1"/>
  <c r="G591" i="1"/>
  <c r="Q590" i="1"/>
  <c r="O590" i="1" s="1"/>
  <c r="G590" i="1"/>
  <c r="F590" i="1"/>
  <c r="Q589" i="1"/>
  <c r="N589" i="1" s="1"/>
  <c r="H589" i="1"/>
  <c r="F589" i="1"/>
  <c r="Q588" i="1"/>
  <c r="N588" i="1" s="1"/>
  <c r="H588" i="1"/>
  <c r="F588" i="1"/>
  <c r="Q587" i="1"/>
  <c r="O587" i="1" s="1"/>
  <c r="H587" i="1"/>
  <c r="G587" i="1"/>
  <c r="F587" i="1"/>
  <c r="Q586" i="1"/>
  <c r="M586" i="1" s="1"/>
  <c r="O586" i="1"/>
  <c r="N586" i="1"/>
  <c r="L586" i="1"/>
  <c r="K586" i="1"/>
  <c r="J586" i="1"/>
  <c r="I586" i="1"/>
  <c r="H586" i="1"/>
  <c r="G586" i="1"/>
  <c r="F586" i="1"/>
  <c r="Q585" i="1"/>
  <c r="O585" i="1"/>
  <c r="N585" i="1"/>
  <c r="M585" i="1"/>
  <c r="L585" i="1"/>
  <c r="K585" i="1"/>
  <c r="J585" i="1"/>
  <c r="I585" i="1"/>
  <c r="H585" i="1"/>
  <c r="G585" i="1"/>
  <c r="F585" i="1"/>
  <c r="Q584" i="1"/>
  <c r="Q583" i="1"/>
  <c r="Q582" i="1"/>
  <c r="F582" i="1" s="1"/>
  <c r="Q581" i="1"/>
  <c r="N581" i="1" s="1"/>
  <c r="F581" i="1"/>
  <c r="Q580" i="1"/>
  <c r="N580" i="1" s="1"/>
  <c r="F580" i="1"/>
  <c r="Q579" i="1"/>
  <c r="O579" i="1" s="1"/>
  <c r="G579" i="1"/>
  <c r="F579" i="1"/>
  <c r="Q578" i="1"/>
  <c r="O578" i="1"/>
  <c r="N578" i="1"/>
  <c r="M578" i="1"/>
  <c r="L578" i="1"/>
  <c r="K578" i="1"/>
  <c r="J578" i="1"/>
  <c r="I578" i="1"/>
  <c r="H578" i="1"/>
  <c r="G578" i="1"/>
  <c r="F578" i="1"/>
  <c r="Q577" i="1"/>
  <c r="O577" i="1"/>
  <c r="N577" i="1"/>
  <c r="M577" i="1"/>
  <c r="L577" i="1"/>
  <c r="K577" i="1"/>
  <c r="J577" i="1"/>
  <c r="I577" i="1"/>
  <c r="H577" i="1"/>
  <c r="G577" i="1"/>
  <c r="F577" i="1"/>
  <c r="Q576" i="1"/>
  <c r="Q575" i="1"/>
  <c r="Q574" i="1"/>
  <c r="F574" i="1" s="1"/>
  <c r="Q573" i="1"/>
  <c r="N573" i="1" s="1"/>
  <c r="F573" i="1"/>
  <c r="E572" i="1"/>
  <c r="Q572" i="1" s="1"/>
  <c r="D572" i="1"/>
  <c r="Q571" i="1"/>
  <c r="N571" i="1" s="1"/>
  <c r="I571" i="1"/>
  <c r="H571" i="1"/>
  <c r="F571" i="1"/>
  <c r="Q570" i="1"/>
  <c r="N570" i="1" s="1"/>
  <c r="I570" i="1"/>
  <c r="H570" i="1"/>
  <c r="F570" i="1"/>
  <c r="Q569" i="1"/>
  <c r="O569" i="1" s="1"/>
  <c r="I569" i="1"/>
  <c r="H569" i="1"/>
  <c r="G569" i="1"/>
  <c r="F569" i="1"/>
  <c r="Q568" i="1"/>
  <c r="M568" i="1" s="1"/>
  <c r="O568" i="1"/>
  <c r="N568" i="1"/>
  <c r="L568" i="1"/>
  <c r="K568" i="1"/>
  <c r="J568" i="1"/>
  <c r="I568" i="1"/>
  <c r="H568" i="1"/>
  <c r="G568" i="1"/>
  <c r="F568" i="1"/>
  <c r="Q567" i="1"/>
  <c r="J567" i="1" s="1"/>
  <c r="N567" i="1"/>
  <c r="M567" i="1"/>
  <c r="L567" i="1"/>
  <c r="K567" i="1"/>
  <c r="H567" i="1"/>
  <c r="F567" i="1"/>
  <c r="Q566" i="1"/>
  <c r="O566" i="1" s="1"/>
  <c r="I566" i="1"/>
  <c r="H566" i="1"/>
  <c r="Q565" i="1"/>
  <c r="M565" i="1" s="1"/>
  <c r="O565" i="1"/>
  <c r="N565" i="1"/>
  <c r="L565" i="1"/>
  <c r="K565" i="1"/>
  <c r="J565" i="1"/>
  <c r="I565" i="1"/>
  <c r="H565" i="1"/>
  <c r="G565" i="1"/>
  <c r="F565" i="1"/>
  <c r="Q564" i="1"/>
  <c r="O564" i="1"/>
  <c r="N564" i="1"/>
  <c r="M564" i="1"/>
  <c r="L564" i="1"/>
  <c r="K564" i="1"/>
  <c r="J564" i="1"/>
  <c r="I564" i="1"/>
  <c r="H564" i="1"/>
  <c r="G564" i="1"/>
  <c r="F564" i="1"/>
  <c r="Q563" i="1"/>
  <c r="O563" i="1" s="1"/>
  <c r="J563" i="1"/>
  <c r="I563" i="1"/>
  <c r="H563" i="1"/>
  <c r="Q562" i="1"/>
  <c r="I562" i="1" s="1"/>
  <c r="O562" i="1"/>
  <c r="M562" i="1"/>
  <c r="L562" i="1"/>
  <c r="K562" i="1"/>
  <c r="J562" i="1"/>
  <c r="H562" i="1"/>
  <c r="G562" i="1"/>
  <c r="Q561" i="1"/>
  <c r="H561" i="1"/>
  <c r="E561" i="1"/>
  <c r="D561" i="1"/>
  <c r="E560" i="1"/>
  <c r="D560" i="1"/>
  <c r="Q559" i="1"/>
  <c r="O559" i="1" s="1"/>
  <c r="J559" i="1"/>
  <c r="I559" i="1"/>
  <c r="H559" i="1"/>
  <c r="Q558" i="1"/>
  <c r="I558" i="1" s="1"/>
  <c r="O558" i="1"/>
  <c r="M558" i="1"/>
  <c r="L558" i="1"/>
  <c r="K558" i="1"/>
  <c r="J558" i="1"/>
  <c r="H558" i="1"/>
  <c r="G558" i="1"/>
  <c r="Q557" i="1"/>
  <c r="H557" i="1"/>
  <c r="H556" i="1" s="1"/>
  <c r="Q556" i="1"/>
  <c r="E556" i="1"/>
  <c r="D556" i="1"/>
  <c r="Q555" i="1"/>
  <c r="H555" i="1" s="1"/>
  <c r="Q554" i="1"/>
  <c r="O554" i="1" s="1"/>
  <c r="K554" i="1"/>
  <c r="J554" i="1"/>
  <c r="I554" i="1"/>
  <c r="H554" i="1"/>
  <c r="Q553" i="1"/>
  <c r="J553" i="1" s="1"/>
  <c r="N553" i="1"/>
  <c r="M553" i="1"/>
  <c r="L553" i="1"/>
  <c r="K553" i="1"/>
  <c r="H553" i="1"/>
  <c r="F553" i="1"/>
  <c r="Q552" i="1"/>
  <c r="O552" i="1" s="1"/>
  <c r="I552" i="1"/>
  <c r="H552" i="1"/>
  <c r="Q551" i="1"/>
  <c r="O551" i="1"/>
  <c r="N551" i="1"/>
  <c r="M551" i="1"/>
  <c r="L551" i="1"/>
  <c r="K551" i="1"/>
  <c r="J551" i="1"/>
  <c r="I551" i="1"/>
  <c r="H551" i="1"/>
  <c r="G551" i="1"/>
  <c r="F551" i="1"/>
  <c r="Q550" i="1"/>
  <c r="O550" i="1"/>
  <c r="N550" i="1"/>
  <c r="M550" i="1"/>
  <c r="L550" i="1"/>
  <c r="K550" i="1"/>
  <c r="J550" i="1"/>
  <c r="I550" i="1"/>
  <c r="H550" i="1"/>
  <c r="G550" i="1"/>
  <c r="F550" i="1"/>
  <c r="Q549" i="1"/>
  <c r="O549" i="1" s="1"/>
  <c r="J549" i="1"/>
  <c r="I549" i="1"/>
  <c r="H549" i="1"/>
  <c r="Q548" i="1"/>
  <c r="I548" i="1" s="1"/>
  <c r="O548" i="1"/>
  <c r="M548" i="1"/>
  <c r="L548" i="1"/>
  <c r="K548" i="1"/>
  <c r="J548" i="1"/>
  <c r="H548" i="1"/>
  <c r="G548" i="1"/>
  <c r="Q547" i="1"/>
  <c r="H547" i="1"/>
  <c r="Q546" i="1"/>
  <c r="O546" i="1" s="1"/>
  <c r="K546" i="1"/>
  <c r="J546" i="1"/>
  <c r="I546" i="1"/>
  <c r="H546" i="1"/>
  <c r="Q545" i="1"/>
  <c r="J545" i="1" s="1"/>
  <c r="N545" i="1"/>
  <c r="M545" i="1"/>
  <c r="L545" i="1"/>
  <c r="K545" i="1"/>
  <c r="H545" i="1"/>
  <c r="F545" i="1"/>
  <c r="Q544" i="1"/>
  <c r="O544" i="1" s="1"/>
  <c r="I544" i="1"/>
  <c r="H544" i="1"/>
  <c r="Q543" i="1"/>
  <c r="M543" i="1" s="1"/>
  <c r="O543" i="1"/>
  <c r="N543" i="1"/>
  <c r="L543" i="1"/>
  <c r="K543" i="1"/>
  <c r="J543" i="1"/>
  <c r="I543" i="1"/>
  <c r="H543" i="1"/>
  <c r="G543" i="1"/>
  <c r="F543" i="1"/>
  <c r="Q542" i="1"/>
  <c r="K542" i="1" s="1"/>
  <c r="O542" i="1"/>
  <c r="N542" i="1"/>
  <c r="M542" i="1"/>
  <c r="L542" i="1"/>
  <c r="J542" i="1"/>
  <c r="I542" i="1"/>
  <c r="H542" i="1"/>
  <c r="G542" i="1"/>
  <c r="F542" i="1"/>
  <c r="Q541" i="1"/>
  <c r="O541" i="1" s="1"/>
  <c r="J541" i="1"/>
  <c r="I541" i="1"/>
  <c r="H541" i="1"/>
  <c r="Q540" i="1"/>
  <c r="I540" i="1" s="1"/>
  <c r="O540" i="1"/>
  <c r="M540" i="1"/>
  <c r="L540" i="1"/>
  <c r="K540" i="1"/>
  <c r="J540" i="1"/>
  <c r="H540" i="1"/>
  <c r="G540" i="1"/>
  <c r="Q539" i="1"/>
  <c r="Q538" i="1"/>
  <c r="O538" i="1" s="1"/>
  <c r="K538" i="1"/>
  <c r="J538" i="1"/>
  <c r="I538" i="1"/>
  <c r="H538" i="1"/>
  <c r="Q537" i="1"/>
  <c r="J537" i="1" s="1"/>
  <c r="N537" i="1"/>
  <c r="M537" i="1"/>
  <c r="L537" i="1"/>
  <c r="K537" i="1"/>
  <c r="H537" i="1"/>
  <c r="F537" i="1"/>
  <c r="Q536" i="1"/>
  <c r="O536" i="1" s="1"/>
  <c r="I536" i="1"/>
  <c r="H536" i="1"/>
  <c r="Q535" i="1"/>
  <c r="O535" i="1"/>
  <c r="N535" i="1"/>
  <c r="M535" i="1"/>
  <c r="L535" i="1"/>
  <c r="K535" i="1"/>
  <c r="J535" i="1"/>
  <c r="I535" i="1"/>
  <c r="H535" i="1"/>
  <c r="G535" i="1"/>
  <c r="F535" i="1"/>
  <c r="Q534" i="1"/>
  <c r="K534" i="1" s="1"/>
  <c r="O534" i="1"/>
  <c r="N534" i="1"/>
  <c r="M534" i="1"/>
  <c r="L534" i="1"/>
  <c r="J534" i="1"/>
  <c r="I534" i="1"/>
  <c r="H534" i="1"/>
  <c r="G534" i="1"/>
  <c r="F534" i="1"/>
  <c r="Q533" i="1"/>
  <c r="O533" i="1" s="1"/>
  <c r="J533" i="1"/>
  <c r="I533" i="1"/>
  <c r="H533" i="1"/>
  <c r="Q532" i="1"/>
  <c r="I532" i="1" s="1"/>
  <c r="O532" i="1"/>
  <c r="M532" i="1"/>
  <c r="L532" i="1"/>
  <c r="K532" i="1"/>
  <c r="J532" i="1"/>
  <c r="H532" i="1"/>
  <c r="G532" i="1"/>
  <c r="Q531" i="1"/>
  <c r="H531" i="1" s="1"/>
  <c r="Q530" i="1"/>
  <c r="E530" i="1"/>
  <c r="D530" i="1"/>
  <c r="Q528" i="1"/>
  <c r="I528" i="1" s="1"/>
  <c r="O528" i="1"/>
  <c r="M528" i="1"/>
  <c r="L528" i="1"/>
  <c r="K528" i="1"/>
  <c r="J528" i="1"/>
  <c r="H528" i="1"/>
  <c r="G528" i="1"/>
  <c r="Q527" i="1"/>
  <c r="H527" i="1" s="1"/>
  <c r="Q526" i="1"/>
  <c r="O526" i="1" s="1"/>
  <c r="K526" i="1"/>
  <c r="J526" i="1"/>
  <c r="I526" i="1"/>
  <c r="H526" i="1"/>
  <c r="Q525" i="1"/>
  <c r="J525" i="1" s="1"/>
  <c r="N525" i="1"/>
  <c r="M525" i="1"/>
  <c r="L525" i="1"/>
  <c r="K525" i="1"/>
  <c r="H525" i="1"/>
  <c r="F525" i="1"/>
  <c r="Q524" i="1"/>
  <c r="O524" i="1" s="1"/>
  <c r="I524" i="1"/>
  <c r="H524" i="1"/>
  <c r="Q523" i="1"/>
  <c r="O523" i="1"/>
  <c r="N523" i="1"/>
  <c r="M523" i="1"/>
  <c r="L523" i="1"/>
  <c r="K523" i="1"/>
  <c r="J523" i="1"/>
  <c r="I523" i="1"/>
  <c r="H523" i="1"/>
  <c r="G523" i="1"/>
  <c r="F523" i="1"/>
  <c r="E522" i="1"/>
  <c r="Q522" i="1" s="1"/>
  <c r="D522" i="1"/>
  <c r="Q521" i="1"/>
  <c r="O521" i="1"/>
  <c r="N521" i="1"/>
  <c r="M521" i="1"/>
  <c r="L521" i="1"/>
  <c r="K521" i="1"/>
  <c r="J521" i="1"/>
  <c r="I521" i="1"/>
  <c r="H521" i="1"/>
  <c r="G521" i="1"/>
  <c r="F521" i="1"/>
  <c r="Q520" i="1"/>
  <c r="K520" i="1" s="1"/>
  <c r="O520" i="1"/>
  <c r="N520" i="1"/>
  <c r="M520" i="1"/>
  <c r="L520" i="1"/>
  <c r="J520" i="1"/>
  <c r="I520" i="1"/>
  <c r="H520" i="1"/>
  <c r="G520" i="1"/>
  <c r="F520" i="1"/>
  <c r="Q519" i="1"/>
  <c r="O519" i="1" s="1"/>
  <c r="J519" i="1"/>
  <c r="I519" i="1"/>
  <c r="H519" i="1"/>
  <c r="Q518" i="1"/>
  <c r="I518" i="1" s="1"/>
  <c r="O518" i="1"/>
  <c r="M518" i="1"/>
  <c r="L518" i="1"/>
  <c r="K518" i="1"/>
  <c r="J518" i="1"/>
  <c r="H518" i="1"/>
  <c r="G518" i="1"/>
  <c r="Q517" i="1"/>
  <c r="H517" i="1" s="1"/>
  <c r="Q516" i="1"/>
  <c r="O516" i="1"/>
  <c r="N516" i="1"/>
  <c r="M516" i="1"/>
  <c r="L516" i="1"/>
  <c r="K516" i="1"/>
  <c r="J516" i="1"/>
  <c r="I516" i="1"/>
  <c r="H516" i="1"/>
  <c r="G516" i="1"/>
  <c r="F516" i="1"/>
  <c r="Q515" i="1"/>
  <c r="J515" i="1" s="1"/>
  <c r="N515" i="1"/>
  <c r="M515" i="1"/>
  <c r="L515" i="1"/>
  <c r="K515" i="1"/>
  <c r="H515" i="1"/>
  <c r="F515" i="1"/>
  <c r="Q514" i="1"/>
  <c r="E513" i="1"/>
  <c r="Q513" i="1" s="1"/>
  <c r="D513" i="1"/>
  <c r="Q512" i="1"/>
  <c r="O512" i="1" s="1"/>
  <c r="I512" i="1"/>
  <c r="H512" i="1"/>
  <c r="Q511" i="1"/>
  <c r="O511" i="1"/>
  <c r="N511" i="1"/>
  <c r="M511" i="1"/>
  <c r="L511" i="1"/>
  <c r="K511" i="1"/>
  <c r="J511" i="1"/>
  <c r="I511" i="1"/>
  <c r="H511" i="1"/>
  <c r="G511" i="1"/>
  <c r="F511" i="1"/>
  <c r="Q510" i="1"/>
  <c r="Q509" i="1"/>
  <c r="H509" i="1" s="1"/>
  <c r="H506" i="1" s="1"/>
  <c r="H503" i="1" s="1"/>
  <c r="Q508" i="1"/>
  <c r="Q507" i="1"/>
  <c r="M507" i="1" s="1"/>
  <c r="O507" i="1"/>
  <c r="N507" i="1"/>
  <c r="L507" i="1"/>
  <c r="K507" i="1"/>
  <c r="J507" i="1"/>
  <c r="I507" i="1"/>
  <c r="H507" i="1"/>
  <c r="G507" i="1"/>
  <c r="F507" i="1"/>
  <c r="E506" i="1"/>
  <c r="E503" i="1" s="1"/>
  <c r="D506" i="1"/>
  <c r="D503" i="1" s="1"/>
  <c r="Q505" i="1"/>
  <c r="O505" i="1"/>
  <c r="N505" i="1"/>
  <c r="M505" i="1"/>
  <c r="L505" i="1"/>
  <c r="K505" i="1"/>
  <c r="J505" i="1"/>
  <c r="I505" i="1"/>
  <c r="H505" i="1"/>
  <c r="G505" i="1"/>
  <c r="F505" i="1"/>
  <c r="Q504" i="1"/>
  <c r="O504" i="1"/>
  <c r="N504" i="1"/>
  <c r="M504" i="1"/>
  <c r="L504" i="1"/>
  <c r="K504" i="1"/>
  <c r="J504" i="1"/>
  <c r="I504" i="1"/>
  <c r="H504" i="1"/>
  <c r="G504" i="1"/>
  <c r="F504" i="1"/>
  <c r="Q501" i="1"/>
  <c r="O501" i="1"/>
  <c r="N501" i="1"/>
  <c r="M501" i="1"/>
  <c r="L501" i="1"/>
  <c r="L500" i="1" s="1"/>
  <c r="K501" i="1"/>
  <c r="K500" i="1" s="1"/>
  <c r="J501" i="1"/>
  <c r="J500" i="1" s="1"/>
  <c r="I501" i="1"/>
  <c r="I500" i="1" s="1"/>
  <c r="H501" i="1"/>
  <c r="G501" i="1"/>
  <c r="F501" i="1"/>
  <c r="O500" i="1"/>
  <c r="N500" i="1"/>
  <c r="M500" i="1"/>
  <c r="H500" i="1"/>
  <c r="G500" i="1"/>
  <c r="F500" i="1"/>
  <c r="E500" i="1"/>
  <c r="E481" i="1" s="1"/>
  <c r="D500" i="1"/>
  <c r="D481" i="1" s="1"/>
  <c r="D471" i="1" s="1"/>
  <c r="Q499" i="1"/>
  <c r="O499" i="1"/>
  <c r="N499" i="1"/>
  <c r="M499" i="1"/>
  <c r="L499" i="1"/>
  <c r="K499" i="1"/>
  <c r="J499" i="1"/>
  <c r="I499" i="1"/>
  <c r="H499" i="1"/>
  <c r="G499" i="1"/>
  <c r="F499" i="1"/>
  <c r="Q498" i="1"/>
  <c r="K498" i="1" s="1"/>
  <c r="O498" i="1"/>
  <c r="N498" i="1"/>
  <c r="M498" i="1"/>
  <c r="L498" i="1"/>
  <c r="J498" i="1"/>
  <c r="I498" i="1"/>
  <c r="H498" i="1"/>
  <c r="G498" i="1"/>
  <c r="F498" i="1"/>
  <c r="Q497" i="1"/>
  <c r="O497" i="1" s="1"/>
  <c r="J497" i="1"/>
  <c r="I497" i="1"/>
  <c r="H497" i="1"/>
  <c r="Q496" i="1"/>
  <c r="I496" i="1" s="1"/>
  <c r="O496" i="1"/>
  <c r="M496" i="1"/>
  <c r="L496" i="1"/>
  <c r="K496" i="1"/>
  <c r="J496" i="1"/>
  <c r="H496" i="1"/>
  <c r="G496" i="1"/>
  <c r="Q495" i="1"/>
  <c r="H495" i="1" s="1"/>
  <c r="Q494" i="1"/>
  <c r="O494" i="1" s="1"/>
  <c r="K494" i="1"/>
  <c r="J494" i="1"/>
  <c r="I494" i="1"/>
  <c r="H494" i="1"/>
  <c r="Q493" i="1"/>
  <c r="J493" i="1" s="1"/>
  <c r="N493" i="1"/>
  <c r="M493" i="1"/>
  <c r="L493" i="1"/>
  <c r="K493" i="1"/>
  <c r="H493" i="1"/>
  <c r="F493" i="1"/>
  <c r="Q492" i="1"/>
  <c r="O492" i="1" s="1"/>
  <c r="I492" i="1"/>
  <c r="H492" i="1"/>
  <c r="Q491" i="1"/>
  <c r="M491" i="1" s="1"/>
  <c r="O491" i="1"/>
  <c r="N491" i="1"/>
  <c r="L491" i="1"/>
  <c r="K491" i="1"/>
  <c r="J491" i="1"/>
  <c r="I491" i="1"/>
  <c r="H491" i="1"/>
  <c r="G491" i="1"/>
  <c r="F491" i="1"/>
  <c r="Q490" i="1"/>
  <c r="O490" i="1"/>
  <c r="N490" i="1"/>
  <c r="M490" i="1"/>
  <c r="L490" i="1"/>
  <c r="K490" i="1"/>
  <c r="J490" i="1"/>
  <c r="I490" i="1"/>
  <c r="H490" i="1"/>
  <c r="G490" i="1"/>
  <c r="F490" i="1"/>
  <c r="Q489" i="1"/>
  <c r="O489" i="1" s="1"/>
  <c r="J489" i="1"/>
  <c r="I489" i="1"/>
  <c r="H489" i="1"/>
  <c r="Q488" i="1"/>
  <c r="I488" i="1" s="1"/>
  <c r="O488" i="1"/>
  <c r="M488" i="1"/>
  <c r="L488" i="1"/>
  <c r="K488" i="1"/>
  <c r="J488" i="1"/>
  <c r="H488" i="1"/>
  <c r="G488" i="1"/>
  <c r="Q487" i="1"/>
  <c r="H487" i="1" s="1"/>
  <c r="Q486" i="1"/>
  <c r="O486" i="1" s="1"/>
  <c r="K486" i="1"/>
  <c r="J486" i="1"/>
  <c r="I486" i="1"/>
  <c r="H486" i="1"/>
  <c r="Q485" i="1"/>
  <c r="J485" i="1" s="1"/>
  <c r="N485" i="1"/>
  <c r="M485" i="1"/>
  <c r="L485" i="1"/>
  <c r="K485" i="1"/>
  <c r="H485" i="1"/>
  <c r="F485" i="1"/>
  <c r="Q484" i="1"/>
  <c r="O484" i="1" s="1"/>
  <c r="I484" i="1"/>
  <c r="H484" i="1"/>
  <c r="Q483" i="1"/>
  <c r="M483" i="1" s="1"/>
  <c r="O483" i="1"/>
  <c r="N483" i="1"/>
  <c r="L483" i="1"/>
  <c r="K483" i="1"/>
  <c r="J483" i="1"/>
  <c r="I483" i="1"/>
  <c r="H483" i="1"/>
  <c r="G483" i="1"/>
  <c r="F483" i="1"/>
  <c r="Q482" i="1"/>
  <c r="Q480" i="1"/>
  <c r="K480" i="1" s="1"/>
  <c r="O480" i="1"/>
  <c r="N480" i="1"/>
  <c r="M480" i="1"/>
  <c r="L480" i="1"/>
  <c r="J480" i="1"/>
  <c r="I480" i="1"/>
  <c r="H480" i="1"/>
  <c r="G480" i="1"/>
  <c r="F480" i="1"/>
  <c r="Q479" i="1"/>
  <c r="O479" i="1" s="1"/>
  <c r="J479" i="1"/>
  <c r="I479" i="1"/>
  <c r="H479" i="1"/>
  <c r="Q478" i="1"/>
  <c r="I478" i="1" s="1"/>
  <c r="O478" i="1"/>
  <c r="M478" i="1"/>
  <c r="L478" i="1"/>
  <c r="K478" i="1"/>
  <c r="J478" i="1"/>
  <c r="H478" i="1"/>
  <c r="G478" i="1"/>
  <c r="Q477" i="1"/>
  <c r="Q476" i="1"/>
  <c r="O476" i="1" s="1"/>
  <c r="K476" i="1"/>
  <c r="J476" i="1"/>
  <c r="I476" i="1"/>
  <c r="H476" i="1"/>
  <c r="Q475" i="1"/>
  <c r="J475" i="1" s="1"/>
  <c r="N475" i="1"/>
  <c r="M475" i="1"/>
  <c r="L475" i="1"/>
  <c r="K475" i="1"/>
  <c r="H475" i="1"/>
  <c r="F475" i="1"/>
  <c r="Q474" i="1"/>
  <c r="E474" i="1"/>
  <c r="D474" i="1"/>
  <c r="Q473" i="1"/>
  <c r="J473" i="1" s="1"/>
  <c r="N473" i="1"/>
  <c r="M473" i="1"/>
  <c r="L473" i="1"/>
  <c r="K473" i="1"/>
  <c r="H473" i="1"/>
  <c r="F473" i="1"/>
  <c r="Q472" i="1"/>
  <c r="O472" i="1" s="1"/>
  <c r="I472" i="1"/>
  <c r="H472" i="1"/>
  <c r="Q470" i="1"/>
  <c r="O470" i="1" s="1"/>
  <c r="I470" i="1"/>
  <c r="H470" i="1"/>
  <c r="H468" i="1" s="1"/>
  <c r="Q469" i="1"/>
  <c r="M469" i="1" s="1"/>
  <c r="O469" i="1"/>
  <c r="N469" i="1"/>
  <c r="L469" i="1"/>
  <c r="K469" i="1"/>
  <c r="J469" i="1"/>
  <c r="I469" i="1"/>
  <c r="I468" i="1" s="1"/>
  <c r="H469" i="1"/>
  <c r="G469" i="1"/>
  <c r="F469" i="1"/>
  <c r="O468" i="1"/>
  <c r="E468" i="1"/>
  <c r="Q468" i="1" s="1"/>
  <c r="D468" i="1"/>
  <c r="Q467" i="1"/>
  <c r="M467" i="1" s="1"/>
  <c r="O467" i="1"/>
  <c r="N467" i="1"/>
  <c r="L467" i="1"/>
  <c r="K467" i="1"/>
  <c r="J467" i="1"/>
  <c r="I467" i="1"/>
  <c r="H467" i="1"/>
  <c r="G467" i="1"/>
  <c r="F467" i="1"/>
  <c r="Q466" i="1"/>
  <c r="O466" i="1"/>
  <c r="N466" i="1"/>
  <c r="M466" i="1"/>
  <c r="L466" i="1"/>
  <c r="K466" i="1"/>
  <c r="J466" i="1"/>
  <c r="I466" i="1"/>
  <c r="H466" i="1"/>
  <c r="G466" i="1"/>
  <c r="F466" i="1"/>
  <c r="Q465" i="1"/>
  <c r="O465" i="1" s="1"/>
  <c r="J465" i="1"/>
  <c r="I465" i="1"/>
  <c r="H465" i="1"/>
  <c r="Q464" i="1"/>
  <c r="I464" i="1" s="1"/>
  <c r="O464" i="1"/>
  <c r="M464" i="1"/>
  <c r="L464" i="1"/>
  <c r="K464" i="1"/>
  <c r="J464" i="1"/>
  <c r="H464" i="1"/>
  <c r="G464" i="1"/>
  <c r="Q463" i="1"/>
  <c r="O463" i="1" s="1"/>
  <c r="Q462" i="1"/>
  <c r="O462" i="1" s="1"/>
  <c r="K462" i="1"/>
  <c r="J462" i="1"/>
  <c r="I462" i="1"/>
  <c r="H462" i="1"/>
  <c r="Q461" i="1"/>
  <c r="J461" i="1" s="1"/>
  <c r="N461" i="1"/>
  <c r="M461" i="1"/>
  <c r="L461" i="1"/>
  <c r="K461" i="1"/>
  <c r="H461" i="1"/>
  <c r="F461" i="1"/>
  <c r="Q460" i="1"/>
  <c r="E460" i="1"/>
  <c r="D460" i="1"/>
  <c r="Q459" i="1"/>
  <c r="J459" i="1" s="1"/>
  <c r="N459" i="1"/>
  <c r="M459" i="1"/>
  <c r="L459" i="1"/>
  <c r="K459" i="1"/>
  <c r="H459" i="1"/>
  <c r="F459" i="1"/>
  <c r="Q458" i="1"/>
  <c r="E458" i="1"/>
  <c r="D458" i="1"/>
  <c r="Q457" i="1"/>
  <c r="J457" i="1" s="1"/>
  <c r="N457" i="1"/>
  <c r="M457" i="1"/>
  <c r="L457" i="1"/>
  <c r="K457" i="1"/>
  <c r="H457" i="1"/>
  <c r="F457" i="1"/>
  <c r="Q456" i="1"/>
  <c r="I456" i="1" s="1"/>
  <c r="Q455" i="1"/>
  <c r="M455" i="1" s="1"/>
  <c r="O455" i="1"/>
  <c r="N455" i="1"/>
  <c r="L455" i="1"/>
  <c r="K455" i="1"/>
  <c r="J455" i="1"/>
  <c r="I455" i="1"/>
  <c r="H455" i="1"/>
  <c r="G455" i="1"/>
  <c r="F455" i="1"/>
  <c r="Q454" i="1"/>
  <c r="O454" i="1"/>
  <c r="N454" i="1"/>
  <c r="M454" i="1"/>
  <c r="L454" i="1"/>
  <c r="K454" i="1"/>
  <c r="J454" i="1"/>
  <c r="I454" i="1"/>
  <c r="H454" i="1"/>
  <c r="G454" i="1"/>
  <c r="F454" i="1"/>
  <c r="Q453" i="1"/>
  <c r="O453" i="1" s="1"/>
  <c r="J453" i="1"/>
  <c r="I453" i="1"/>
  <c r="H453" i="1"/>
  <c r="Q452" i="1"/>
  <c r="I452" i="1" s="1"/>
  <c r="O452" i="1"/>
  <c r="M452" i="1"/>
  <c r="L452" i="1"/>
  <c r="K452" i="1"/>
  <c r="J452" i="1"/>
  <c r="H452" i="1"/>
  <c r="G452" i="1"/>
  <c r="Q451" i="1"/>
  <c r="E451" i="1"/>
  <c r="D451" i="1"/>
  <c r="E450" i="1"/>
  <c r="Q450" i="1" s="1"/>
  <c r="D450" i="1"/>
  <c r="Q449" i="1"/>
  <c r="O449" i="1" s="1"/>
  <c r="J449" i="1"/>
  <c r="I449" i="1"/>
  <c r="H449" i="1"/>
  <c r="Q448" i="1"/>
  <c r="I448" i="1" s="1"/>
  <c r="O448" i="1"/>
  <c r="M448" i="1"/>
  <c r="L448" i="1"/>
  <c r="K448" i="1"/>
  <c r="J448" i="1"/>
  <c r="H448" i="1"/>
  <c r="G448" i="1"/>
  <c r="Q447" i="1"/>
  <c r="O447" i="1" s="1"/>
  <c r="O446" i="1" s="1"/>
  <c r="G447" i="1"/>
  <c r="Q446" i="1"/>
  <c r="E446" i="1"/>
  <c r="D446" i="1"/>
  <c r="Q445" i="1"/>
  <c r="O445" i="1" s="1"/>
  <c r="H445" i="1"/>
  <c r="G445" i="1"/>
  <c r="F445" i="1"/>
  <c r="Q444" i="1"/>
  <c r="O444" i="1" s="1"/>
  <c r="K444" i="1"/>
  <c r="J444" i="1"/>
  <c r="I444" i="1"/>
  <c r="H444" i="1"/>
  <c r="Q443" i="1"/>
  <c r="J443" i="1" s="1"/>
  <c r="N443" i="1"/>
  <c r="M443" i="1"/>
  <c r="L443" i="1"/>
  <c r="K443" i="1"/>
  <c r="H443" i="1"/>
  <c r="F443" i="1"/>
  <c r="Q442" i="1"/>
  <c r="O442" i="1"/>
  <c r="I442" i="1"/>
  <c r="H442" i="1"/>
  <c r="H441" i="1" s="1"/>
  <c r="G442" i="1"/>
  <c r="E441" i="1"/>
  <c r="Q441" i="1" s="1"/>
  <c r="D441" i="1"/>
  <c r="D440" i="1" s="1"/>
  <c r="D439" i="1"/>
  <c r="Q438" i="1"/>
  <c r="O438" i="1" s="1"/>
  <c r="O437" i="1" s="1"/>
  <c r="K438" i="1"/>
  <c r="K437" i="1" s="1"/>
  <c r="J438" i="1"/>
  <c r="J437" i="1" s="1"/>
  <c r="I438" i="1"/>
  <c r="I437" i="1" s="1"/>
  <c r="H438" i="1"/>
  <c r="H437" i="1" s="1"/>
  <c r="E437" i="1"/>
  <c r="Q437" i="1" s="1"/>
  <c r="D437" i="1"/>
  <c r="Q436" i="1"/>
  <c r="O436" i="1" s="1"/>
  <c r="K436" i="1"/>
  <c r="J436" i="1"/>
  <c r="I436" i="1"/>
  <c r="I434" i="1" s="1"/>
  <c r="H436" i="1"/>
  <c r="Q435" i="1"/>
  <c r="J435" i="1" s="1"/>
  <c r="N435" i="1"/>
  <c r="M435" i="1"/>
  <c r="L435" i="1"/>
  <c r="K435" i="1"/>
  <c r="K434" i="1" s="1"/>
  <c r="I435" i="1"/>
  <c r="H435" i="1"/>
  <c r="F435" i="1"/>
  <c r="Q434" i="1"/>
  <c r="H434" i="1"/>
  <c r="E434" i="1"/>
  <c r="D434" i="1"/>
  <c r="Q433" i="1"/>
  <c r="J433" i="1" s="1"/>
  <c r="N433" i="1"/>
  <c r="M433" i="1"/>
  <c r="L433" i="1"/>
  <c r="K433" i="1"/>
  <c r="I433" i="1"/>
  <c r="H433" i="1"/>
  <c r="F433" i="1"/>
  <c r="Q432" i="1"/>
  <c r="O432" i="1" s="1"/>
  <c r="Q431" i="1"/>
  <c r="O431" i="1"/>
  <c r="N431" i="1"/>
  <c r="M431" i="1"/>
  <c r="L431" i="1"/>
  <c r="K431" i="1"/>
  <c r="J431" i="1"/>
  <c r="I431" i="1"/>
  <c r="H431" i="1"/>
  <c r="G431" i="1"/>
  <c r="F431" i="1"/>
  <c r="E430" i="1"/>
  <c r="Q430" i="1" s="1"/>
  <c r="D430" i="1"/>
  <c r="Q429" i="1"/>
  <c r="O429" i="1"/>
  <c r="N429" i="1"/>
  <c r="M429" i="1"/>
  <c r="L429" i="1"/>
  <c r="K429" i="1"/>
  <c r="J429" i="1"/>
  <c r="I429" i="1"/>
  <c r="H429" i="1"/>
  <c r="G429" i="1"/>
  <c r="F429" i="1"/>
  <c r="Q428" i="1"/>
  <c r="O428" i="1"/>
  <c r="N428" i="1"/>
  <c r="M428" i="1"/>
  <c r="L428" i="1"/>
  <c r="K428" i="1"/>
  <c r="J428" i="1"/>
  <c r="I428" i="1"/>
  <c r="H428" i="1"/>
  <c r="G428" i="1"/>
  <c r="F428" i="1"/>
  <c r="Q427" i="1"/>
  <c r="J427" i="1"/>
  <c r="I427" i="1"/>
  <c r="H427" i="1"/>
  <c r="Q426" i="1"/>
  <c r="I426" i="1" s="1"/>
  <c r="M426" i="1"/>
  <c r="L426" i="1"/>
  <c r="K426" i="1"/>
  <c r="J426" i="1"/>
  <c r="H426" i="1"/>
  <c r="G426" i="1"/>
  <c r="Q425" i="1"/>
  <c r="O425" i="1" s="1"/>
  <c r="Q424" i="1"/>
  <c r="O424" i="1" s="1"/>
  <c r="K424" i="1"/>
  <c r="J424" i="1"/>
  <c r="I424" i="1"/>
  <c r="H424" i="1"/>
  <c r="Q423" i="1"/>
  <c r="Q422" i="1"/>
  <c r="O422" i="1"/>
  <c r="N422" i="1"/>
  <c r="M422" i="1"/>
  <c r="L422" i="1"/>
  <c r="K422" i="1"/>
  <c r="J422" i="1"/>
  <c r="I422" i="1"/>
  <c r="H422" i="1"/>
  <c r="G422" i="1"/>
  <c r="F422" i="1"/>
  <c r="Q421" i="1"/>
  <c r="Q420" i="1"/>
  <c r="O420" i="1" s="1"/>
  <c r="K420" i="1"/>
  <c r="J420" i="1"/>
  <c r="I420" i="1"/>
  <c r="H420" i="1"/>
  <c r="Q419" i="1"/>
  <c r="E418" i="1"/>
  <c r="Q418" i="1" s="1"/>
  <c r="D418" i="1"/>
  <c r="Q417" i="1"/>
  <c r="O417" i="1"/>
  <c r="N417" i="1"/>
  <c r="M417" i="1"/>
  <c r="L417" i="1"/>
  <c r="K417" i="1"/>
  <c r="J417" i="1"/>
  <c r="I417" i="1"/>
  <c r="H417" i="1"/>
  <c r="G417" i="1"/>
  <c r="F417" i="1"/>
  <c r="Q416" i="1"/>
  <c r="O416" i="1"/>
  <c r="N416" i="1"/>
  <c r="M416" i="1"/>
  <c r="L416" i="1"/>
  <c r="K416" i="1"/>
  <c r="J416" i="1"/>
  <c r="I416" i="1"/>
  <c r="H416" i="1"/>
  <c r="G416" i="1"/>
  <c r="F416" i="1"/>
  <c r="Q415" i="1"/>
  <c r="J415" i="1" s="1"/>
  <c r="I415" i="1"/>
  <c r="H415" i="1"/>
  <c r="Q414" i="1"/>
  <c r="I414" i="1" s="1"/>
  <c r="M414" i="1"/>
  <c r="L414" i="1"/>
  <c r="K414" i="1"/>
  <c r="J414" i="1"/>
  <c r="H414" i="1"/>
  <c r="G414" i="1"/>
  <c r="Q413" i="1"/>
  <c r="Q412" i="1"/>
  <c r="O412" i="1" s="1"/>
  <c r="K412" i="1"/>
  <c r="J412" i="1"/>
  <c r="I412" i="1"/>
  <c r="H412" i="1"/>
  <c r="E411" i="1"/>
  <c r="Q411" i="1" s="1"/>
  <c r="D411" i="1"/>
  <c r="Q410" i="1"/>
  <c r="O410" i="1" s="1"/>
  <c r="K410" i="1"/>
  <c r="J410" i="1"/>
  <c r="I410" i="1"/>
  <c r="H410" i="1"/>
  <c r="Q409" i="1"/>
  <c r="J409" i="1" s="1"/>
  <c r="N409" i="1"/>
  <c r="M409" i="1"/>
  <c r="L409" i="1"/>
  <c r="K409" i="1"/>
  <c r="I409" i="1"/>
  <c r="H409" i="1"/>
  <c r="F409" i="1"/>
  <c r="Q408" i="1"/>
  <c r="O408" i="1"/>
  <c r="I408" i="1"/>
  <c r="H408" i="1"/>
  <c r="G408" i="1"/>
  <c r="Q407" i="1"/>
  <c r="O407" i="1"/>
  <c r="N407" i="1"/>
  <c r="M407" i="1"/>
  <c r="L407" i="1"/>
  <c r="K407" i="1"/>
  <c r="J407" i="1"/>
  <c r="I407" i="1"/>
  <c r="H407" i="1"/>
  <c r="G407" i="1"/>
  <c r="F407" i="1"/>
  <c r="Q406" i="1"/>
  <c r="O406" i="1"/>
  <c r="N406" i="1"/>
  <c r="M406" i="1"/>
  <c r="L406" i="1"/>
  <c r="K406" i="1"/>
  <c r="J406" i="1"/>
  <c r="I406" i="1"/>
  <c r="H406" i="1"/>
  <c r="G406" i="1"/>
  <c r="F406" i="1"/>
  <c r="Q405" i="1"/>
  <c r="J405" i="1" s="1"/>
  <c r="E404" i="1"/>
  <c r="D404" i="1"/>
  <c r="D401" i="1" s="1"/>
  <c r="Q403" i="1"/>
  <c r="J403" i="1" s="1"/>
  <c r="Q402" i="1"/>
  <c r="I402" i="1" s="1"/>
  <c r="O402" i="1"/>
  <c r="M402" i="1"/>
  <c r="L402" i="1"/>
  <c r="K402" i="1"/>
  <c r="J402" i="1"/>
  <c r="H402" i="1"/>
  <c r="G402" i="1"/>
  <c r="D400" i="1"/>
  <c r="Q399" i="1"/>
  <c r="J399" i="1" s="1"/>
  <c r="O396" i="1"/>
  <c r="O367" i="1" s="1"/>
  <c r="N396" i="1"/>
  <c r="N367" i="1" s="1"/>
  <c r="M396" i="1"/>
  <c r="M367" i="1" s="1"/>
  <c r="L396" i="1"/>
  <c r="K396" i="1"/>
  <c r="J396" i="1"/>
  <c r="I396" i="1"/>
  <c r="H396" i="1"/>
  <c r="G396" i="1"/>
  <c r="G367" i="1" s="1"/>
  <c r="F396" i="1"/>
  <c r="F367" i="1" s="1"/>
  <c r="E396" i="1"/>
  <c r="Q395" i="1"/>
  <c r="O395" i="1"/>
  <c r="N395" i="1"/>
  <c r="M395" i="1"/>
  <c r="L395" i="1"/>
  <c r="K395" i="1"/>
  <c r="J395" i="1"/>
  <c r="I395" i="1"/>
  <c r="H395" i="1"/>
  <c r="G395" i="1"/>
  <c r="F395" i="1"/>
  <c r="Q394" i="1"/>
  <c r="K394" i="1" s="1"/>
  <c r="O394" i="1"/>
  <c r="N394" i="1"/>
  <c r="M394" i="1"/>
  <c r="L394" i="1"/>
  <c r="J394" i="1"/>
  <c r="I394" i="1"/>
  <c r="H394" i="1"/>
  <c r="G394" i="1"/>
  <c r="F394" i="1"/>
  <c r="Q393" i="1"/>
  <c r="J393" i="1"/>
  <c r="I393" i="1"/>
  <c r="H393" i="1"/>
  <c r="Q392" i="1"/>
  <c r="I392" i="1" s="1"/>
  <c r="M392" i="1"/>
  <c r="L392" i="1"/>
  <c r="K392" i="1"/>
  <c r="J392" i="1"/>
  <c r="H392" i="1"/>
  <c r="Q391" i="1"/>
  <c r="Q390" i="1"/>
  <c r="O390" i="1" s="1"/>
  <c r="K390" i="1"/>
  <c r="J390" i="1"/>
  <c r="I390" i="1"/>
  <c r="H390" i="1"/>
  <c r="Q389" i="1"/>
  <c r="J389" i="1" s="1"/>
  <c r="N389" i="1"/>
  <c r="M389" i="1"/>
  <c r="L389" i="1"/>
  <c r="K389" i="1"/>
  <c r="H389" i="1"/>
  <c r="F389" i="1"/>
  <c r="Q388" i="1"/>
  <c r="Q387" i="1"/>
  <c r="Q386" i="1"/>
  <c r="Q385" i="1"/>
  <c r="E384" i="1"/>
  <c r="D384" i="1"/>
  <c r="Q383" i="1"/>
  <c r="Q382" i="1"/>
  <c r="O382" i="1"/>
  <c r="N382" i="1"/>
  <c r="M382" i="1"/>
  <c r="L382" i="1"/>
  <c r="K382" i="1"/>
  <c r="J382" i="1"/>
  <c r="I382" i="1"/>
  <c r="H382" i="1"/>
  <c r="G382" i="1"/>
  <c r="F382" i="1"/>
  <c r="Q381" i="1"/>
  <c r="E381" i="1"/>
  <c r="D381" i="1"/>
  <c r="Q380" i="1"/>
  <c r="Q379" i="1"/>
  <c r="Q378" i="1"/>
  <c r="Q377" i="1"/>
  <c r="Q376" i="1"/>
  <c r="Q375" i="1"/>
  <c r="Q374" i="1"/>
  <c r="Q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Q372" i="1"/>
  <c r="Q371" i="1"/>
  <c r="Q370" i="1"/>
  <c r="O370" i="1"/>
  <c r="N370" i="1"/>
  <c r="M370" i="1"/>
  <c r="L370" i="1"/>
  <c r="K370" i="1"/>
  <c r="J370" i="1"/>
  <c r="I370" i="1"/>
  <c r="H370" i="1"/>
  <c r="G370" i="1"/>
  <c r="F370" i="1"/>
  <c r="F950" i="1" s="1"/>
  <c r="E369" i="1"/>
  <c r="D369" i="1"/>
  <c r="L367" i="1"/>
  <c r="K367" i="1"/>
  <c r="J367" i="1"/>
  <c r="I367" i="1"/>
  <c r="H367" i="1"/>
  <c r="Q365" i="1"/>
  <c r="J365" i="1" s="1"/>
  <c r="N365" i="1"/>
  <c r="M365" i="1"/>
  <c r="L365" i="1"/>
  <c r="K365" i="1"/>
  <c r="I365" i="1"/>
  <c r="H365" i="1"/>
  <c r="F365" i="1"/>
  <c r="Q364" i="1"/>
  <c r="O364" i="1" s="1"/>
  <c r="Q363" i="1"/>
  <c r="M363" i="1" s="1"/>
  <c r="O363" i="1"/>
  <c r="N363" i="1"/>
  <c r="L363" i="1"/>
  <c r="K363" i="1"/>
  <c r="J363" i="1"/>
  <c r="I363" i="1"/>
  <c r="H363" i="1"/>
  <c r="G363" i="1"/>
  <c r="F363" i="1"/>
  <c r="Q362" i="1"/>
  <c r="O362" i="1"/>
  <c r="N362" i="1"/>
  <c r="M362" i="1"/>
  <c r="L362" i="1"/>
  <c r="K362" i="1"/>
  <c r="J362" i="1"/>
  <c r="I362" i="1"/>
  <c r="H362" i="1"/>
  <c r="G362" i="1"/>
  <c r="F362" i="1"/>
  <c r="Q361" i="1"/>
  <c r="J361" i="1" s="1"/>
  <c r="Q360" i="1"/>
  <c r="I360" i="1" s="1"/>
  <c r="M360" i="1"/>
  <c r="L360" i="1"/>
  <c r="K360" i="1"/>
  <c r="J360" i="1"/>
  <c r="H360" i="1"/>
  <c r="G360" i="1"/>
  <c r="Q359" i="1"/>
  <c r="O359" i="1"/>
  <c r="N359" i="1"/>
  <c r="H359" i="1"/>
  <c r="G359" i="1"/>
  <c r="F359" i="1"/>
  <c r="Q358" i="1"/>
  <c r="O358" i="1" s="1"/>
  <c r="K358" i="1"/>
  <c r="J358" i="1"/>
  <c r="I358" i="1"/>
  <c r="H358" i="1"/>
  <c r="Q357" i="1"/>
  <c r="J357" i="1" s="1"/>
  <c r="N357" i="1"/>
  <c r="M357" i="1"/>
  <c r="L357" i="1"/>
  <c r="K357" i="1"/>
  <c r="I357" i="1"/>
  <c r="H357" i="1"/>
  <c r="F357" i="1"/>
  <c r="Q356" i="1"/>
  <c r="O356" i="1" s="1"/>
  <c r="Q355" i="1"/>
  <c r="M355" i="1" s="1"/>
  <c r="O355" i="1"/>
  <c r="N355" i="1"/>
  <c r="L355" i="1"/>
  <c r="K355" i="1"/>
  <c r="J355" i="1"/>
  <c r="I355" i="1"/>
  <c r="H355" i="1"/>
  <c r="G355" i="1"/>
  <c r="F355" i="1"/>
  <c r="E354" i="1"/>
  <c r="Q354" i="1" s="1"/>
  <c r="D354" i="1"/>
  <c r="Q353" i="1"/>
  <c r="M353" i="1" s="1"/>
  <c r="O353" i="1"/>
  <c r="N353" i="1"/>
  <c r="L353" i="1"/>
  <c r="K353" i="1"/>
  <c r="J353" i="1"/>
  <c r="I353" i="1"/>
  <c r="H353" i="1"/>
  <c r="G353" i="1"/>
  <c r="F353" i="1"/>
  <c r="Q352" i="1"/>
  <c r="O352" i="1"/>
  <c r="N352" i="1"/>
  <c r="M352" i="1"/>
  <c r="L352" i="1"/>
  <c r="K352" i="1"/>
  <c r="J352" i="1"/>
  <c r="I352" i="1"/>
  <c r="H352" i="1"/>
  <c r="G352" i="1"/>
  <c r="F352" i="1"/>
  <c r="Q351" i="1"/>
  <c r="J351" i="1" s="1"/>
  <c r="Q350" i="1"/>
  <c r="I350" i="1" s="1"/>
  <c r="M350" i="1"/>
  <c r="L350" i="1"/>
  <c r="K350" i="1"/>
  <c r="J350" i="1"/>
  <c r="H350" i="1"/>
  <c r="G350" i="1"/>
  <c r="Q349" i="1"/>
  <c r="O349" i="1"/>
  <c r="N349" i="1"/>
  <c r="H349" i="1"/>
  <c r="G349" i="1"/>
  <c r="F349" i="1"/>
  <c r="Q348" i="1"/>
  <c r="O348" i="1" s="1"/>
  <c r="K348" i="1"/>
  <c r="J348" i="1"/>
  <c r="I348" i="1"/>
  <c r="H348" i="1"/>
  <c r="Q347" i="1"/>
  <c r="J347" i="1" s="1"/>
  <c r="N347" i="1"/>
  <c r="M347" i="1"/>
  <c r="L347" i="1"/>
  <c r="K347" i="1"/>
  <c r="H347" i="1"/>
  <c r="F347" i="1"/>
  <c r="Q346" i="1"/>
  <c r="I346" i="1" s="1"/>
  <c r="O346" i="1"/>
  <c r="Q345" i="1"/>
  <c r="O345" i="1"/>
  <c r="N345" i="1"/>
  <c r="M345" i="1"/>
  <c r="L345" i="1"/>
  <c r="K345" i="1"/>
  <c r="J345" i="1"/>
  <c r="I345" i="1"/>
  <c r="H345" i="1"/>
  <c r="G345" i="1"/>
  <c r="F345" i="1"/>
  <c r="Q344" i="1"/>
  <c r="O344" i="1"/>
  <c r="N344" i="1"/>
  <c r="M344" i="1"/>
  <c r="L344" i="1"/>
  <c r="K344" i="1"/>
  <c r="J344" i="1"/>
  <c r="I344" i="1"/>
  <c r="H344" i="1"/>
  <c r="G344" i="1"/>
  <c r="F344" i="1"/>
  <c r="Q343" i="1"/>
  <c r="J343" i="1" s="1"/>
  <c r="E342" i="1"/>
  <c r="Q342" i="1" s="1"/>
  <c r="D342" i="1"/>
  <c r="Q341" i="1"/>
  <c r="J341" i="1" s="1"/>
  <c r="I341" i="1"/>
  <c r="H341" i="1"/>
  <c r="Q340" i="1"/>
  <c r="I340" i="1" s="1"/>
  <c r="O340" i="1"/>
  <c r="M340" i="1"/>
  <c r="L340" i="1"/>
  <c r="K340" i="1"/>
  <c r="J340" i="1"/>
  <c r="H340" i="1"/>
  <c r="G340" i="1"/>
  <c r="Q339" i="1"/>
  <c r="N339" i="1" s="1"/>
  <c r="O339" i="1"/>
  <c r="Q338" i="1"/>
  <c r="O338" i="1" s="1"/>
  <c r="K338" i="1"/>
  <c r="J338" i="1"/>
  <c r="I338" i="1"/>
  <c r="H338" i="1"/>
  <c r="Q337" i="1"/>
  <c r="J337" i="1" s="1"/>
  <c r="N337" i="1"/>
  <c r="M337" i="1"/>
  <c r="L337" i="1"/>
  <c r="K337" i="1"/>
  <c r="H337" i="1"/>
  <c r="F337" i="1"/>
  <c r="Q336" i="1"/>
  <c r="O336" i="1" s="1"/>
  <c r="Q335" i="1"/>
  <c r="O335" i="1"/>
  <c r="N335" i="1"/>
  <c r="M335" i="1"/>
  <c r="L335" i="1"/>
  <c r="K335" i="1"/>
  <c r="J335" i="1"/>
  <c r="I335" i="1"/>
  <c r="H335" i="1"/>
  <c r="G335" i="1"/>
  <c r="F335" i="1"/>
  <c r="Q334" i="1"/>
  <c r="K334" i="1" s="1"/>
  <c r="O334" i="1"/>
  <c r="N334" i="1"/>
  <c r="M334" i="1"/>
  <c r="L334" i="1"/>
  <c r="J334" i="1"/>
  <c r="I334" i="1"/>
  <c r="H334" i="1"/>
  <c r="G334" i="1"/>
  <c r="F334" i="1"/>
  <c r="Q333" i="1"/>
  <c r="J333" i="1" s="1"/>
  <c r="I333" i="1"/>
  <c r="H333" i="1"/>
  <c r="Q332" i="1"/>
  <c r="I332" i="1" s="1"/>
  <c r="O332" i="1"/>
  <c r="M332" i="1"/>
  <c r="L332" i="1"/>
  <c r="K332" i="1"/>
  <c r="J332" i="1"/>
  <c r="H332" i="1"/>
  <c r="G332" i="1"/>
  <c r="Q331" i="1"/>
  <c r="N331" i="1" s="1"/>
  <c r="O331" i="1"/>
  <c r="Q330" i="1"/>
  <c r="O330" i="1" s="1"/>
  <c r="K330" i="1"/>
  <c r="J330" i="1"/>
  <c r="I330" i="1"/>
  <c r="H330" i="1"/>
  <c r="Q329" i="1"/>
  <c r="J329" i="1" s="1"/>
  <c r="N329" i="1"/>
  <c r="M329" i="1"/>
  <c r="L329" i="1"/>
  <c r="K329" i="1"/>
  <c r="H329" i="1"/>
  <c r="F329" i="1"/>
  <c r="Q328" i="1"/>
  <c r="E328" i="1"/>
  <c r="D328" i="1"/>
  <c r="Q327" i="1"/>
  <c r="Q326" i="1"/>
  <c r="K326" i="1" s="1"/>
  <c r="K325" i="1" s="1"/>
  <c r="O326" i="1"/>
  <c r="N326" i="1"/>
  <c r="N325" i="1" s="1"/>
  <c r="M326" i="1"/>
  <c r="M325" i="1" s="1"/>
  <c r="L326" i="1"/>
  <c r="L325" i="1" s="1"/>
  <c r="J326" i="1"/>
  <c r="I326" i="1"/>
  <c r="H326" i="1"/>
  <c r="G326" i="1"/>
  <c r="F326" i="1"/>
  <c r="F325" i="1" s="1"/>
  <c r="Q325" i="1"/>
  <c r="O325" i="1"/>
  <c r="J325" i="1"/>
  <c r="I325" i="1"/>
  <c r="H325" i="1"/>
  <c r="G325" i="1"/>
  <c r="E325" i="1"/>
  <c r="D325" i="1"/>
  <c r="E324" i="1"/>
  <c r="D324" i="1"/>
  <c r="Q323" i="1"/>
  <c r="O323" i="1"/>
  <c r="N323" i="1"/>
  <c r="M323" i="1"/>
  <c r="L323" i="1"/>
  <c r="K323" i="1"/>
  <c r="J323" i="1"/>
  <c r="I323" i="1"/>
  <c r="H323" i="1"/>
  <c r="G323" i="1"/>
  <c r="F323" i="1"/>
  <c r="Q322" i="1"/>
  <c r="K322" i="1" s="1"/>
  <c r="O322" i="1"/>
  <c r="N322" i="1"/>
  <c r="M322" i="1"/>
  <c r="L322" i="1"/>
  <c r="J322" i="1"/>
  <c r="I322" i="1"/>
  <c r="H322" i="1"/>
  <c r="G322" i="1"/>
  <c r="F322" i="1"/>
  <c r="Q321" i="1"/>
  <c r="O321" i="1" s="1"/>
  <c r="H321" i="1"/>
  <c r="G321" i="1"/>
  <c r="Q320" i="1"/>
  <c r="I320" i="1" s="1"/>
  <c r="O320" i="1"/>
  <c r="M320" i="1"/>
  <c r="L320" i="1"/>
  <c r="K320" i="1"/>
  <c r="J320" i="1"/>
  <c r="H320" i="1"/>
  <c r="G320" i="1"/>
  <c r="Q319" i="1"/>
  <c r="O319" i="1" s="1"/>
  <c r="O318" i="1" s="1"/>
  <c r="F319" i="1"/>
  <c r="Q318" i="1"/>
  <c r="E318" i="1"/>
  <c r="D318" i="1"/>
  <c r="Q317" i="1"/>
  <c r="Q315" i="1"/>
  <c r="O315" i="1" s="1"/>
  <c r="H315" i="1"/>
  <c r="G315" i="1"/>
  <c r="F315" i="1"/>
  <c r="Q314" i="1"/>
  <c r="K314" i="1" s="1"/>
  <c r="Q313" i="1"/>
  <c r="J313" i="1" s="1"/>
  <c r="N313" i="1"/>
  <c r="M313" i="1"/>
  <c r="L313" i="1"/>
  <c r="K313" i="1"/>
  <c r="H313" i="1"/>
  <c r="F313" i="1"/>
  <c r="Q312" i="1"/>
  <c r="O312" i="1"/>
  <c r="N312" i="1"/>
  <c r="I312" i="1"/>
  <c r="H312" i="1"/>
  <c r="G312" i="1"/>
  <c r="Q311" i="1"/>
  <c r="O311" i="1"/>
  <c r="N311" i="1"/>
  <c r="M311" i="1"/>
  <c r="L311" i="1"/>
  <c r="K311" i="1"/>
  <c r="J311" i="1"/>
  <c r="I311" i="1"/>
  <c r="H311" i="1"/>
  <c r="G311" i="1"/>
  <c r="F311" i="1"/>
  <c r="Q310" i="1"/>
  <c r="K310" i="1" s="1"/>
  <c r="O310" i="1"/>
  <c r="N310" i="1"/>
  <c r="M310" i="1"/>
  <c r="L310" i="1"/>
  <c r="J310" i="1"/>
  <c r="I310" i="1"/>
  <c r="H310" i="1"/>
  <c r="G310" i="1"/>
  <c r="F310" i="1"/>
  <c r="Q309" i="1"/>
  <c r="O309" i="1" s="1"/>
  <c r="G309" i="1"/>
  <c r="Q308" i="1"/>
  <c r="I308" i="1" s="1"/>
  <c r="O308" i="1"/>
  <c r="M308" i="1"/>
  <c r="L308" i="1"/>
  <c r="K308" i="1"/>
  <c r="J308" i="1"/>
  <c r="H308" i="1"/>
  <c r="G308" i="1"/>
  <c r="Q307" i="1"/>
  <c r="O307" i="1" s="1"/>
  <c r="Q306" i="1"/>
  <c r="Q305" i="1"/>
  <c r="J305" i="1" s="1"/>
  <c r="N305" i="1"/>
  <c r="M305" i="1"/>
  <c r="L305" i="1"/>
  <c r="K305" i="1"/>
  <c r="H305" i="1"/>
  <c r="F305" i="1"/>
  <c r="Q304" i="1"/>
  <c r="O304" i="1" s="1"/>
  <c r="H304" i="1"/>
  <c r="G304" i="1"/>
  <c r="F304" i="1"/>
  <c r="E303" i="1"/>
  <c r="Q303" i="1" s="1"/>
  <c r="D303" i="1"/>
  <c r="Q302" i="1"/>
  <c r="O302" i="1" s="1"/>
  <c r="Q301" i="1"/>
  <c r="M301" i="1" s="1"/>
  <c r="O301" i="1"/>
  <c r="N301" i="1"/>
  <c r="L301" i="1"/>
  <c r="K301" i="1"/>
  <c r="J301" i="1"/>
  <c r="I301" i="1"/>
  <c r="H301" i="1"/>
  <c r="G301" i="1"/>
  <c r="F301" i="1"/>
  <c r="Q300" i="1"/>
  <c r="O300" i="1"/>
  <c r="N300" i="1"/>
  <c r="M300" i="1"/>
  <c r="L300" i="1"/>
  <c r="K300" i="1"/>
  <c r="J300" i="1"/>
  <c r="I300" i="1"/>
  <c r="H300" i="1"/>
  <c r="G300" i="1"/>
  <c r="F300" i="1"/>
  <c r="Q299" i="1"/>
  <c r="E299" i="1"/>
  <c r="D299" i="1"/>
  <c r="Q298" i="1"/>
  <c r="K298" i="1" s="1"/>
  <c r="O298" i="1"/>
  <c r="N298" i="1"/>
  <c r="M298" i="1"/>
  <c r="L298" i="1"/>
  <c r="J298" i="1"/>
  <c r="I298" i="1"/>
  <c r="H298" i="1"/>
  <c r="G298" i="1"/>
  <c r="F298" i="1"/>
  <c r="Q297" i="1"/>
  <c r="O297" i="1"/>
  <c r="M297" i="1"/>
  <c r="L297" i="1"/>
  <c r="J297" i="1"/>
  <c r="I297" i="1"/>
  <c r="Q296" i="1"/>
  <c r="O296" i="1"/>
  <c r="M296" i="1"/>
  <c r="L296" i="1"/>
  <c r="K296" i="1"/>
  <c r="J296" i="1"/>
  <c r="Q295" i="1"/>
  <c r="O295" i="1"/>
  <c r="N295" i="1"/>
  <c r="M295" i="1"/>
  <c r="K295" i="1"/>
  <c r="J295" i="1"/>
  <c r="F295" i="1"/>
  <c r="Q294" i="1"/>
  <c r="Q293" i="1"/>
  <c r="F293" i="1" s="1"/>
  <c r="Q292" i="1"/>
  <c r="M292" i="1" s="1"/>
  <c r="H292" i="1"/>
  <c r="G292" i="1"/>
  <c r="Q291" i="1"/>
  <c r="O291" i="1" s="1"/>
  <c r="K291" i="1"/>
  <c r="J291" i="1"/>
  <c r="I291" i="1"/>
  <c r="H291" i="1"/>
  <c r="Q290" i="1"/>
  <c r="I290" i="1" s="1"/>
  <c r="O290" i="1"/>
  <c r="N290" i="1"/>
  <c r="M290" i="1"/>
  <c r="L290" i="1"/>
  <c r="K290" i="1"/>
  <c r="J290" i="1"/>
  <c r="H290" i="1"/>
  <c r="G290" i="1"/>
  <c r="F290" i="1"/>
  <c r="Q289" i="1"/>
  <c r="O289" i="1" s="1"/>
  <c r="I289" i="1"/>
  <c r="H289" i="1"/>
  <c r="Q288" i="1"/>
  <c r="E287" i="1"/>
  <c r="Q287" i="1" s="1"/>
  <c r="D287" i="1"/>
  <c r="Q286" i="1"/>
  <c r="O286" i="1" s="1"/>
  <c r="O285" i="1" s="1"/>
  <c r="L286" i="1"/>
  <c r="L285" i="1" s="1"/>
  <c r="K286" i="1"/>
  <c r="K285" i="1" s="1"/>
  <c r="J286" i="1"/>
  <c r="J285" i="1" s="1"/>
  <c r="I286" i="1"/>
  <c r="I285" i="1" s="1"/>
  <c r="H286" i="1"/>
  <c r="H285" i="1" s="1"/>
  <c r="E285" i="1"/>
  <c r="Q285" i="1" s="1"/>
  <c r="D285" i="1"/>
  <c r="Q284" i="1"/>
  <c r="O284" i="1" s="1"/>
  <c r="L284" i="1"/>
  <c r="L283" i="1" s="1"/>
  <c r="K284" i="1"/>
  <c r="K283" i="1" s="1"/>
  <c r="J284" i="1"/>
  <c r="J283" i="1" s="1"/>
  <c r="I284" i="1"/>
  <c r="I283" i="1" s="1"/>
  <c r="H284" i="1"/>
  <c r="H283" i="1" s="1"/>
  <c r="Q283" i="1"/>
  <c r="O283" i="1"/>
  <c r="Q282" i="1"/>
  <c r="O282" i="1" s="1"/>
  <c r="J282" i="1"/>
  <c r="I282" i="1"/>
  <c r="H282" i="1"/>
  <c r="Q281" i="1"/>
  <c r="O281" i="1" s="1"/>
  <c r="N281" i="1"/>
  <c r="M281" i="1"/>
  <c r="L281" i="1"/>
  <c r="K281" i="1"/>
  <c r="J281" i="1"/>
  <c r="J280" i="1" s="1"/>
  <c r="I281" i="1"/>
  <c r="I280" i="1" s="1"/>
  <c r="H281" i="1"/>
  <c r="F281" i="1"/>
  <c r="Q280" i="1"/>
  <c r="H280" i="1"/>
  <c r="E280" i="1"/>
  <c r="D280" i="1"/>
  <c r="Q278" i="1"/>
  <c r="Q277" i="1"/>
  <c r="Q276" i="1"/>
  <c r="Q275" i="1"/>
  <c r="Q274" i="1"/>
  <c r="Q273" i="1"/>
  <c r="Q272" i="1"/>
  <c r="L271" i="1"/>
  <c r="K271" i="1"/>
  <c r="J271" i="1"/>
  <c r="I271" i="1"/>
  <c r="H271" i="1"/>
  <c r="O271" i="1"/>
  <c r="N271" i="1"/>
  <c r="M271" i="1"/>
  <c r="G271" i="1"/>
  <c r="F271" i="1"/>
  <c r="E271" i="1"/>
  <c r="Q271" i="1" s="1"/>
  <c r="D271" i="1"/>
  <c r="Q270" i="1"/>
  <c r="K257" i="1"/>
  <c r="Q269" i="1"/>
  <c r="Q268" i="1"/>
  <c r="E267" i="1"/>
  <c r="Q267" i="1" s="1"/>
  <c r="Q266" i="1"/>
  <c r="Q265" i="1"/>
  <c r="E265" i="1"/>
  <c r="Q264" i="1"/>
  <c r="I257" i="1"/>
  <c r="I256" i="1" s="1"/>
  <c r="I255" i="1" s="1"/>
  <c r="Q263" i="1"/>
  <c r="E263" i="1"/>
  <c r="Q262" i="1"/>
  <c r="G257" i="1"/>
  <c r="G256" i="1" s="1"/>
  <c r="G255" i="1" s="1"/>
  <c r="Q261" i="1"/>
  <c r="E261" i="1"/>
  <c r="Q260" i="1"/>
  <c r="Q259" i="1"/>
  <c r="Q258" i="1"/>
  <c r="O257" i="1"/>
  <c r="N257" i="1"/>
  <c r="N256" i="1" s="1"/>
  <c r="N255" i="1" s="1"/>
  <c r="M257" i="1"/>
  <c r="M256" i="1" s="1"/>
  <c r="M255" i="1" s="1"/>
  <c r="F257" i="1"/>
  <c r="F256" i="1" s="1"/>
  <c r="F255" i="1" s="1"/>
  <c r="E257" i="1"/>
  <c r="Q257" i="1" s="1"/>
  <c r="D257" i="1"/>
  <c r="D256" i="1"/>
  <c r="D255" i="1" s="1"/>
  <c r="Q254" i="1"/>
  <c r="O254" i="1"/>
  <c r="N254" i="1"/>
  <c r="M254" i="1"/>
  <c r="L254" i="1"/>
  <c r="K254" i="1"/>
  <c r="J254" i="1"/>
  <c r="I254" i="1"/>
  <c r="H254" i="1"/>
  <c r="G254" i="1"/>
  <c r="F254" i="1"/>
  <c r="Q253" i="1"/>
  <c r="N253" i="1" s="1"/>
  <c r="N252" i="1" s="1"/>
  <c r="O253" i="1"/>
  <c r="O252" i="1" s="1"/>
  <c r="I253" i="1"/>
  <c r="I252" i="1" s="1"/>
  <c r="H253" i="1"/>
  <c r="H252" i="1" s="1"/>
  <c r="G253" i="1"/>
  <c r="G252" i="1" s="1"/>
  <c r="Q252" i="1"/>
  <c r="E252" i="1"/>
  <c r="D252" i="1"/>
  <c r="Q251" i="1"/>
  <c r="N251" i="1" s="1"/>
  <c r="O251" i="1"/>
  <c r="I251" i="1"/>
  <c r="H251" i="1"/>
  <c r="G251" i="1"/>
  <c r="Q250" i="1"/>
  <c r="O250" i="1" s="1"/>
  <c r="L250" i="1"/>
  <c r="K250" i="1"/>
  <c r="J250" i="1"/>
  <c r="I250" i="1"/>
  <c r="H250" i="1"/>
  <c r="Q249" i="1"/>
  <c r="J249" i="1" s="1"/>
  <c r="O249" i="1"/>
  <c r="N249" i="1"/>
  <c r="M249" i="1"/>
  <c r="L249" i="1"/>
  <c r="K249" i="1"/>
  <c r="H249" i="1"/>
  <c r="G249" i="1"/>
  <c r="F249" i="1"/>
  <c r="Q248" i="1"/>
  <c r="I248" i="1" s="1"/>
  <c r="J248" i="1"/>
  <c r="H248" i="1"/>
  <c r="Q247" i="1"/>
  <c r="O247" i="1" s="1"/>
  <c r="N247" i="1"/>
  <c r="M247" i="1"/>
  <c r="L247" i="1"/>
  <c r="K247" i="1"/>
  <c r="J247" i="1"/>
  <c r="I247" i="1"/>
  <c r="H247" i="1"/>
  <c r="G247" i="1"/>
  <c r="F247" i="1"/>
  <c r="Q246" i="1"/>
  <c r="H246" i="1"/>
  <c r="Q245" i="1"/>
  <c r="O245" i="1" s="1"/>
  <c r="K245" i="1"/>
  <c r="J245" i="1"/>
  <c r="I245" i="1"/>
  <c r="H245" i="1"/>
  <c r="Q244" i="1"/>
  <c r="O244" i="1"/>
  <c r="N244" i="1"/>
  <c r="M244" i="1"/>
  <c r="L244" i="1"/>
  <c r="K244" i="1"/>
  <c r="J244" i="1"/>
  <c r="I244" i="1"/>
  <c r="H244" i="1"/>
  <c r="G244" i="1"/>
  <c r="F244" i="1"/>
  <c r="Q243" i="1"/>
  <c r="N243" i="1" s="1"/>
  <c r="O243" i="1"/>
  <c r="I243" i="1"/>
  <c r="H243" i="1"/>
  <c r="G243" i="1"/>
  <c r="Q242" i="1"/>
  <c r="O242" i="1" s="1"/>
  <c r="L242" i="1"/>
  <c r="K242" i="1"/>
  <c r="J242" i="1"/>
  <c r="I242" i="1"/>
  <c r="H242" i="1"/>
  <c r="E241" i="1"/>
  <c r="Q241" i="1" s="1"/>
  <c r="D241" i="1"/>
  <c r="Q240" i="1"/>
  <c r="O240" i="1" s="1"/>
  <c r="L240" i="1"/>
  <c r="K240" i="1"/>
  <c r="J240" i="1"/>
  <c r="I240" i="1"/>
  <c r="H240" i="1"/>
  <c r="Q239" i="1"/>
  <c r="J239" i="1" s="1"/>
  <c r="O239" i="1"/>
  <c r="N239" i="1"/>
  <c r="M239" i="1"/>
  <c r="L239" i="1"/>
  <c r="K239" i="1"/>
  <c r="H239" i="1"/>
  <c r="G239" i="1"/>
  <c r="F239" i="1"/>
  <c r="Q238" i="1"/>
  <c r="Q237" i="1"/>
  <c r="Q236" i="1"/>
  <c r="N236" i="1"/>
  <c r="O236" i="1" s="1"/>
  <c r="F236" i="1"/>
  <c r="G236" i="1" s="1"/>
  <c r="H236" i="1" s="1"/>
  <c r="I236" i="1" s="1"/>
  <c r="J236" i="1" s="1"/>
  <c r="K236" i="1" s="1"/>
  <c r="L236" i="1" s="1"/>
  <c r="M236" i="1" s="1"/>
  <c r="Q235" i="1"/>
  <c r="I235" i="1"/>
  <c r="G235" i="1"/>
  <c r="H235" i="1" s="1"/>
  <c r="F235" i="1"/>
  <c r="F237" i="1" s="1"/>
  <c r="Q234" i="1"/>
  <c r="E234" i="1"/>
  <c r="D234" i="1"/>
  <c r="Q233" i="1"/>
  <c r="J233" i="1" s="1"/>
  <c r="O233" i="1"/>
  <c r="N233" i="1"/>
  <c r="M233" i="1"/>
  <c r="L233" i="1"/>
  <c r="K233" i="1"/>
  <c r="H233" i="1"/>
  <c r="G233" i="1"/>
  <c r="F233" i="1"/>
  <c r="Q232" i="1"/>
  <c r="I232" i="1" s="1"/>
  <c r="J232" i="1"/>
  <c r="J231" i="1" s="1"/>
  <c r="H232" i="1"/>
  <c r="H231" i="1" s="1"/>
  <c r="E231" i="1"/>
  <c r="D231" i="1"/>
  <c r="D230" i="1" s="1"/>
  <c r="Q229" i="1"/>
  <c r="J229" i="1" s="1"/>
  <c r="O229" i="1"/>
  <c r="N229" i="1"/>
  <c r="M229" i="1"/>
  <c r="L229" i="1"/>
  <c r="K229" i="1"/>
  <c r="H229" i="1"/>
  <c r="G229" i="1"/>
  <c r="F229" i="1"/>
  <c r="Q228" i="1"/>
  <c r="I228" i="1" s="1"/>
  <c r="J228" i="1"/>
  <c r="H228" i="1"/>
  <c r="Q227" i="1"/>
  <c r="O227" i="1"/>
  <c r="N227" i="1"/>
  <c r="M227" i="1"/>
  <c r="L227" i="1"/>
  <c r="K227" i="1"/>
  <c r="J227" i="1"/>
  <c r="J226" i="1" s="1"/>
  <c r="I227" i="1"/>
  <c r="H227" i="1"/>
  <c r="G227" i="1"/>
  <c r="F227" i="1"/>
  <c r="Q226" i="1"/>
  <c r="H226" i="1"/>
  <c r="E226" i="1"/>
  <c r="D226" i="1"/>
  <c r="Q225" i="1"/>
  <c r="O225" i="1" s="1"/>
  <c r="O224" i="1" s="1"/>
  <c r="N225" i="1"/>
  <c r="M225" i="1"/>
  <c r="M224" i="1" s="1"/>
  <c r="L225" i="1"/>
  <c r="L224" i="1" s="1"/>
  <c r="K225" i="1"/>
  <c r="K224" i="1" s="1"/>
  <c r="J225" i="1"/>
  <c r="J224" i="1" s="1"/>
  <c r="I225" i="1"/>
  <c r="I224" i="1" s="1"/>
  <c r="H225" i="1"/>
  <c r="G225" i="1"/>
  <c r="F225" i="1"/>
  <c r="Q224" i="1"/>
  <c r="N224" i="1"/>
  <c r="H224" i="1"/>
  <c r="H223" i="1" s="1"/>
  <c r="G224" i="1"/>
  <c r="F224" i="1"/>
  <c r="E224" i="1"/>
  <c r="D224" i="1"/>
  <c r="E223" i="1"/>
  <c r="D223" i="1"/>
  <c r="Q221" i="1"/>
  <c r="Q220" i="1"/>
  <c r="O220" i="1" s="1"/>
  <c r="K220" i="1"/>
  <c r="J220" i="1"/>
  <c r="I220" i="1"/>
  <c r="H220" i="1"/>
  <c r="Q219" i="1"/>
  <c r="Q218" i="1"/>
  <c r="Q217" i="1"/>
  <c r="Q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Q215" i="1"/>
  <c r="G215" i="1"/>
  <c r="H215" i="1" s="1"/>
  <c r="I215" i="1" s="1"/>
  <c r="J215" i="1" s="1"/>
  <c r="K215" i="1" s="1"/>
  <c r="L215" i="1" s="1"/>
  <c r="M215" i="1" s="1"/>
  <c r="N215" i="1" s="1"/>
  <c r="O215" i="1" s="1"/>
  <c r="F215" i="1"/>
  <c r="Q214" i="1"/>
  <c r="I214" i="1"/>
  <c r="J214" i="1" s="1"/>
  <c r="K214" i="1" s="1"/>
  <c r="L214" i="1" s="1"/>
  <c r="M214" i="1" s="1"/>
  <c r="N214" i="1" s="1"/>
  <c r="O214" i="1" s="1"/>
  <c r="H214" i="1"/>
  <c r="G214" i="1"/>
  <c r="F214" i="1"/>
  <c r="Q213" i="1"/>
  <c r="F213" i="1"/>
  <c r="Q212" i="1"/>
  <c r="Q211" i="1"/>
  <c r="F211" i="1"/>
  <c r="G211" i="1" s="1"/>
  <c r="H211" i="1" s="1"/>
  <c r="I211" i="1" s="1"/>
  <c r="J211" i="1" s="1"/>
  <c r="K211" i="1" s="1"/>
  <c r="L211" i="1" s="1"/>
  <c r="M211" i="1" s="1"/>
  <c r="N211" i="1" s="1"/>
  <c r="O211" i="1" s="1"/>
  <c r="Q210" i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Q209" i="1"/>
  <c r="I209" i="1"/>
  <c r="J209" i="1" s="1"/>
  <c r="K209" i="1" s="1"/>
  <c r="L209" i="1" s="1"/>
  <c r="M209" i="1" s="1"/>
  <c r="N209" i="1" s="1"/>
  <c r="O209" i="1" s="1"/>
  <c r="H209" i="1"/>
  <c r="G209" i="1"/>
  <c r="F209" i="1"/>
  <c r="Q208" i="1"/>
  <c r="F208" i="1"/>
  <c r="G208" i="1" s="1"/>
  <c r="H208" i="1" s="1"/>
  <c r="I208" i="1" s="1"/>
  <c r="J208" i="1" s="1"/>
  <c r="K208" i="1" s="1"/>
  <c r="L208" i="1" s="1"/>
  <c r="M208" i="1" s="1"/>
  <c r="N208" i="1" s="1"/>
  <c r="O208" i="1" s="1"/>
  <c r="Q207" i="1"/>
  <c r="G207" i="1"/>
  <c r="H207" i="1" s="1"/>
  <c r="I207" i="1" s="1"/>
  <c r="J207" i="1" s="1"/>
  <c r="K207" i="1" s="1"/>
  <c r="L207" i="1" s="1"/>
  <c r="M207" i="1" s="1"/>
  <c r="N207" i="1" s="1"/>
  <c r="O207" i="1" s="1"/>
  <c r="F207" i="1"/>
  <c r="Q206" i="1"/>
  <c r="I206" i="1"/>
  <c r="J206" i="1" s="1"/>
  <c r="K206" i="1" s="1"/>
  <c r="L206" i="1" s="1"/>
  <c r="M206" i="1" s="1"/>
  <c r="N206" i="1" s="1"/>
  <c r="O206" i="1" s="1"/>
  <c r="H206" i="1"/>
  <c r="G206" i="1"/>
  <c r="F206" i="1"/>
  <c r="Q205" i="1"/>
  <c r="F205" i="1"/>
  <c r="G205" i="1" s="1"/>
  <c r="H205" i="1" s="1"/>
  <c r="I205" i="1" s="1"/>
  <c r="J205" i="1" s="1"/>
  <c r="K205" i="1" s="1"/>
  <c r="L205" i="1" s="1"/>
  <c r="M205" i="1" s="1"/>
  <c r="N205" i="1" s="1"/>
  <c r="O205" i="1" s="1"/>
  <c r="Q204" i="1"/>
  <c r="G204" i="1"/>
  <c r="H204" i="1" s="1"/>
  <c r="I204" i="1" s="1"/>
  <c r="J204" i="1" s="1"/>
  <c r="K204" i="1" s="1"/>
  <c r="L204" i="1" s="1"/>
  <c r="M204" i="1" s="1"/>
  <c r="N204" i="1" s="1"/>
  <c r="O204" i="1" s="1"/>
  <c r="F204" i="1"/>
  <c r="Q203" i="1"/>
  <c r="F203" i="1"/>
  <c r="G203" i="1" s="1"/>
  <c r="H203" i="1" s="1"/>
  <c r="I203" i="1" s="1"/>
  <c r="J203" i="1" s="1"/>
  <c r="K203" i="1" s="1"/>
  <c r="L203" i="1" s="1"/>
  <c r="M203" i="1" s="1"/>
  <c r="N203" i="1" s="1"/>
  <c r="O203" i="1" s="1"/>
  <c r="Q202" i="1"/>
  <c r="G202" i="1"/>
  <c r="H202" i="1" s="1"/>
  <c r="I202" i="1" s="1"/>
  <c r="J202" i="1" s="1"/>
  <c r="K202" i="1" s="1"/>
  <c r="L202" i="1" s="1"/>
  <c r="M202" i="1" s="1"/>
  <c r="N202" i="1" s="1"/>
  <c r="O202" i="1" s="1"/>
  <c r="F202" i="1"/>
  <c r="Q201" i="1"/>
  <c r="Q200" i="1"/>
  <c r="I200" i="1"/>
  <c r="J200" i="1" s="1"/>
  <c r="K200" i="1" s="1"/>
  <c r="L200" i="1" s="1"/>
  <c r="M200" i="1" s="1"/>
  <c r="N200" i="1" s="1"/>
  <c r="O200" i="1" s="1"/>
  <c r="H200" i="1"/>
  <c r="G200" i="1"/>
  <c r="F200" i="1"/>
  <c r="Q199" i="1"/>
  <c r="F199" i="1"/>
  <c r="G199" i="1" s="1"/>
  <c r="H199" i="1" s="1"/>
  <c r="I199" i="1" s="1"/>
  <c r="J199" i="1" s="1"/>
  <c r="K199" i="1" s="1"/>
  <c r="L199" i="1" s="1"/>
  <c r="M199" i="1" s="1"/>
  <c r="N199" i="1" s="1"/>
  <c r="O199" i="1" s="1"/>
  <c r="Q198" i="1"/>
  <c r="G198" i="1"/>
  <c r="H198" i="1" s="1"/>
  <c r="I198" i="1" s="1"/>
  <c r="J198" i="1" s="1"/>
  <c r="K198" i="1" s="1"/>
  <c r="L198" i="1" s="1"/>
  <c r="M198" i="1" s="1"/>
  <c r="N198" i="1" s="1"/>
  <c r="O198" i="1" s="1"/>
  <c r="F198" i="1"/>
  <c r="Q197" i="1"/>
  <c r="J197" i="1"/>
  <c r="K197" i="1" s="1"/>
  <c r="L197" i="1" s="1"/>
  <c r="M197" i="1" s="1"/>
  <c r="N197" i="1" s="1"/>
  <c r="O197" i="1" s="1"/>
  <c r="F197" i="1"/>
  <c r="G197" i="1" s="1"/>
  <c r="H197" i="1" s="1"/>
  <c r="I197" i="1" s="1"/>
  <c r="Q196" i="1"/>
  <c r="G196" i="1"/>
  <c r="H196" i="1" s="1"/>
  <c r="I196" i="1" s="1"/>
  <c r="J196" i="1" s="1"/>
  <c r="K196" i="1" s="1"/>
  <c r="L196" i="1" s="1"/>
  <c r="M196" i="1" s="1"/>
  <c r="N196" i="1" s="1"/>
  <c r="O196" i="1" s="1"/>
  <c r="F196" i="1"/>
  <c r="Q195" i="1"/>
  <c r="H195" i="1"/>
  <c r="I195" i="1" s="1"/>
  <c r="J195" i="1" s="1"/>
  <c r="K195" i="1" s="1"/>
  <c r="L195" i="1" s="1"/>
  <c r="M195" i="1" s="1"/>
  <c r="N195" i="1" s="1"/>
  <c r="O195" i="1" s="1"/>
  <c r="G195" i="1"/>
  <c r="F195" i="1"/>
  <c r="Q194" i="1"/>
  <c r="L194" i="1"/>
  <c r="M194" i="1" s="1"/>
  <c r="N194" i="1" s="1"/>
  <c r="O194" i="1" s="1"/>
  <c r="K194" i="1"/>
  <c r="F194" i="1"/>
  <c r="G194" i="1" s="1"/>
  <c r="H194" i="1" s="1"/>
  <c r="I194" i="1" s="1"/>
  <c r="J194" i="1" s="1"/>
  <c r="Q193" i="1"/>
  <c r="F193" i="1"/>
  <c r="G193" i="1" s="1"/>
  <c r="H193" i="1" s="1"/>
  <c r="I193" i="1" s="1"/>
  <c r="J193" i="1" s="1"/>
  <c r="K193" i="1" s="1"/>
  <c r="L193" i="1" s="1"/>
  <c r="M193" i="1" s="1"/>
  <c r="N193" i="1" s="1"/>
  <c r="O193" i="1" s="1"/>
  <c r="Q192" i="1"/>
  <c r="Q191" i="1"/>
  <c r="F191" i="1"/>
  <c r="G191" i="1" s="1"/>
  <c r="H191" i="1" s="1"/>
  <c r="I191" i="1" s="1"/>
  <c r="J191" i="1" s="1"/>
  <c r="K191" i="1" s="1"/>
  <c r="L191" i="1" s="1"/>
  <c r="M191" i="1" s="1"/>
  <c r="N191" i="1" s="1"/>
  <c r="O191" i="1" s="1"/>
  <c r="Q190" i="1"/>
  <c r="G190" i="1"/>
  <c r="H190" i="1" s="1"/>
  <c r="I190" i="1" s="1"/>
  <c r="J190" i="1" s="1"/>
  <c r="K190" i="1" s="1"/>
  <c r="L190" i="1" s="1"/>
  <c r="M190" i="1" s="1"/>
  <c r="N190" i="1" s="1"/>
  <c r="O190" i="1" s="1"/>
  <c r="F190" i="1"/>
  <c r="Q189" i="1"/>
  <c r="H189" i="1"/>
  <c r="I189" i="1" s="1"/>
  <c r="J189" i="1" s="1"/>
  <c r="K189" i="1" s="1"/>
  <c r="L189" i="1" s="1"/>
  <c r="M189" i="1" s="1"/>
  <c r="N189" i="1" s="1"/>
  <c r="O189" i="1" s="1"/>
  <c r="G189" i="1"/>
  <c r="F189" i="1"/>
  <c r="Q188" i="1"/>
  <c r="K188" i="1"/>
  <c r="L188" i="1" s="1"/>
  <c r="M188" i="1" s="1"/>
  <c r="N188" i="1" s="1"/>
  <c r="O188" i="1" s="1"/>
  <c r="F188" i="1"/>
  <c r="G188" i="1" s="1"/>
  <c r="H188" i="1" s="1"/>
  <c r="I188" i="1" s="1"/>
  <c r="J188" i="1" s="1"/>
  <c r="Q187" i="1"/>
  <c r="F187" i="1"/>
  <c r="F212" i="1" s="1"/>
  <c r="Q186" i="1"/>
  <c r="E186" i="1"/>
  <c r="F186" i="1" s="1"/>
  <c r="G186" i="1" s="1"/>
  <c r="D186" i="1"/>
  <c r="D185" i="1" s="1"/>
  <c r="Q185" i="1"/>
  <c r="F185" i="1"/>
  <c r="E185" i="1"/>
  <c r="Q867" i="1" s="1"/>
  <c r="Q184" i="1"/>
  <c r="K184" i="1"/>
  <c r="L184" i="1" s="1"/>
  <c r="M184" i="1" s="1"/>
  <c r="N184" i="1" s="1"/>
  <c r="O184" i="1" s="1"/>
  <c r="F184" i="1"/>
  <c r="G184" i="1" s="1"/>
  <c r="H184" i="1" s="1"/>
  <c r="I184" i="1" s="1"/>
  <c r="J184" i="1" s="1"/>
  <c r="Q183" i="1"/>
  <c r="F183" i="1"/>
  <c r="G183" i="1" s="1"/>
  <c r="H183" i="1" s="1"/>
  <c r="I183" i="1" s="1"/>
  <c r="J183" i="1" s="1"/>
  <c r="K183" i="1" s="1"/>
  <c r="L183" i="1" s="1"/>
  <c r="M183" i="1" s="1"/>
  <c r="N183" i="1" s="1"/>
  <c r="O183" i="1" s="1"/>
  <c r="Q182" i="1"/>
  <c r="J182" i="1"/>
  <c r="K182" i="1" s="1"/>
  <c r="L182" i="1" s="1"/>
  <c r="M182" i="1" s="1"/>
  <c r="N182" i="1" s="1"/>
  <c r="O182" i="1" s="1"/>
  <c r="I182" i="1"/>
  <c r="H182" i="1"/>
  <c r="G182" i="1"/>
  <c r="F182" i="1"/>
  <c r="Q181" i="1"/>
  <c r="L181" i="1"/>
  <c r="M181" i="1" s="1"/>
  <c r="N181" i="1" s="1"/>
  <c r="O181" i="1" s="1"/>
  <c r="F181" i="1"/>
  <c r="G181" i="1" s="1"/>
  <c r="H181" i="1" s="1"/>
  <c r="I181" i="1" s="1"/>
  <c r="J181" i="1" s="1"/>
  <c r="K181" i="1" s="1"/>
  <c r="Q180" i="1"/>
  <c r="G180" i="1"/>
  <c r="H180" i="1" s="1"/>
  <c r="I180" i="1" s="1"/>
  <c r="J180" i="1" s="1"/>
  <c r="K180" i="1" s="1"/>
  <c r="L180" i="1" s="1"/>
  <c r="M180" i="1" s="1"/>
  <c r="N180" i="1" s="1"/>
  <c r="O180" i="1" s="1"/>
  <c r="F180" i="1"/>
  <c r="Q179" i="1"/>
  <c r="Q178" i="1"/>
  <c r="F178" i="1"/>
  <c r="G178" i="1" s="1"/>
  <c r="H178" i="1" s="1"/>
  <c r="I178" i="1" s="1"/>
  <c r="J178" i="1" s="1"/>
  <c r="K178" i="1" s="1"/>
  <c r="L178" i="1" s="1"/>
  <c r="M178" i="1" s="1"/>
  <c r="N178" i="1" s="1"/>
  <c r="O178" i="1" s="1"/>
  <c r="Q177" i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Q176" i="1"/>
  <c r="J176" i="1"/>
  <c r="K176" i="1" s="1"/>
  <c r="L176" i="1" s="1"/>
  <c r="M176" i="1" s="1"/>
  <c r="N176" i="1" s="1"/>
  <c r="O176" i="1" s="1"/>
  <c r="I176" i="1"/>
  <c r="H176" i="1"/>
  <c r="G176" i="1"/>
  <c r="F176" i="1"/>
  <c r="Q175" i="1"/>
  <c r="Q174" i="1"/>
  <c r="H174" i="1"/>
  <c r="I174" i="1" s="1"/>
  <c r="J174" i="1" s="1"/>
  <c r="K174" i="1" s="1"/>
  <c r="L174" i="1" s="1"/>
  <c r="M174" i="1" s="1"/>
  <c r="N174" i="1" s="1"/>
  <c r="O174" i="1" s="1"/>
  <c r="G174" i="1"/>
  <c r="F174" i="1"/>
  <c r="Q173" i="1"/>
  <c r="K173" i="1"/>
  <c r="L173" i="1" s="1"/>
  <c r="M173" i="1" s="1"/>
  <c r="N173" i="1" s="1"/>
  <c r="O173" i="1" s="1"/>
  <c r="J173" i="1"/>
  <c r="I173" i="1"/>
  <c r="H173" i="1"/>
  <c r="G173" i="1"/>
  <c r="F173" i="1"/>
  <c r="Q172" i="1"/>
  <c r="F172" i="1"/>
  <c r="G172" i="1" s="1"/>
  <c r="H172" i="1" s="1"/>
  <c r="I172" i="1" s="1"/>
  <c r="J172" i="1" s="1"/>
  <c r="K172" i="1" s="1"/>
  <c r="L172" i="1" s="1"/>
  <c r="M172" i="1" s="1"/>
  <c r="N172" i="1" s="1"/>
  <c r="O172" i="1" s="1"/>
  <c r="Q171" i="1"/>
  <c r="I171" i="1"/>
  <c r="J171" i="1" s="1"/>
  <c r="K171" i="1" s="1"/>
  <c r="L171" i="1" s="1"/>
  <c r="M171" i="1" s="1"/>
  <c r="N171" i="1" s="1"/>
  <c r="O171" i="1" s="1"/>
  <c r="H171" i="1"/>
  <c r="G171" i="1"/>
  <c r="F171" i="1"/>
  <c r="Q170" i="1"/>
  <c r="F170" i="1"/>
  <c r="G170" i="1" s="1"/>
  <c r="H170" i="1" s="1"/>
  <c r="I170" i="1" s="1"/>
  <c r="J170" i="1" s="1"/>
  <c r="K170" i="1" s="1"/>
  <c r="L170" i="1" s="1"/>
  <c r="M170" i="1" s="1"/>
  <c r="N170" i="1" s="1"/>
  <c r="O170" i="1" s="1"/>
  <c r="Q169" i="1"/>
  <c r="G169" i="1"/>
  <c r="H169" i="1" s="1"/>
  <c r="I169" i="1" s="1"/>
  <c r="J169" i="1" s="1"/>
  <c r="K169" i="1" s="1"/>
  <c r="L169" i="1" s="1"/>
  <c r="M169" i="1" s="1"/>
  <c r="N169" i="1" s="1"/>
  <c r="O169" i="1" s="1"/>
  <c r="F169" i="1"/>
  <c r="Q168" i="1"/>
  <c r="I168" i="1"/>
  <c r="J168" i="1" s="1"/>
  <c r="K168" i="1" s="1"/>
  <c r="L168" i="1" s="1"/>
  <c r="M168" i="1" s="1"/>
  <c r="N168" i="1" s="1"/>
  <c r="O168" i="1" s="1"/>
  <c r="H168" i="1"/>
  <c r="G168" i="1"/>
  <c r="F168" i="1"/>
  <c r="Q167" i="1"/>
  <c r="F167" i="1"/>
  <c r="G167" i="1" s="1"/>
  <c r="H167" i="1" s="1"/>
  <c r="I167" i="1" s="1"/>
  <c r="J167" i="1" s="1"/>
  <c r="K167" i="1" s="1"/>
  <c r="L167" i="1" s="1"/>
  <c r="M167" i="1" s="1"/>
  <c r="N167" i="1" s="1"/>
  <c r="O167" i="1" s="1"/>
  <c r="Q166" i="1"/>
  <c r="Q165" i="1"/>
  <c r="Q164" i="1"/>
  <c r="O163" i="1"/>
  <c r="N163" i="1"/>
  <c r="M163" i="1"/>
  <c r="L163" i="1"/>
  <c r="K163" i="1"/>
  <c r="J163" i="1"/>
  <c r="I163" i="1"/>
  <c r="H163" i="1"/>
  <c r="G163" i="1"/>
  <c r="F163" i="1"/>
  <c r="Q162" i="1"/>
  <c r="E162" i="1"/>
  <c r="E163" i="1" s="1"/>
  <c r="Q163" i="1" s="1"/>
  <c r="E161" i="1"/>
  <c r="Q161" i="1" s="1"/>
  <c r="Q160" i="1"/>
  <c r="K160" i="1" s="1"/>
  <c r="J160" i="1"/>
  <c r="Q159" i="1"/>
  <c r="O159" i="1"/>
  <c r="N159" i="1"/>
  <c r="M159" i="1"/>
  <c r="L159" i="1"/>
  <c r="K159" i="1"/>
  <c r="J159" i="1"/>
  <c r="I159" i="1"/>
  <c r="H159" i="1"/>
  <c r="G159" i="1"/>
  <c r="F159" i="1"/>
  <c r="Q158" i="1"/>
  <c r="E158" i="1"/>
  <c r="D158" i="1"/>
  <c r="Q157" i="1"/>
  <c r="I157" i="1" s="1"/>
  <c r="O157" i="1"/>
  <c r="N157" i="1"/>
  <c r="M157" i="1"/>
  <c r="L157" i="1"/>
  <c r="K157" i="1"/>
  <c r="J157" i="1"/>
  <c r="H157" i="1"/>
  <c r="G157" i="1"/>
  <c r="F157" i="1"/>
  <c r="Q156" i="1"/>
  <c r="O156" i="1" s="1"/>
  <c r="O153" i="1" s="1"/>
  <c r="G156" i="1"/>
  <c r="Q155" i="1"/>
  <c r="O155" i="1" s="1"/>
  <c r="L155" i="1"/>
  <c r="K155" i="1"/>
  <c r="J155" i="1"/>
  <c r="I155" i="1"/>
  <c r="H155" i="1"/>
  <c r="Q154" i="1"/>
  <c r="J154" i="1" s="1"/>
  <c r="O154" i="1"/>
  <c r="N154" i="1"/>
  <c r="M154" i="1"/>
  <c r="L154" i="1"/>
  <c r="K154" i="1"/>
  <c r="H154" i="1"/>
  <c r="G154" i="1"/>
  <c r="F154" i="1"/>
  <c r="Q153" i="1"/>
  <c r="E153" i="1"/>
  <c r="D153" i="1"/>
  <c r="E152" i="1"/>
  <c r="Q152" i="1" s="1"/>
  <c r="D152" i="1"/>
  <c r="Q151" i="1"/>
  <c r="O151" i="1" s="1"/>
  <c r="L151" i="1"/>
  <c r="K151" i="1"/>
  <c r="J151" i="1"/>
  <c r="I151" i="1"/>
  <c r="H151" i="1"/>
  <c r="Q150" i="1"/>
  <c r="J150" i="1" s="1"/>
  <c r="O150" i="1"/>
  <c r="N150" i="1"/>
  <c r="M150" i="1"/>
  <c r="L150" i="1"/>
  <c r="K150" i="1"/>
  <c r="H150" i="1"/>
  <c r="G150" i="1"/>
  <c r="F150" i="1"/>
  <c r="Q149" i="1"/>
  <c r="O149" i="1" s="1"/>
  <c r="O148" i="1" s="1"/>
  <c r="J149" i="1"/>
  <c r="J148" i="1" s="1"/>
  <c r="E148" i="1"/>
  <c r="Q148" i="1" s="1"/>
  <c r="D148" i="1"/>
  <c r="Q147" i="1"/>
  <c r="J147" i="1" s="1"/>
  <c r="O147" i="1"/>
  <c r="O145" i="1" s="1"/>
  <c r="I147" i="1"/>
  <c r="H147" i="1"/>
  <c r="H145" i="1" s="1"/>
  <c r="Q146" i="1"/>
  <c r="O146" i="1"/>
  <c r="N146" i="1"/>
  <c r="M146" i="1"/>
  <c r="L146" i="1"/>
  <c r="K146" i="1"/>
  <c r="J146" i="1"/>
  <c r="I146" i="1"/>
  <c r="H146" i="1"/>
  <c r="G146" i="1"/>
  <c r="F146" i="1"/>
  <c r="Q145" i="1"/>
  <c r="E145" i="1"/>
  <c r="D145" i="1"/>
  <c r="Q144" i="1"/>
  <c r="O144" i="1"/>
  <c r="N144" i="1"/>
  <c r="M144" i="1"/>
  <c r="L144" i="1"/>
  <c r="K144" i="1"/>
  <c r="J144" i="1"/>
  <c r="I144" i="1"/>
  <c r="H144" i="1"/>
  <c r="G144" i="1"/>
  <c r="F144" i="1"/>
  <c r="Q143" i="1"/>
  <c r="O143" i="1"/>
  <c r="N143" i="1"/>
  <c r="M143" i="1"/>
  <c r="H143" i="1"/>
  <c r="F143" i="1"/>
  <c r="Q142" i="1"/>
  <c r="K142" i="1" s="1"/>
  <c r="J142" i="1"/>
  <c r="Q141" i="1"/>
  <c r="I141" i="1" s="1"/>
  <c r="O141" i="1"/>
  <c r="N141" i="1"/>
  <c r="M141" i="1"/>
  <c r="L141" i="1"/>
  <c r="K141" i="1"/>
  <c r="J141" i="1"/>
  <c r="H141" i="1"/>
  <c r="G141" i="1"/>
  <c r="F141" i="1"/>
  <c r="Q140" i="1"/>
  <c r="E140" i="1"/>
  <c r="D140" i="1"/>
  <c r="Q139" i="1"/>
  <c r="O139" i="1"/>
  <c r="N139" i="1"/>
  <c r="M139" i="1"/>
  <c r="L139" i="1"/>
  <c r="K139" i="1"/>
  <c r="J139" i="1"/>
  <c r="I139" i="1"/>
  <c r="H139" i="1"/>
  <c r="G139" i="1"/>
  <c r="F139" i="1"/>
  <c r="Q138" i="1"/>
  <c r="O138" i="1" s="1"/>
  <c r="G138" i="1"/>
  <c r="Q137" i="1"/>
  <c r="O137" i="1" s="1"/>
  <c r="L137" i="1"/>
  <c r="K137" i="1"/>
  <c r="J137" i="1"/>
  <c r="I137" i="1"/>
  <c r="H137" i="1"/>
  <c r="Q136" i="1"/>
  <c r="J136" i="1" s="1"/>
  <c r="O136" i="1"/>
  <c r="N136" i="1"/>
  <c r="M136" i="1"/>
  <c r="L136" i="1"/>
  <c r="K136" i="1"/>
  <c r="H136" i="1"/>
  <c r="G136" i="1"/>
  <c r="F136" i="1"/>
  <c r="Q135" i="1"/>
  <c r="O135" i="1"/>
  <c r="J135" i="1"/>
  <c r="I135" i="1"/>
  <c r="H135" i="1"/>
  <c r="Q134" i="1"/>
  <c r="O134" i="1" s="1"/>
  <c r="N134" i="1"/>
  <c r="M134" i="1"/>
  <c r="L134" i="1"/>
  <c r="K134" i="1"/>
  <c r="J134" i="1"/>
  <c r="I134" i="1"/>
  <c r="H134" i="1"/>
  <c r="G134" i="1"/>
  <c r="F134" i="1"/>
  <c r="Q133" i="1"/>
  <c r="O133" i="1"/>
  <c r="O132" i="1" s="1"/>
  <c r="N133" i="1"/>
  <c r="M133" i="1"/>
  <c r="H133" i="1"/>
  <c r="H132" i="1" s="1"/>
  <c r="F133" i="1"/>
  <c r="Q132" i="1"/>
  <c r="E132" i="1"/>
  <c r="D132" i="1"/>
  <c r="Q131" i="1"/>
  <c r="E131" i="1"/>
  <c r="D131" i="1"/>
  <c r="Q130" i="1"/>
  <c r="O130" i="1" s="1"/>
  <c r="N130" i="1"/>
  <c r="M130" i="1"/>
  <c r="L130" i="1"/>
  <c r="K130" i="1"/>
  <c r="J130" i="1"/>
  <c r="I130" i="1"/>
  <c r="H130" i="1"/>
  <c r="F130" i="1"/>
  <c r="Q129" i="1"/>
  <c r="O129" i="1"/>
  <c r="O128" i="1" s="1"/>
  <c r="N129" i="1"/>
  <c r="N128" i="1" s="1"/>
  <c r="M129" i="1"/>
  <c r="H129" i="1"/>
  <c r="H128" i="1" s="1"/>
  <c r="F129" i="1"/>
  <c r="F128" i="1" s="1"/>
  <c r="Q128" i="1"/>
  <c r="E128" i="1"/>
  <c r="D128" i="1"/>
  <c r="Q127" i="1"/>
  <c r="O127" i="1" s="1"/>
  <c r="N127" i="1"/>
  <c r="F127" i="1"/>
  <c r="Q126" i="1"/>
  <c r="O126" i="1"/>
  <c r="L126" i="1"/>
  <c r="K126" i="1"/>
  <c r="J126" i="1"/>
  <c r="H126" i="1"/>
  <c r="G126" i="1"/>
  <c r="Q125" i="1"/>
  <c r="I125" i="1" s="1"/>
  <c r="O125" i="1"/>
  <c r="N125" i="1"/>
  <c r="M125" i="1"/>
  <c r="L125" i="1"/>
  <c r="K125" i="1"/>
  <c r="J125" i="1"/>
  <c r="H125" i="1"/>
  <c r="G125" i="1"/>
  <c r="F125" i="1"/>
  <c r="Q124" i="1"/>
  <c r="O124" i="1" s="1"/>
  <c r="O123" i="1" s="1"/>
  <c r="I124" i="1"/>
  <c r="I123" i="1" s="1"/>
  <c r="G124" i="1"/>
  <c r="G123" i="1" s="1"/>
  <c r="F124" i="1"/>
  <c r="F123" i="1" s="1"/>
  <c r="E123" i="1"/>
  <c r="Q123" i="1" s="1"/>
  <c r="D123" i="1"/>
  <c r="D121" i="1" s="1"/>
  <c r="D120" i="1" s="1"/>
  <c r="D119" i="1" s="1"/>
  <c r="Q122" i="1"/>
  <c r="O122" i="1" s="1"/>
  <c r="O121" i="1" s="1"/>
  <c r="O120" i="1" s="1"/>
  <c r="M122" i="1"/>
  <c r="I122" i="1"/>
  <c r="H122" i="1"/>
  <c r="F122" i="1"/>
  <c r="Q118" i="1"/>
  <c r="O118" i="1" s="1"/>
  <c r="I118" i="1"/>
  <c r="G118" i="1"/>
  <c r="Q117" i="1"/>
  <c r="I117" i="1" s="1"/>
  <c r="O117" i="1"/>
  <c r="N117" i="1"/>
  <c r="M117" i="1"/>
  <c r="L117" i="1"/>
  <c r="K117" i="1"/>
  <c r="J117" i="1"/>
  <c r="H117" i="1"/>
  <c r="G117" i="1"/>
  <c r="F117" i="1"/>
  <c r="Q116" i="1"/>
  <c r="O116" i="1" s="1"/>
  <c r="M116" i="1"/>
  <c r="I116" i="1"/>
  <c r="H116" i="1"/>
  <c r="F116" i="1"/>
  <c r="Q115" i="1"/>
  <c r="M115" i="1"/>
  <c r="L115" i="1"/>
  <c r="K115" i="1"/>
  <c r="J115" i="1"/>
  <c r="I115" i="1"/>
  <c r="H115" i="1"/>
  <c r="Q114" i="1"/>
  <c r="E114" i="1"/>
  <c r="D114" i="1"/>
  <c r="D102" i="1" s="1"/>
  <c r="Q113" i="1"/>
  <c r="H113" i="1" s="1"/>
  <c r="L113" i="1"/>
  <c r="Q112" i="1"/>
  <c r="N112" i="1" s="1"/>
  <c r="O112" i="1"/>
  <c r="M112" i="1"/>
  <c r="L112" i="1"/>
  <c r="H112" i="1"/>
  <c r="F112" i="1"/>
  <c r="Q111" i="1"/>
  <c r="O111" i="1" s="1"/>
  <c r="N111" i="1"/>
  <c r="F111" i="1"/>
  <c r="Q110" i="1"/>
  <c r="O110" i="1" s="1"/>
  <c r="N110" i="1"/>
  <c r="M110" i="1"/>
  <c r="L110" i="1"/>
  <c r="K110" i="1"/>
  <c r="J110" i="1"/>
  <c r="I110" i="1"/>
  <c r="H110" i="1"/>
  <c r="G110" i="1"/>
  <c r="F110" i="1"/>
  <c r="Q109" i="1"/>
  <c r="O109" i="1" s="1"/>
  <c r="I109" i="1"/>
  <c r="G109" i="1"/>
  <c r="F109" i="1"/>
  <c r="Q108" i="1"/>
  <c r="L108" i="1" s="1"/>
  <c r="O108" i="1"/>
  <c r="K108" i="1"/>
  <c r="J108" i="1"/>
  <c r="H108" i="1"/>
  <c r="G108" i="1"/>
  <c r="Q107" i="1"/>
  <c r="I107" i="1" s="1"/>
  <c r="O107" i="1"/>
  <c r="N107" i="1"/>
  <c r="M107" i="1"/>
  <c r="L107" i="1"/>
  <c r="K107" i="1"/>
  <c r="J107" i="1"/>
  <c r="H107" i="1"/>
  <c r="G107" i="1"/>
  <c r="F107" i="1"/>
  <c r="Q106" i="1"/>
  <c r="M106" i="1" s="1"/>
  <c r="O106" i="1"/>
  <c r="N106" i="1"/>
  <c r="J106" i="1"/>
  <c r="I106" i="1"/>
  <c r="H106" i="1"/>
  <c r="G106" i="1"/>
  <c r="F106" i="1"/>
  <c r="Q105" i="1"/>
  <c r="L105" i="1" s="1"/>
  <c r="M105" i="1"/>
  <c r="K105" i="1"/>
  <c r="J105" i="1"/>
  <c r="H105" i="1"/>
  <c r="Q104" i="1"/>
  <c r="M104" i="1" s="1"/>
  <c r="M103" i="1" s="1"/>
  <c r="O104" i="1"/>
  <c r="N104" i="1"/>
  <c r="L104" i="1"/>
  <c r="K104" i="1"/>
  <c r="H104" i="1"/>
  <c r="G104" i="1"/>
  <c r="F104" i="1"/>
  <c r="Q103" i="1"/>
  <c r="H103" i="1"/>
  <c r="E103" i="1"/>
  <c r="D103" i="1"/>
  <c r="Q102" i="1"/>
  <c r="E102" i="1"/>
  <c r="Q101" i="1"/>
  <c r="M101" i="1" s="1"/>
  <c r="K101" i="1"/>
  <c r="I101" i="1"/>
  <c r="H101" i="1"/>
  <c r="Q100" i="1"/>
  <c r="N100" i="1" s="1"/>
  <c r="O100" i="1"/>
  <c r="M100" i="1"/>
  <c r="L100" i="1"/>
  <c r="H100" i="1"/>
  <c r="H99" i="1" s="1"/>
  <c r="G100" i="1"/>
  <c r="F100" i="1"/>
  <c r="Q99" i="1"/>
  <c r="E99" i="1"/>
  <c r="D99" i="1"/>
  <c r="Q98" i="1"/>
  <c r="O98" i="1" s="1"/>
  <c r="N98" i="1"/>
  <c r="Q97" i="1"/>
  <c r="O97" i="1"/>
  <c r="N97" i="1"/>
  <c r="K97" i="1"/>
  <c r="J97" i="1"/>
  <c r="I97" i="1"/>
  <c r="H97" i="1"/>
  <c r="G97" i="1"/>
  <c r="F97" i="1"/>
  <c r="Q96" i="1"/>
  <c r="O96" i="1" s="1"/>
  <c r="N96" i="1"/>
  <c r="M96" i="1"/>
  <c r="L96" i="1"/>
  <c r="K96" i="1"/>
  <c r="J96" i="1"/>
  <c r="I96" i="1"/>
  <c r="H96" i="1"/>
  <c r="G96" i="1"/>
  <c r="F96" i="1"/>
  <c r="Q95" i="1"/>
  <c r="N95" i="1" s="1"/>
  <c r="N94" i="1" s="1"/>
  <c r="O95" i="1"/>
  <c r="O94" i="1" s="1"/>
  <c r="M95" i="1"/>
  <c r="L95" i="1"/>
  <c r="H95" i="1"/>
  <c r="G95" i="1"/>
  <c r="F95" i="1"/>
  <c r="Q94" i="1"/>
  <c r="E94" i="1"/>
  <c r="D94" i="1"/>
  <c r="D93" i="1" s="1"/>
  <c r="E93" i="1"/>
  <c r="Q93" i="1" s="1"/>
  <c r="Q91" i="1"/>
  <c r="O91" i="1" s="1"/>
  <c r="I91" i="1"/>
  <c r="G91" i="1"/>
  <c r="F91" i="1"/>
  <c r="Q90" i="1"/>
  <c r="O90" i="1" s="1"/>
  <c r="N90" i="1"/>
  <c r="M90" i="1"/>
  <c r="L90" i="1"/>
  <c r="K90" i="1"/>
  <c r="J90" i="1"/>
  <c r="I90" i="1"/>
  <c r="H90" i="1"/>
  <c r="G90" i="1"/>
  <c r="F90" i="1"/>
  <c r="Q89" i="1"/>
  <c r="M89" i="1" s="1"/>
  <c r="O89" i="1"/>
  <c r="N89" i="1"/>
  <c r="L89" i="1"/>
  <c r="I89" i="1"/>
  <c r="H89" i="1"/>
  <c r="G89" i="1"/>
  <c r="F89" i="1"/>
  <c r="Q88" i="1"/>
  <c r="L88" i="1" s="1"/>
  <c r="O88" i="1"/>
  <c r="K88" i="1"/>
  <c r="J88" i="1"/>
  <c r="E87" i="1"/>
  <c r="Q87" i="1" s="1"/>
  <c r="D87" i="1"/>
  <c r="D75" i="1" s="1"/>
  <c r="D65" i="1" s="1"/>
  <c r="Q86" i="1"/>
  <c r="O86" i="1"/>
  <c r="L86" i="1"/>
  <c r="K86" i="1"/>
  <c r="J86" i="1"/>
  <c r="I86" i="1"/>
  <c r="H86" i="1"/>
  <c r="G86" i="1"/>
  <c r="Q85" i="1"/>
  <c r="I85" i="1" s="1"/>
  <c r="O85" i="1"/>
  <c r="N85" i="1"/>
  <c r="M85" i="1"/>
  <c r="L85" i="1"/>
  <c r="K85" i="1"/>
  <c r="J85" i="1"/>
  <c r="H85" i="1"/>
  <c r="G85" i="1"/>
  <c r="F85" i="1"/>
  <c r="Q84" i="1"/>
  <c r="O84" i="1" s="1"/>
  <c r="I84" i="1"/>
  <c r="G84" i="1"/>
  <c r="F84" i="1"/>
  <c r="Q83" i="1"/>
  <c r="L83" i="1" s="1"/>
  <c r="M83" i="1"/>
  <c r="K83" i="1"/>
  <c r="J83" i="1"/>
  <c r="H83" i="1"/>
  <c r="Q82" i="1"/>
  <c r="O82" i="1" s="1"/>
  <c r="K82" i="1"/>
  <c r="G82" i="1"/>
  <c r="F82" i="1"/>
  <c r="Q81" i="1"/>
  <c r="N81" i="1" s="1"/>
  <c r="O81" i="1"/>
  <c r="K81" i="1"/>
  <c r="J81" i="1"/>
  <c r="H81" i="1"/>
  <c r="G81" i="1"/>
  <c r="F81" i="1"/>
  <c r="Q80" i="1"/>
  <c r="O80" i="1" s="1"/>
  <c r="N80" i="1"/>
  <c r="M80" i="1"/>
  <c r="L80" i="1"/>
  <c r="K80" i="1"/>
  <c r="J80" i="1"/>
  <c r="I80" i="1"/>
  <c r="H80" i="1"/>
  <c r="G80" i="1"/>
  <c r="F80" i="1"/>
  <c r="Q79" i="1"/>
  <c r="N79" i="1" s="1"/>
  <c r="O79" i="1"/>
  <c r="M79" i="1"/>
  <c r="L79" i="1"/>
  <c r="F79" i="1"/>
  <c r="Q78" i="1"/>
  <c r="O78" i="1" s="1"/>
  <c r="O76" i="1" s="1"/>
  <c r="L78" i="1"/>
  <c r="Q77" i="1"/>
  <c r="I77" i="1" s="1"/>
  <c r="O77" i="1"/>
  <c r="N77" i="1"/>
  <c r="M77" i="1"/>
  <c r="L77" i="1"/>
  <c r="K77" i="1"/>
  <c r="J77" i="1"/>
  <c r="H77" i="1"/>
  <c r="G77" i="1"/>
  <c r="F77" i="1"/>
  <c r="Q76" i="1"/>
  <c r="E76" i="1"/>
  <c r="E75" i="1" s="1"/>
  <c r="Q75" i="1" s="1"/>
  <c r="D76" i="1"/>
  <c r="Q74" i="1"/>
  <c r="L74" i="1" s="1"/>
  <c r="O74" i="1"/>
  <c r="K74" i="1"/>
  <c r="J74" i="1"/>
  <c r="J72" i="1" s="1"/>
  <c r="Q73" i="1"/>
  <c r="I73" i="1" s="1"/>
  <c r="O73" i="1"/>
  <c r="N73" i="1"/>
  <c r="M73" i="1"/>
  <c r="L73" i="1"/>
  <c r="K73" i="1"/>
  <c r="J73" i="1"/>
  <c r="H73" i="1"/>
  <c r="G73" i="1"/>
  <c r="F73" i="1"/>
  <c r="O72" i="1"/>
  <c r="E72" i="1"/>
  <c r="E66" i="1" s="1"/>
  <c r="D72" i="1"/>
  <c r="Q71" i="1"/>
  <c r="I71" i="1" s="1"/>
  <c r="O71" i="1"/>
  <c r="N71" i="1"/>
  <c r="M71" i="1"/>
  <c r="L71" i="1"/>
  <c r="K71" i="1"/>
  <c r="J71" i="1"/>
  <c r="H71" i="1"/>
  <c r="G71" i="1"/>
  <c r="F71" i="1"/>
  <c r="Q70" i="1"/>
  <c r="O70" i="1"/>
  <c r="N70" i="1"/>
  <c r="M70" i="1"/>
  <c r="J70" i="1"/>
  <c r="I70" i="1"/>
  <c r="H70" i="1"/>
  <c r="G70" i="1"/>
  <c r="F70" i="1"/>
  <c r="Q69" i="1"/>
  <c r="L69" i="1" s="1"/>
  <c r="M69" i="1"/>
  <c r="K69" i="1"/>
  <c r="J69" i="1"/>
  <c r="Q68" i="1"/>
  <c r="O68" i="1"/>
  <c r="N68" i="1"/>
  <c r="M68" i="1"/>
  <c r="L68" i="1"/>
  <c r="K68" i="1"/>
  <c r="H68" i="1"/>
  <c r="G68" i="1"/>
  <c r="F68" i="1"/>
  <c r="Q67" i="1"/>
  <c r="E67" i="1"/>
  <c r="D67" i="1"/>
  <c r="D66" i="1"/>
  <c r="Q64" i="1"/>
  <c r="M64" i="1" s="1"/>
  <c r="O64" i="1"/>
  <c r="N64" i="1"/>
  <c r="J64" i="1"/>
  <c r="I64" i="1"/>
  <c r="H64" i="1"/>
  <c r="G64" i="1"/>
  <c r="F64" i="1"/>
  <c r="Q63" i="1"/>
  <c r="L63" i="1" s="1"/>
  <c r="M63" i="1"/>
  <c r="K63" i="1"/>
  <c r="J63" i="1"/>
  <c r="Q62" i="1"/>
  <c r="M62" i="1" s="1"/>
  <c r="O62" i="1"/>
  <c r="N62" i="1"/>
  <c r="L62" i="1"/>
  <c r="K62" i="1"/>
  <c r="H62" i="1"/>
  <c r="G62" i="1"/>
  <c r="F62" i="1"/>
  <c r="Q61" i="1"/>
  <c r="N61" i="1" s="1"/>
  <c r="O61" i="1"/>
  <c r="K61" i="1"/>
  <c r="J61" i="1"/>
  <c r="F61" i="1"/>
  <c r="E60" i="1"/>
  <c r="Q60" i="1" s="1"/>
  <c r="D60" i="1"/>
  <c r="D48" i="1" s="1"/>
  <c r="Q59" i="1"/>
  <c r="O59" i="1"/>
  <c r="N59" i="1"/>
  <c r="K59" i="1"/>
  <c r="J59" i="1"/>
  <c r="I59" i="1"/>
  <c r="H59" i="1"/>
  <c r="G59" i="1"/>
  <c r="F59" i="1"/>
  <c r="Q58" i="1"/>
  <c r="O58" i="1" s="1"/>
  <c r="N58" i="1"/>
  <c r="M58" i="1"/>
  <c r="L58" i="1"/>
  <c r="K58" i="1"/>
  <c r="J58" i="1"/>
  <c r="I58" i="1"/>
  <c r="H58" i="1"/>
  <c r="F58" i="1"/>
  <c r="Q57" i="1"/>
  <c r="O57" i="1" s="1"/>
  <c r="G57" i="1"/>
  <c r="F57" i="1"/>
  <c r="Q56" i="1"/>
  <c r="L56" i="1" s="1"/>
  <c r="O56" i="1"/>
  <c r="K56" i="1"/>
  <c r="J56" i="1"/>
  <c r="H56" i="1"/>
  <c r="G56" i="1"/>
  <c r="Q55" i="1"/>
  <c r="O55" i="1"/>
  <c r="N55" i="1"/>
  <c r="M55" i="1"/>
  <c r="L55" i="1"/>
  <c r="K55" i="1"/>
  <c r="J55" i="1"/>
  <c r="I55" i="1"/>
  <c r="H55" i="1"/>
  <c r="G55" i="1"/>
  <c r="F55" i="1"/>
  <c r="Q54" i="1"/>
  <c r="N54" i="1" s="1"/>
  <c r="O54" i="1"/>
  <c r="M54" i="1"/>
  <c r="J54" i="1"/>
  <c r="F54" i="1"/>
  <c r="Q53" i="1"/>
  <c r="M53" i="1" s="1"/>
  <c r="L53" i="1"/>
  <c r="K53" i="1"/>
  <c r="Q52" i="1"/>
  <c r="N52" i="1" s="1"/>
  <c r="O52" i="1"/>
  <c r="M52" i="1"/>
  <c r="L52" i="1"/>
  <c r="F52" i="1"/>
  <c r="Q51" i="1"/>
  <c r="H51" i="1" s="1"/>
  <c r="N51" i="1"/>
  <c r="K51" i="1"/>
  <c r="Q50" i="1"/>
  <c r="O50" i="1" s="1"/>
  <c r="N50" i="1"/>
  <c r="M50" i="1"/>
  <c r="L50" i="1"/>
  <c r="K50" i="1"/>
  <c r="J50" i="1"/>
  <c r="I50" i="1"/>
  <c r="H50" i="1"/>
  <c r="F50" i="1"/>
  <c r="Q49" i="1"/>
  <c r="E49" i="1"/>
  <c r="E48" i="1" s="1"/>
  <c r="Q48" i="1" s="1"/>
  <c r="D49" i="1"/>
  <c r="Q47" i="1"/>
  <c r="O47" i="1"/>
  <c r="N47" i="1"/>
  <c r="N45" i="1" s="1"/>
  <c r="K47" i="1"/>
  <c r="J47" i="1"/>
  <c r="I47" i="1"/>
  <c r="I45" i="1" s="1"/>
  <c r="H47" i="1"/>
  <c r="G47" i="1"/>
  <c r="G45" i="1" s="1"/>
  <c r="F47" i="1"/>
  <c r="Q46" i="1"/>
  <c r="O46" i="1"/>
  <c r="N46" i="1"/>
  <c r="M46" i="1"/>
  <c r="L46" i="1"/>
  <c r="K46" i="1"/>
  <c r="K45" i="1" s="1"/>
  <c r="J46" i="1"/>
  <c r="I46" i="1"/>
  <c r="H46" i="1"/>
  <c r="G46" i="1"/>
  <c r="F46" i="1"/>
  <c r="Q45" i="1"/>
  <c r="O45" i="1"/>
  <c r="H45" i="1"/>
  <c r="F45" i="1"/>
  <c r="E45" i="1"/>
  <c r="D45" i="1"/>
  <c r="Q44" i="1"/>
  <c r="O44" i="1" s="1"/>
  <c r="N44" i="1"/>
  <c r="M44" i="1"/>
  <c r="L44" i="1"/>
  <c r="K44" i="1"/>
  <c r="K43" i="1" s="1"/>
  <c r="J44" i="1"/>
  <c r="J43" i="1" s="1"/>
  <c r="I44" i="1"/>
  <c r="I43" i="1" s="1"/>
  <c r="H44" i="1"/>
  <c r="G44" i="1"/>
  <c r="F44" i="1"/>
  <c r="O43" i="1"/>
  <c r="N43" i="1"/>
  <c r="M43" i="1"/>
  <c r="L43" i="1"/>
  <c r="H43" i="1"/>
  <c r="G43" i="1"/>
  <c r="F43" i="1"/>
  <c r="E43" i="1"/>
  <c r="Q43" i="1" s="1"/>
  <c r="D43" i="1"/>
  <c r="Q42" i="1"/>
  <c r="O42" i="1" s="1"/>
  <c r="N42" i="1"/>
  <c r="M42" i="1"/>
  <c r="L42" i="1"/>
  <c r="K42" i="1"/>
  <c r="J42" i="1"/>
  <c r="I42" i="1"/>
  <c r="H42" i="1"/>
  <c r="G42" i="1"/>
  <c r="F42" i="1"/>
  <c r="Q41" i="1"/>
  <c r="N41" i="1" s="1"/>
  <c r="O41" i="1"/>
  <c r="M41" i="1"/>
  <c r="L41" i="1"/>
  <c r="H41" i="1"/>
  <c r="G41" i="1"/>
  <c r="F41" i="1"/>
  <c r="Q40" i="1"/>
  <c r="O40" i="1" s="1"/>
  <c r="L40" i="1"/>
  <c r="K40" i="1"/>
  <c r="I40" i="1"/>
  <c r="H40" i="1"/>
  <c r="Q39" i="1"/>
  <c r="I39" i="1" s="1"/>
  <c r="O39" i="1"/>
  <c r="N39" i="1"/>
  <c r="M39" i="1"/>
  <c r="L39" i="1"/>
  <c r="K39" i="1"/>
  <c r="J39" i="1"/>
  <c r="H39" i="1"/>
  <c r="G39" i="1"/>
  <c r="F39" i="1"/>
  <c r="Q38" i="1"/>
  <c r="F38" i="1" s="1"/>
  <c r="O38" i="1"/>
  <c r="M38" i="1"/>
  <c r="J38" i="1"/>
  <c r="Q37" i="1"/>
  <c r="E37" i="1"/>
  <c r="D37" i="1"/>
  <c r="D36" i="1" s="1"/>
  <c r="D35" i="1" s="1"/>
  <c r="D31" i="1" s="1"/>
  <c r="E36" i="1"/>
  <c r="E35" i="1" s="1"/>
  <c r="Q34" i="1"/>
  <c r="O34" i="1" s="1"/>
  <c r="O32" i="1" s="1"/>
  <c r="L34" i="1"/>
  <c r="K34" i="1"/>
  <c r="I34" i="1"/>
  <c r="H34" i="1"/>
  <c r="H32" i="1" s="1"/>
  <c r="Q33" i="1"/>
  <c r="I33" i="1" s="1"/>
  <c r="I32" i="1" s="1"/>
  <c r="O33" i="1"/>
  <c r="N33" i="1"/>
  <c r="M33" i="1"/>
  <c r="L33" i="1"/>
  <c r="K33" i="1"/>
  <c r="K32" i="1" s="1"/>
  <c r="J33" i="1"/>
  <c r="H33" i="1"/>
  <c r="G33" i="1"/>
  <c r="F33" i="1"/>
  <c r="E32" i="1"/>
  <c r="Q32" i="1" s="1"/>
  <c r="D32" i="1"/>
  <c r="Q29" i="1"/>
  <c r="K29" i="1" s="1"/>
  <c r="O29" i="1"/>
  <c r="O27" i="1" s="1"/>
  <c r="N29" i="1"/>
  <c r="M29" i="1"/>
  <c r="L29" i="1"/>
  <c r="J29" i="1"/>
  <c r="I29" i="1"/>
  <c r="H29" i="1"/>
  <c r="G29" i="1"/>
  <c r="G27" i="1" s="1"/>
  <c r="F29" i="1"/>
  <c r="Q28" i="1"/>
  <c r="N28" i="1" s="1"/>
  <c r="N27" i="1" s="1"/>
  <c r="O28" i="1"/>
  <c r="M28" i="1"/>
  <c r="L28" i="1"/>
  <c r="J28" i="1"/>
  <c r="J27" i="1" s="1"/>
  <c r="I28" i="1"/>
  <c r="I27" i="1" s="1"/>
  <c r="H28" i="1"/>
  <c r="G28" i="1"/>
  <c r="M27" i="1"/>
  <c r="L27" i="1"/>
  <c r="H27" i="1"/>
  <c r="E27" i="1"/>
  <c r="Q27" i="1" s="1"/>
  <c r="D27" i="1"/>
  <c r="Q26" i="1"/>
  <c r="N26" i="1" s="1"/>
  <c r="O26" i="1"/>
  <c r="M26" i="1"/>
  <c r="L26" i="1"/>
  <c r="J26" i="1"/>
  <c r="I26" i="1"/>
  <c r="H26" i="1"/>
  <c r="G26" i="1"/>
  <c r="Q25" i="1"/>
  <c r="K25" i="1" s="1"/>
  <c r="O25" i="1"/>
  <c r="M25" i="1"/>
  <c r="L25" i="1"/>
  <c r="H25" i="1"/>
  <c r="G25" i="1"/>
  <c r="Q24" i="1"/>
  <c r="O24" i="1" s="1"/>
  <c r="H24" i="1"/>
  <c r="Q23" i="1"/>
  <c r="I23" i="1" s="1"/>
  <c r="N23" i="1"/>
  <c r="M23" i="1"/>
  <c r="K23" i="1"/>
  <c r="J23" i="1"/>
  <c r="H23" i="1"/>
  <c r="F23" i="1"/>
  <c r="Q22" i="1"/>
  <c r="L22" i="1" s="1"/>
  <c r="N22" i="1"/>
  <c r="M22" i="1"/>
  <c r="H22" i="1"/>
  <c r="F22" i="1"/>
  <c r="Q21" i="1"/>
  <c r="O21" i="1" s="1"/>
  <c r="I21" i="1"/>
  <c r="H21" i="1"/>
  <c r="Q20" i="1"/>
  <c r="M20" i="1" s="1"/>
  <c r="O20" i="1"/>
  <c r="N20" i="1"/>
  <c r="L20" i="1"/>
  <c r="K20" i="1"/>
  <c r="J20" i="1"/>
  <c r="I20" i="1"/>
  <c r="H20" i="1"/>
  <c r="G20" i="1"/>
  <c r="F20" i="1"/>
  <c r="Q19" i="1"/>
  <c r="O19" i="1"/>
  <c r="N19" i="1"/>
  <c r="M19" i="1"/>
  <c r="L19" i="1"/>
  <c r="K19" i="1"/>
  <c r="J19" i="1"/>
  <c r="I19" i="1"/>
  <c r="H19" i="1"/>
  <c r="G19" i="1"/>
  <c r="F19" i="1"/>
  <c r="Q18" i="1"/>
  <c r="N18" i="1" s="1"/>
  <c r="O18" i="1"/>
  <c r="M18" i="1"/>
  <c r="L18" i="1"/>
  <c r="J18" i="1"/>
  <c r="I18" i="1"/>
  <c r="H18" i="1"/>
  <c r="G18" i="1"/>
  <c r="Q17" i="1"/>
  <c r="K17" i="1" s="1"/>
  <c r="O17" i="1"/>
  <c r="M17" i="1"/>
  <c r="L17" i="1"/>
  <c r="J17" i="1"/>
  <c r="G17" i="1"/>
  <c r="Q16" i="1"/>
  <c r="O16" i="1" s="1"/>
  <c r="H16" i="1"/>
  <c r="E15" i="1"/>
  <c r="Q15" i="1" s="1"/>
  <c r="D15" i="1"/>
  <c r="Q14" i="1"/>
  <c r="O14" i="1" s="1"/>
  <c r="Q13" i="1"/>
  <c r="I13" i="1" s="1"/>
  <c r="M13" i="1"/>
  <c r="K13" i="1"/>
  <c r="J13" i="1"/>
  <c r="H13" i="1"/>
  <c r="Q12" i="1"/>
  <c r="L12" i="1" s="1"/>
  <c r="N12" i="1"/>
  <c r="M12" i="1"/>
  <c r="F12" i="1"/>
  <c r="Q11" i="1"/>
  <c r="O11" i="1" s="1"/>
  <c r="I11" i="1"/>
  <c r="H11" i="1"/>
  <c r="Q10" i="1"/>
  <c r="M10" i="1" s="1"/>
  <c r="O10" i="1"/>
  <c r="N10" i="1"/>
  <c r="L10" i="1"/>
  <c r="K10" i="1"/>
  <c r="J10" i="1"/>
  <c r="I10" i="1"/>
  <c r="H10" i="1"/>
  <c r="G10" i="1"/>
  <c r="F10" i="1"/>
  <c r="Q9" i="1"/>
  <c r="O9" i="1"/>
  <c r="N9" i="1"/>
  <c r="M9" i="1"/>
  <c r="L9" i="1"/>
  <c r="K9" i="1"/>
  <c r="J9" i="1"/>
  <c r="I9" i="1"/>
  <c r="H9" i="1"/>
  <c r="G9" i="1"/>
  <c r="F9" i="1"/>
  <c r="Q8" i="1"/>
  <c r="N8" i="1" s="1"/>
  <c r="O8" i="1"/>
  <c r="M8" i="1"/>
  <c r="L8" i="1"/>
  <c r="J8" i="1"/>
  <c r="I8" i="1"/>
  <c r="H8" i="1"/>
  <c r="G8" i="1"/>
  <c r="E7" i="1"/>
  <c r="Q7" i="1" s="1"/>
  <c r="D7" i="1"/>
  <c r="Q6" i="1"/>
  <c r="P782" i="1"/>
  <c r="T220" i="1"/>
  <c r="S220" i="1"/>
  <c r="T221" i="1"/>
  <c r="T219" i="1"/>
  <c r="S221" i="1"/>
  <c r="S219" i="1"/>
  <c r="O256" i="1" l="1"/>
  <c r="O255" i="1" s="1"/>
  <c r="F60" i="1"/>
  <c r="F72" i="1"/>
  <c r="H102" i="1"/>
  <c r="H15" i="1"/>
  <c r="J37" i="1"/>
  <c r="J36" i="1" s="1"/>
  <c r="L49" i="1"/>
  <c r="O75" i="1"/>
  <c r="J87" i="1"/>
  <c r="H49" i="1"/>
  <c r="N49" i="1"/>
  <c r="G67" i="1"/>
  <c r="E65" i="1"/>
  <c r="Q65" i="1" s="1"/>
  <c r="Q66" i="1"/>
  <c r="O87" i="1"/>
  <c r="J153" i="1"/>
  <c r="Q35" i="1"/>
  <c r="E31" i="1"/>
  <c r="D92" i="1"/>
  <c r="D30" i="1" s="1"/>
  <c r="O131" i="1"/>
  <c r="O119" i="1" s="1"/>
  <c r="K158" i="1"/>
  <c r="K8" i="1"/>
  <c r="K7" i="1" s="1"/>
  <c r="J11" i="1"/>
  <c r="G12" i="1"/>
  <c r="O12" i="1"/>
  <c r="O7" i="1" s="1"/>
  <c r="L13" i="1"/>
  <c r="I14" i="1"/>
  <c r="I16" i="1"/>
  <c r="F17" i="1"/>
  <c r="N17" i="1"/>
  <c r="K18" i="1"/>
  <c r="J21" i="1"/>
  <c r="G22" i="1"/>
  <c r="O22" i="1"/>
  <c r="L23" i="1"/>
  <c r="I24" i="1"/>
  <c r="F25" i="1"/>
  <c r="N25" i="1"/>
  <c r="K26" i="1"/>
  <c r="K28" i="1"/>
  <c r="K27" i="1" s="1"/>
  <c r="L32" i="1"/>
  <c r="J34" i="1"/>
  <c r="J32" i="1" s="1"/>
  <c r="Q36" i="1"/>
  <c r="N38" i="1"/>
  <c r="N37" i="1" s="1"/>
  <c r="N36" i="1" s="1"/>
  <c r="N35" i="1" s="1"/>
  <c r="J40" i="1"/>
  <c r="I41" i="1"/>
  <c r="O51" i="1"/>
  <c r="O49" i="1" s="1"/>
  <c r="I56" i="1"/>
  <c r="H57" i="1"/>
  <c r="M59" i="1"/>
  <c r="L59" i="1"/>
  <c r="M67" i="1"/>
  <c r="Q72" i="1"/>
  <c r="I81" i="1"/>
  <c r="H82" i="1"/>
  <c r="I83" i="1"/>
  <c r="H84" i="1"/>
  <c r="N86" i="1"/>
  <c r="F86" i="1"/>
  <c r="M86" i="1"/>
  <c r="H91" i="1"/>
  <c r="E92" i="1"/>
  <c r="Q92" i="1" s="1"/>
  <c r="I95" i="1"/>
  <c r="I94" i="1" s="1"/>
  <c r="M97" i="1"/>
  <c r="L97" i="1"/>
  <c r="L94" i="1" s="1"/>
  <c r="K100" i="1"/>
  <c r="K99" i="1" s="1"/>
  <c r="J101" i="1"/>
  <c r="I108" i="1"/>
  <c r="H109" i="1"/>
  <c r="M113" i="1"/>
  <c r="J116" i="1"/>
  <c r="J114" i="1" s="1"/>
  <c r="H118" i="1"/>
  <c r="H114" i="1" s="1"/>
  <c r="J122" i="1"/>
  <c r="H124" i="1"/>
  <c r="H123" i="1" s="1"/>
  <c r="N126" i="1"/>
  <c r="F126" i="1"/>
  <c r="F121" i="1" s="1"/>
  <c r="F120" i="1" s="1"/>
  <c r="M126" i="1"/>
  <c r="L129" i="1"/>
  <c r="L128" i="1" s="1"/>
  <c r="K129" i="1"/>
  <c r="K128" i="1" s="1"/>
  <c r="J129" i="1"/>
  <c r="J128" i="1" s="1"/>
  <c r="I129" i="1"/>
  <c r="I128" i="1" s="1"/>
  <c r="L133" i="1"/>
  <c r="K133" i="1"/>
  <c r="K132" i="1" s="1"/>
  <c r="J133" i="1"/>
  <c r="J132" i="1" s="1"/>
  <c r="I133" i="1"/>
  <c r="I132" i="1" s="1"/>
  <c r="N135" i="1"/>
  <c r="N132" i="1" s="1"/>
  <c r="F135" i="1"/>
  <c r="M135" i="1"/>
  <c r="L135" i="1"/>
  <c r="K135" i="1"/>
  <c r="F138" i="1"/>
  <c r="L143" i="1"/>
  <c r="K143" i="1"/>
  <c r="K140" i="1" s="1"/>
  <c r="J143" i="1"/>
  <c r="J140" i="1" s="1"/>
  <c r="I143" i="1"/>
  <c r="I145" i="1"/>
  <c r="G147" i="1"/>
  <c r="G145" i="1" s="1"/>
  <c r="F156" i="1"/>
  <c r="F175" i="1"/>
  <c r="O223" i="1"/>
  <c r="H237" i="1"/>
  <c r="O246" i="1"/>
  <c r="G246" i="1"/>
  <c r="N246" i="1"/>
  <c r="F246" i="1"/>
  <c r="M246" i="1"/>
  <c r="L246" i="1"/>
  <c r="K246" i="1"/>
  <c r="J246" i="1"/>
  <c r="I246" i="1"/>
  <c r="H257" i="1"/>
  <c r="H256" i="1" s="1"/>
  <c r="H255" i="1" s="1"/>
  <c r="K256" i="1"/>
  <c r="K255" i="1" s="1"/>
  <c r="O280" i="1"/>
  <c r="O299" i="1"/>
  <c r="O539" i="1"/>
  <c r="G539" i="1"/>
  <c r="N539" i="1"/>
  <c r="F539" i="1"/>
  <c r="M539" i="1"/>
  <c r="L539" i="1"/>
  <c r="K539" i="1"/>
  <c r="J539" i="1"/>
  <c r="I539" i="1"/>
  <c r="H539" i="1"/>
  <c r="H530" i="1" s="1"/>
  <c r="J16" i="1"/>
  <c r="J24" i="1"/>
  <c r="J98" i="1"/>
  <c r="I98" i="1"/>
  <c r="M111" i="1"/>
  <c r="L111" i="1"/>
  <c r="K127" i="1"/>
  <c r="J127" i="1"/>
  <c r="O142" i="1"/>
  <c r="O140" i="1" s="1"/>
  <c r="G142" i="1"/>
  <c r="N142" i="1"/>
  <c r="N140" i="1" s="1"/>
  <c r="F142" i="1"/>
  <c r="F140" i="1" s="1"/>
  <c r="M142" i="1"/>
  <c r="M140" i="1" s="1"/>
  <c r="L142" i="1"/>
  <c r="L140" i="1" s="1"/>
  <c r="J145" i="1"/>
  <c r="N149" i="1"/>
  <c r="F149" i="1"/>
  <c r="M149" i="1"/>
  <c r="L149" i="1"/>
  <c r="L148" i="1" s="1"/>
  <c r="K149" i="1"/>
  <c r="K148" i="1" s="1"/>
  <c r="M158" i="1"/>
  <c r="O160" i="1"/>
  <c r="O158" i="1" s="1"/>
  <c r="O152" i="1" s="1"/>
  <c r="G160" i="1"/>
  <c r="G158" i="1" s="1"/>
  <c r="N160" i="1"/>
  <c r="N158" i="1" s="1"/>
  <c r="F160" i="1"/>
  <c r="F158" i="1" s="1"/>
  <c r="M160" i="1"/>
  <c r="L160" i="1"/>
  <c r="L158" i="1" s="1"/>
  <c r="I237" i="1"/>
  <c r="J235" i="1"/>
  <c r="L257" i="1"/>
  <c r="L256" i="1" s="1"/>
  <c r="L255" i="1" s="1"/>
  <c r="D398" i="1"/>
  <c r="D397" i="1" s="1"/>
  <c r="H440" i="1"/>
  <c r="K11" i="1"/>
  <c r="F51" i="1"/>
  <c r="F49" i="1" s="1"/>
  <c r="N78" i="1"/>
  <c r="N76" i="1" s="1"/>
  <c r="F78" i="1"/>
  <c r="F76" i="1" s="1"/>
  <c r="F75" i="1" s="1"/>
  <c r="M78" i="1"/>
  <c r="M76" i="1" s="1"/>
  <c r="I12" i="1"/>
  <c r="I7" i="1" s="1"/>
  <c r="N13" i="1"/>
  <c r="K16" i="1"/>
  <c r="H17" i="1"/>
  <c r="L21" i="1"/>
  <c r="I22" i="1"/>
  <c r="K24" i="1"/>
  <c r="G51" i="1"/>
  <c r="J52" i="1"/>
  <c r="I52" i="1"/>
  <c r="L54" i="1"/>
  <c r="K54" i="1"/>
  <c r="L57" i="1"/>
  <c r="M61" i="1"/>
  <c r="M60" i="1" s="1"/>
  <c r="L61" i="1"/>
  <c r="L60" i="1" s="1"/>
  <c r="O63" i="1"/>
  <c r="G63" i="1"/>
  <c r="N63" i="1"/>
  <c r="N60" i="1" s="1"/>
  <c r="F63" i="1"/>
  <c r="O69" i="1"/>
  <c r="O67" i="1" s="1"/>
  <c r="O66" i="1" s="1"/>
  <c r="G69" i="1"/>
  <c r="N69" i="1"/>
  <c r="N67" i="1" s="1"/>
  <c r="N66" i="1" s="1"/>
  <c r="F69" i="1"/>
  <c r="F67" i="1" s="1"/>
  <c r="F66" i="1" s="1"/>
  <c r="F65" i="1" s="1"/>
  <c r="N74" i="1"/>
  <c r="N72" i="1" s="1"/>
  <c r="F74" i="1"/>
  <c r="M74" i="1"/>
  <c r="M72" i="1" s="1"/>
  <c r="G78" i="1"/>
  <c r="G76" i="1" s="1"/>
  <c r="G75" i="1" s="1"/>
  <c r="K79" i="1"/>
  <c r="J79" i="1"/>
  <c r="L82" i="1"/>
  <c r="J84" i="1"/>
  <c r="N88" i="1"/>
  <c r="N87" i="1" s="1"/>
  <c r="F88" i="1"/>
  <c r="F87" i="1" s="1"/>
  <c r="M88" i="1"/>
  <c r="J91" i="1"/>
  <c r="G98" i="1"/>
  <c r="G94" i="1" s="1"/>
  <c r="M99" i="1"/>
  <c r="L101" i="1"/>
  <c r="O105" i="1"/>
  <c r="O103" i="1" s="1"/>
  <c r="G105" i="1"/>
  <c r="G103" i="1" s="1"/>
  <c r="N105" i="1"/>
  <c r="N103" i="1" s="1"/>
  <c r="F105" i="1"/>
  <c r="F103" i="1" s="1"/>
  <c r="L109" i="1"/>
  <c r="G111" i="1"/>
  <c r="J112" i="1"/>
  <c r="I112" i="1"/>
  <c r="N116" i="1"/>
  <c r="J118" i="1"/>
  <c r="N122" i="1"/>
  <c r="J124" i="1"/>
  <c r="J123" i="1" s="1"/>
  <c r="G127" i="1"/>
  <c r="F132" i="1"/>
  <c r="H138" i="1"/>
  <c r="H131" i="1" s="1"/>
  <c r="K145" i="1"/>
  <c r="H156" i="1"/>
  <c r="H153" i="1" s="1"/>
  <c r="H152" i="1" s="1"/>
  <c r="K226" i="1"/>
  <c r="O226" i="1"/>
  <c r="J257" i="1"/>
  <c r="J256" i="1" s="1"/>
  <c r="J255" i="1" s="1"/>
  <c r="O306" i="1"/>
  <c r="G306" i="1"/>
  <c r="N306" i="1"/>
  <c r="F306" i="1"/>
  <c r="M306" i="1"/>
  <c r="L306" i="1"/>
  <c r="K306" i="1"/>
  <c r="J306" i="1"/>
  <c r="I306" i="1"/>
  <c r="H306" i="1"/>
  <c r="O477" i="1"/>
  <c r="G477" i="1"/>
  <c r="N477" i="1"/>
  <c r="F477" i="1"/>
  <c r="M477" i="1"/>
  <c r="L477" i="1"/>
  <c r="K477" i="1"/>
  <c r="J477" i="1"/>
  <c r="I477" i="1"/>
  <c r="H477" i="1"/>
  <c r="H474" i="1" s="1"/>
  <c r="H471" i="1" s="1"/>
  <c r="I583" i="1"/>
  <c r="N583" i="1"/>
  <c r="F583" i="1"/>
  <c r="O583" i="1"/>
  <c r="M583" i="1"/>
  <c r="L583" i="1"/>
  <c r="K583" i="1"/>
  <c r="J583" i="1"/>
  <c r="H583" i="1"/>
  <c r="G583" i="1"/>
  <c r="H14" i="1"/>
  <c r="L103" i="1"/>
  <c r="N153" i="1"/>
  <c r="N152" i="1" s="1"/>
  <c r="K21" i="1"/>
  <c r="O37" i="1"/>
  <c r="O36" i="1" s="1"/>
  <c r="O35" i="1" s="1"/>
  <c r="O53" i="1"/>
  <c r="G53" i="1"/>
  <c r="N53" i="1"/>
  <c r="F53" i="1"/>
  <c r="I57" i="1"/>
  <c r="F98" i="1"/>
  <c r="F94" i="1" s="1"/>
  <c r="F93" i="1" s="1"/>
  <c r="L11" i="1"/>
  <c r="L7" i="1" s="1"/>
  <c r="F13" i="1"/>
  <c r="K14" i="1"/>
  <c r="L38" i="1"/>
  <c r="L37" i="1" s="1"/>
  <c r="L36" i="1" s="1"/>
  <c r="K38" i="1"/>
  <c r="K37" i="1" s="1"/>
  <c r="F8" i="1"/>
  <c r="M11" i="1"/>
  <c r="J12" i="1"/>
  <c r="J7" i="1" s="1"/>
  <c r="G13" i="1"/>
  <c r="O13" i="1"/>
  <c r="L14" i="1"/>
  <c r="L16" i="1"/>
  <c r="I17" i="1"/>
  <c r="F18" i="1"/>
  <c r="M21" i="1"/>
  <c r="J22" i="1"/>
  <c r="G23" i="1"/>
  <c r="O23" i="1"/>
  <c r="O15" i="1" s="1"/>
  <c r="L24" i="1"/>
  <c r="I25" i="1"/>
  <c r="F26" i="1"/>
  <c r="F28" i="1"/>
  <c r="F27" i="1" s="1"/>
  <c r="G38" i="1"/>
  <c r="M47" i="1"/>
  <c r="M45" i="1" s="1"/>
  <c r="L47" i="1"/>
  <c r="L45" i="1" s="1"/>
  <c r="G52" i="1"/>
  <c r="H53" i="1"/>
  <c r="G54" i="1"/>
  <c r="M57" i="1"/>
  <c r="G61" i="1"/>
  <c r="G60" i="1" s="1"/>
  <c r="J62" i="1"/>
  <c r="J60" i="1" s="1"/>
  <c r="I62" i="1"/>
  <c r="L64" i="1"/>
  <c r="K64" i="1"/>
  <c r="K60" i="1" s="1"/>
  <c r="J68" i="1"/>
  <c r="J67" i="1" s="1"/>
  <c r="J66" i="1" s="1"/>
  <c r="I68" i="1"/>
  <c r="L70" i="1"/>
  <c r="L67" i="1" s="1"/>
  <c r="L66" i="1" s="1"/>
  <c r="K70" i="1"/>
  <c r="K67" i="1" s="1"/>
  <c r="G74" i="1"/>
  <c r="G72" i="1" s="1"/>
  <c r="H78" i="1"/>
  <c r="H76" i="1" s="1"/>
  <c r="G79" i="1"/>
  <c r="M82" i="1"/>
  <c r="M84" i="1"/>
  <c r="G88" i="1"/>
  <c r="G87" i="1" s="1"/>
  <c r="K89" i="1"/>
  <c r="K87" i="1" s="1"/>
  <c r="J89" i="1"/>
  <c r="K91" i="1"/>
  <c r="H98" i="1"/>
  <c r="H94" i="1" s="1"/>
  <c r="H93" i="1" s="1"/>
  <c r="H92" i="1" s="1"/>
  <c r="J104" i="1"/>
  <c r="J103" i="1" s="1"/>
  <c r="I104" i="1"/>
  <c r="L106" i="1"/>
  <c r="K106" i="1"/>
  <c r="K103" i="1" s="1"/>
  <c r="M109" i="1"/>
  <c r="H111" i="1"/>
  <c r="G112" i="1"/>
  <c r="O115" i="1"/>
  <c r="O114" i="1" s="1"/>
  <c r="G115" i="1"/>
  <c r="N115" i="1"/>
  <c r="F115" i="1"/>
  <c r="K118" i="1"/>
  <c r="M124" i="1"/>
  <c r="M123" i="1" s="1"/>
  <c r="M121" i="1" s="1"/>
  <c r="M120" i="1" s="1"/>
  <c r="I126" i="1"/>
  <c r="H127" i="1"/>
  <c r="H121" i="1" s="1"/>
  <c r="H120" i="1" s="1"/>
  <c r="H119" i="1" s="1"/>
  <c r="G129" i="1"/>
  <c r="G128" i="1" s="1"/>
  <c r="G133" i="1"/>
  <c r="G132" i="1" s="1"/>
  <c r="G135" i="1"/>
  <c r="I138" i="1"/>
  <c r="G143" i="1"/>
  <c r="I156" i="1"/>
  <c r="G187" i="1"/>
  <c r="J223" i="1"/>
  <c r="N474" i="1"/>
  <c r="N576" i="1"/>
  <c r="F576" i="1"/>
  <c r="K576" i="1"/>
  <c r="O576" i="1"/>
  <c r="M576" i="1"/>
  <c r="L576" i="1"/>
  <c r="J576" i="1"/>
  <c r="I576" i="1"/>
  <c r="H576" i="1"/>
  <c r="G576" i="1"/>
  <c r="M51" i="1"/>
  <c r="M49" i="1" s="1"/>
  <c r="M48" i="1" s="1"/>
  <c r="L51" i="1"/>
  <c r="L99" i="1"/>
  <c r="O113" i="1"/>
  <c r="G113" i="1"/>
  <c r="N113" i="1"/>
  <c r="F113" i="1"/>
  <c r="F11" i="1"/>
  <c r="N11" i="1"/>
  <c r="N7" i="1" s="1"/>
  <c r="K12" i="1"/>
  <c r="M14" i="1"/>
  <c r="M16" i="1"/>
  <c r="M15" i="1" s="1"/>
  <c r="F21" i="1"/>
  <c r="N21" i="1"/>
  <c r="K22" i="1"/>
  <c r="M24" i="1"/>
  <c r="J25" i="1"/>
  <c r="N34" i="1"/>
  <c r="N32" i="1" s="1"/>
  <c r="F34" i="1"/>
  <c r="F32" i="1" s="1"/>
  <c r="M34" i="1"/>
  <c r="M32" i="1" s="1"/>
  <c r="H38" i="1"/>
  <c r="H37" i="1" s="1"/>
  <c r="H36" i="1" s="1"/>
  <c r="H35" i="1" s="1"/>
  <c r="N40" i="1"/>
  <c r="F40" i="1"/>
  <c r="F37" i="1" s="1"/>
  <c r="F36" i="1" s="1"/>
  <c r="F35" i="1" s="1"/>
  <c r="M40" i="1"/>
  <c r="M37" i="1" s="1"/>
  <c r="M36" i="1" s="1"/>
  <c r="M35" i="1" s="1"/>
  <c r="J45" i="1"/>
  <c r="I51" i="1"/>
  <c r="I49" i="1" s="1"/>
  <c r="H52" i="1"/>
  <c r="I53" i="1"/>
  <c r="H54" i="1"/>
  <c r="N57" i="1"/>
  <c r="H61" i="1"/>
  <c r="H63" i="1"/>
  <c r="H69" i="1"/>
  <c r="H67" i="1" s="1"/>
  <c r="H74" i="1"/>
  <c r="H72" i="1" s="1"/>
  <c r="I78" i="1"/>
  <c r="H79" i="1"/>
  <c r="N82" i="1"/>
  <c r="N84" i="1"/>
  <c r="H88" i="1"/>
  <c r="H87" i="1" s="1"/>
  <c r="N91" i="1"/>
  <c r="K98" i="1"/>
  <c r="O101" i="1"/>
  <c r="O99" i="1" s="1"/>
  <c r="O93" i="1" s="1"/>
  <c r="G101" i="1"/>
  <c r="G99" i="1" s="1"/>
  <c r="N101" i="1"/>
  <c r="N99" i="1" s="1"/>
  <c r="N93" i="1" s="1"/>
  <c r="F101" i="1"/>
  <c r="F99" i="1" s="1"/>
  <c r="N109" i="1"/>
  <c r="I111" i="1"/>
  <c r="I113" i="1"/>
  <c r="L116" i="1"/>
  <c r="L114" i="1" s="1"/>
  <c r="K116" i="1"/>
  <c r="K114" i="1" s="1"/>
  <c r="L118" i="1"/>
  <c r="E121" i="1"/>
  <c r="L122" i="1"/>
  <c r="K122" i="1"/>
  <c r="N124" i="1"/>
  <c r="N123" i="1" s="1"/>
  <c r="I127" i="1"/>
  <c r="I121" i="1" s="1"/>
  <c r="I120" i="1" s="1"/>
  <c r="N138" i="1"/>
  <c r="G149" i="1"/>
  <c r="N156" i="1"/>
  <c r="F858" i="1"/>
  <c r="G213" i="1"/>
  <c r="H213" i="1" s="1"/>
  <c r="I213" i="1" s="1"/>
  <c r="J213" i="1" s="1"/>
  <c r="K213" i="1" s="1"/>
  <c r="L213" i="1" s="1"/>
  <c r="M213" i="1" s="1"/>
  <c r="N213" i="1" s="1"/>
  <c r="O213" i="1" s="1"/>
  <c r="K223" i="1"/>
  <c r="M226" i="1"/>
  <c r="M223" i="1" s="1"/>
  <c r="H241" i="1"/>
  <c r="H230" i="1" s="1"/>
  <c r="H222" i="1" s="1"/>
  <c r="J293" i="1"/>
  <c r="O293" i="1"/>
  <c r="N293" i="1"/>
  <c r="M293" i="1"/>
  <c r="L293" i="1"/>
  <c r="K293" i="1"/>
  <c r="I293" i="1"/>
  <c r="H293" i="1"/>
  <c r="G293" i="1"/>
  <c r="M391" i="1"/>
  <c r="L391" i="1"/>
  <c r="K391" i="1"/>
  <c r="J391" i="1"/>
  <c r="I391" i="1"/>
  <c r="O391" i="1"/>
  <c r="N391" i="1"/>
  <c r="H391" i="1"/>
  <c r="H384" i="1" s="1"/>
  <c r="G391" i="1"/>
  <c r="F391" i="1"/>
  <c r="Q396" i="1"/>
  <c r="E367" i="1"/>
  <c r="Q367" i="1" s="1"/>
  <c r="H12" i="1"/>
  <c r="H7" i="1" s="1"/>
  <c r="J14" i="1"/>
  <c r="O60" i="1"/>
  <c r="G11" i="1"/>
  <c r="G7" i="1" s="1"/>
  <c r="F14" i="1"/>
  <c r="N14" i="1"/>
  <c r="F16" i="1"/>
  <c r="N16" i="1"/>
  <c r="G21" i="1"/>
  <c r="F24" i="1"/>
  <c r="N24" i="1"/>
  <c r="G34" i="1"/>
  <c r="G32" i="1" s="1"/>
  <c r="I38" i="1"/>
  <c r="I37" i="1" s="1"/>
  <c r="G40" i="1"/>
  <c r="K41" i="1"/>
  <c r="J41" i="1"/>
  <c r="J51" i="1"/>
  <c r="J49" i="1" s="1"/>
  <c r="J48" i="1" s="1"/>
  <c r="K52" i="1"/>
  <c r="K49" i="1" s="1"/>
  <c r="K48" i="1" s="1"/>
  <c r="J53" i="1"/>
  <c r="I54" i="1"/>
  <c r="N56" i="1"/>
  <c r="F56" i="1"/>
  <c r="M56" i="1"/>
  <c r="I61" i="1"/>
  <c r="I63" i="1"/>
  <c r="I69" i="1"/>
  <c r="K72" i="1"/>
  <c r="I74" i="1"/>
  <c r="I72" i="1" s="1"/>
  <c r="L76" i="1"/>
  <c r="J78" i="1"/>
  <c r="I79" i="1"/>
  <c r="I76" i="1" s="1"/>
  <c r="I75" i="1" s="1"/>
  <c r="M81" i="1"/>
  <c r="L81" i="1"/>
  <c r="O83" i="1"/>
  <c r="G83" i="1"/>
  <c r="N83" i="1"/>
  <c r="F83" i="1"/>
  <c r="I88" i="1"/>
  <c r="I87" i="1" s="1"/>
  <c r="K95" i="1"/>
  <c r="J95" i="1"/>
  <c r="J94" i="1" s="1"/>
  <c r="J93" i="1" s="1"/>
  <c r="L98" i="1"/>
  <c r="J100" i="1"/>
  <c r="J99" i="1" s="1"/>
  <c r="I100" i="1"/>
  <c r="I99" i="1" s="1"/>
  <c r="I105" i="1"/>
  <c r="N108" i="1"/>
  <c r="F108" i="1"/>
  <c r="M108" i="1"/>
  <c r="J111" i="1"/>
  <c r="K112" i="1"/>
  <c r="J113" i="1"/>
  <c r="G116" i="1"/>
  <c r="G122" i="1"/>
  <c r="G121" i="1" s="1"/>
  <c r="G120" i="1" s="1"/>
  <c r="L127" i="1"/>
  <c r="M128" i="1"/>
  <c r="M132" i="1"/>
  <c r="H142" i="1"/>
  <c r="H140" i="1" s="1"/>
  <c r="N147" i="1"/>
  <c r="N145" i="1" s="1"/>
  <c r="F147" i="1"/>
  <c r="F145" i="1" s="1"/>
  <c r="M147" i="1"/>
  <c r="M145" i="1" s="1"/>
  <c r="L147" i="1"/>
  <c r="L145" i="1" s="1"/>
  <c r="K147" i="1"/>
  <c r="H149" i="1"/>
  <c r="H148" i="1" s="1"/>
  <c r="H160" i="1"/>
  <c r="H158" i="1" s="1"/>
  <c r="H186" i="1"/>
  <c r="G175" i="1"/>
  <c r="D222" i="1"/>
  <c r="N223" i="1"/>
  <c r="O294" i="1"/>
  <c r="G294" i="1"/>
  <c r="L294" i="1"/>
  <c r="N294" i="1"/>
  <c r="M294" i="1"/>
  <c r="K294" i="1"/>
  <c r="J294" i="1"/>
  <c r="I294" i="1"/>
  <c r="H294" i="1"/>
  <c r="F294" i="1"/>
  <c r="O324" i="1"/>
  <c r="E401" i="1"/>
  <c r="Q404" i="1"/>
  <c r="G14" i="1"/>
  <c r="G16" i="1"/>
  <c r="G24" i="1"/>
  <c r="K57" i="1"/>
  <c r="J57" i="1"/>
  <c r="L72" i="1"/>
  <c r="K78" i="1"/>
  <c r="K76" i="1" s="1"/>
  <c r="J82" i="1"/>
  <c r="I82" i="1"/>
  <c r="L84" i="1"/>
  <c r="K84" i="1"/>
  <c r="M91" i="1"/>
  <c r="L91" i="1"/>
  <c r="L87" i="1" s="1"/>
  <c r="M98" i="1"/>
  <c r="M94" i="1" s="1"/>
  <c r="M93" i="1" s="1"/>
  <c r="K109" i="1"/>
  <c r="J109" i="1"/>
  <c r="K111" i="1"/>
  <c r="K113" i="1"/>
  <c r="I114" i="1"/>
  <c r="N118" i="1"/>
  <c r="F118" i="1"/>
  <c r="M118" i="1"/>
  <c r="M114" i="1" s="1"/>
  <c r="L124" i="1"/>
  <c r="L123" i="1" s="1"/>
  <c r="K124" i="1"/>
  <c r="K123" i="1" s="1"/>
  <c r="M127" i="1"/>
  <c r="M138" i="1"/>
  <c r="L138" i="1"/>
  <c r="K138" i="1"/>
  <c r="J138" i="1"/>
  <c r="I142" i="1"/>
  <c r="I140" i="1" s="1"/>
  <c r="I149" i="1"/>
  <c r="M156" i="1"/>
  <c r="L156" i="1"/>
  <c r="L153" i="1" s="1"/>
  <c r="L152" i="1" s="1"/>
  <c r="K156" i="1"/>
  <c r="K153" i="1" s="1"/>
  <c r="K152" i="1" s="1"/>
  <c r="J156" i="1"/>
  <c r="J158" i="1"/>
  <c r="I160" i="1"/>
  <c r="I158" i="1" s="1"/>
  <c r="Q223" i="1"/>
  <c r="Q231" i="1"/>
  <c r="E230" i="1"/>
  <c r="Q230" i="1" s="1"/>
  <c r="L317" i="1"/>
  <c r="K317" i="1"/>
  <c r="J317" i="1"/>
  <c r="I317" i="1"/>
  <c r="O317" i="1"/>
  <c r="N317" i="1"/>
  <c r="M317" i="1"/>
  <c r="H317" i="1"/>
  <c r="G317" i="1"/>
  <c r="F317" i="1"/>
  <c r="G384" i="1"/>
  <c r="M413" i="1"/>
  <c r="L413" i="1"/>
  <c r="K413" i="1"/>
  <c r="K411" i="1" s="1"/>
  <c r="J413" i="1"/>
  <c r="J411" i="1" s="1"/>
  <c r="I413" i="1"/>
  <c r="O413" i="1"/>
  <c r="O411" i="1" s="1"/>
  <c r="N413" i="1"/>
  <c r="H413" i="1"/>
  <c r="G413" i="1"/>
  <c r="F413" i="1"/>
  <c r="Q560" i="1"/>
  <c r="N673" i="1"/>
  <c r="F673" i="1"/>
  <c r="M673" i="1"/>
  <c r="L673" i="1"/>
  <c r="K673" i="1"/>
  <c r="J673" i="1"/>
  <c r="O673" i="1"/>
  <c r="I673" i="1"/>
  <c r="H673" i="1"/>
  <c r="G673" i="1"/>
  <c r="N681" i="1"/>
  <c r="F681" i="1"/>
  <c r="M681" i="1"/>
  <c r="L681" i="1"/>
  <c r="K681" i="1"/>
  <c r="J681" i="1"/>
  <c r="O681" i="1"/>
  <c r="I681" i="1"/>
  <c r="H681" i="1"/>
  <c r="G681" i="1"/>
  <c r="N689" i="1"/>
  <c r="F689" i="1"/>
  <c r="M689" i="1"/>
  <c r="L689" i="1"/>
  <c r="K689" i="1"/>
  <c r="J689" i="1"/>
  <c r="O689" i="1"/>
  <c r="I689" i="1"/>
  <c r="H689" i="1"/>
  <c r="G689" i="1"/>
  <c r="M137" i="1"/>
  <c r="M151" i="1"/>
  <c r="M155" i="1"/>
  <c r="M153" i="1" s="1"/>
  <c r="M152" i="1" s="1"/>
  <c r="L220" i="1"/>
  <c r="K228" i="1"/>
  <c r="K232" i="1"/>
  <c r="K231" i="1" s="1"/>
  <c r="M240" i="1"/>
  <c r="M242" i="1"/>
  <c r="J243" i="1"/>
  <c r="J241" i="1" s="1"/>
  <c r="J230" i="1" s="1"/>
  <c r="L245" i="1"/>
  <c r="K248" i="1"/>
  <c r="M250" i="1"/>
  <c r="J251" i="1"/>
  <c r="J253" i="1"/>
  <c r="J252" i="1" s="1"/>
  <c r="E256" i="1"/>
  <c r="K282" i="1"/>
  <c r="K280" i="1" s="1"/>
  <c r="M284" i="1"/>
  <c r="M283" i="1" s="1"/>
  <c r="M286" i="1"/>
  <c r="M285" i="1" s="1"/>
  <c r="J289" i="1"/>
  <c r="L291" i="1"/>
  <c r="I292" i="1"/>
  <c r="L295" i="1"/>
  <c r="I295" i="1"/>
  <c r="I296" i="1"/>
  <c r="N296" i="1"/>
  <c r="F296" i="1"/>
  <c r="N297" i="1"/>
  <c r="F297" i="1"/>
  <c r="K297" i="1"/>
  <c r="F302" i="1"/>
  <c r="F299" i="1" s="1"/>
  <c r="I304" i="1"/>
  <c r="F307" i="1"/>
  <c r="H309" i="1"/>
  <c r="M312" i="1"/>
  <c r="L312" i="1"/>
  <c r="K312" i="1"/>
  <c r="J312" i="1"/>
  <c r="H314" i="1"/>
  <c r="M315" i="1"/>
  <c r="G319" i="1"/>
  <c r="G318" i="1" s="1"/>
  <c r="I321" i="1"/>
  <c r="G336" i="1"/>
  <c r="H343" i="1"/>
  <c r="M349" i="1"/>
  <c r="L349" i="1"/>
  <c r="K349" i="1"/>
  <c r="J349" i="1"/>
  <c r="I349" i="1"/>
  <c r="H351" i="1"/>
  <c r="F425" i="1"/>
  <c r="O427" i="1"/>
  <c r="G427" i="1"/>
  <c r="N427" i="1"/>
  <c r="F427" i="1"/>
  <c r="M427" i="1"/>
  <c r="L427" i="1"/>
  <c r="K427" i="1"/>
  <c r="J474" i="1"/>
  <c r="D529" i="1"/>
  <c r="O547" i="1"/>
  <c r="G547" i="1"/>
  <c r="N547" i="1"/>
  <c r="F547" i="1"/>
  <c r="M547" i="1"/>
  <c r="L547" i="1"/>
  <c r="K547" i="1"/>
  <c r="J547" i="1"/>
  <c r="I547" i="1"/>
  <c r="N584" i="1"/>
  <c r="F584" i="1"/>
  <c r="K584" i="1"/>
  <c r="O584" i="1"/>
  <c r="M584" i="1"/>
  <c r="L584" i="1"/>
  <c r="J584" i="1"/>
  <c r="I584" i="1"/>
  <c r="H584" i="1"/>
  <c r="G584" i="1"/>
  <c r="G50" i="1"/>
  <c r="G58" i="1"/>
  <c r="G130" i="1"/>
  <c r="I136" i="1"/>
  <c r="F137" i="1"/>
  <c r="N137" i="1"/>
  <c r="I150" i="1"/>
  <c r="F151" i="1"/>
  <c r="N151" i="1"/>
  <c r="I154" i="1"/>
  <c r="I153" i="1" s="1"/>
  <c r="F155" i="1"/>
  <c r="F153" i="1" s="1"/>
  <c r="F152" i="1" s="1"/>
  <c r="N155" i="1"/>
  <c r="M220" i="1"/>
  <c r="L228" i="1"/>
  <c r="L226" i="1" s="1"/>
  <c r="L223" i="1" s="1"/>
  <c r="I229" i="1"/>
  <c r="I226" i="1" s="1"/>
  <c r="I223" i="1" s="1"/>
  <c r="L232" i="1"/>
  <c r="L231" i="1" s="1"/>
  <c r="I233" i="1"/>
  <c r="I231" i="1" s="1"/>
  <c r="I239" i="1"/>
  <c r="F240" i="1"/>
  <c r="N240" i="1"/>
  <c r="F242" i="1"/>
  <c r="N242" i="1"/>
  <c r="K243" i="1"/>
  <c r="K241" i="1" s="1"/>
  <c r="M245" i="1"/>
  <c r="L248" i="1"/>
  <c r="I249" i="1"/>
  <c r="I241" i="1" s="1"/>
  <c r="F250" i="1"/>
  <c r="N250" i="1"/>
  <c r="K251" i="1"/>
  <c r="K253" i="1"/>
  <c r="K252" i="1" s="1"/>
  <c r="G281" i="1"/>
  <c r="G280" i="1" s="1"/>
  <c r="L282" i="1"/>
  <c r="L280" i="1" s="1"/>
  <c r="F284" i="1"/>
  <c r="F283" i="1" s="1"/>
  <c r="N284" i="1"/>
  <c r="N283" i="1" s="1"/>
  <c r="F286" i="1"/>
  <c r="F285" i="1" s="1"/>
  <c r="N286" i="1"/>
  <c r="N285" i="1" s="1"/>
  <c r="K289" i="1"/>
  <c r="M291" i="1"/>
  <c r="J292" i="1"/>
  <c r="G295" i="1"/>
  <c r="G296" i="1"/>
  <c r="G297" i="1"/>
  <c r="G302" i="1"/>
  <c r="G299" i="1" s="1"/>
  <c r="N304" i="1"/>
  <c r="G307" i="1"/>
  <c r="I309" i="1"/>
  <c r="I314" i="1"/>
  <c r="N315" i="1"/>
  <c r="H319" i="1"/>
  <c r="H318" i="1" s="1"/>
  <c r="J321" i="1"/>
  <c r="D316" i="1"/>
  <c r="D279" i="1" s="1"/>
  <c r="F331" i="1"/>
  <c r="H336" i="1"/>
  <c r="F339" i="1"/>
  <c r="I343" i="1"/>
  <c r="I351" i="1"/>
  <c r="M359" i="1"/>
  <c r="L359" i="1"/>
  <c r="K359" i="1"/>
  <c r="J359" i="1"/>
  <c r="I359" i="1"/>
  <c r="H361" i="1"/>
  <c r="O393" i="1"/>
  <c r="G393" i="1"/>
  <c r="N393" i="1"/>
  <c r="F393" i="1"/>
  <c r="M393" i="1"/>
  <c r="L393" i="1"/>
  <c r="K393" i="1"/>
  <c r="N408" i="1"/>
  <c r="F408" i="1"/>
  <c r="M408" i="1"/>
  <c r="L408" i="1"/>
  <c r="K408" i="1"/>
  <c r="J408" i="1"/>
  <c r="J404" i="1" s="1"/>
  <c r="J401" i="1" s="1"/>
  <c r="J400" i="1" s="1"/>
  <c r="J398" i="1" s="1"/>
  <c r="G425" i="1"/>
  <c r="G432" i="1"/>
  <c r="L434" i="1"/>
  <c r="N442" i="1"/>
  <c r="F442" i="1"/>
  <c r="F441" i="1" s="1"/>
  <c r="M442" i="1"/>
  <c r="M441" i="1" s="1"/>
  <c r="L442" i="1"/>
  <c r="K442" i="1"/>
  <c r="J442" i="1"/>
  <c r="H447" i="1"/>
  <c r="H446" i="1" s="1"/>
  <c r="J468" i="1"/>
  <c r="Q481" i="1"/>
  <c r="E471" i="1"/>
  <c r="Q471" i="1" s="1"/>
  <c r="O557" i="1"/>
  <c r="O556" i="1" s="1"/>
  <c r="G557" i="1"/>
  <c r="G556" i="1" s="1"/>
  <c r="N557" i="1"/>
  <c r="F557" i="1"/>
  <c r="M557" i="1"/>
  <c r="M556" i="1" s="1"/>
  <c r="L557" i="1"/>
  <c r="L556" i="1" s="1"/>
  <c r="K557" i="1"/>
  <c r="K556" i="1" s="1"/>
  <c r="J557" i="1"/>
  <c r="J556" i="1" s="1"/>
  <c r="I557" i="1"/>
  <c r="I556" i="1" s="1"/>
  <c r="G137" i="1"/>
  <c r="G151" i="1"/>
  <c r="G155" i="1"/>
  <c r="G153" i="1" s="1"/>
  <c r="G152" i="1" s="1"/>
  <c r="D162" i="1"/>
  <c r="F220" i="1"/>
  <c r="F162" i="1" s="1"/>
  <c r="F161" i="1" s="1"/>
  <c r="N220" i="1"/>
  <c r="M228" i="1"/>
  <c r="M232" i="1"/>
  <c r="M231" i="1" s="1"/>
  <c r="G240" i="1"/>
  <c r="G242" i="1"/>
  <c r="L243" i="1"/>
  <c r="L241" i="1" s="1"/>
  <c r="F245" i="1"/>
  <c r="N245" i="1"/>
  <c r="M248" i="1"/>
  <c r="G250" i="1"/>
  <c r="L251" i="1"/>
  <c r="L253" i="1"/>
  <c r="L252" i="1" s="1"/>
  <c r="M282" i="1"/>
  <c r="M280" i="1" s="1"/>
  <c r="G284" i="1"/>
  <c r="G283" i="1" s="1"/>
  <c r="G286" i="1"/>
  <c r="G285" i="1" s="1"/>
  <c r="L289" i="1"/>
  <c r="F291" i="1"/>
  <c r="N291" i="1"/>
  <c r="K292" i="1"/>
  <c r="H295" i="1"/>
  <c r="H296" i="1"/>
  <c r="H297" i="1"/>
  <c r="H302" i="1"/>
  <c r="H299" i="1" s="1"/>
  <c r="H307" i="1"/>
  <c r="J309" i="1"/>
  <c r="F312" i="1"/>
  <c r="J314" i="1"/>
  <c r="M319" i="1"/>
  <c r="M318" i="1" s="1"/>
  <c r="E316" i="1"/>
  <c r="Q324" i="1"/>
  <c r="G331" i="1"/>
  <c r="O333" i="1"/>
  <c r="G333" i="1"/>
  <c r="N333" i="1"/>
  <c r="F333" i="1"/>
  <c r="M333" i="1"/>
  <c r="L333" i="1"/>
  <c r="K333" i="1"/>
  <c r="I336" i="1"/>
  <c r="G339" i="1"/>
  <c r="O341" i="1"/>
  <c r="G341" i="1"/>
  <c r="N341" i="1"/>
  <c r="F341" i="1"/>
  <c r="M341" i="1"/>
  <c r="L341" i="1"/>
  <c r="K341" i="1"/>
  <c r="G346" i="1"/>
  <c r="G356" i="1"/>
  <c r="I361" i="1"/>
  <c r="G364" i="1"/>
  <c r="J384" i="1"/>
  <c r="H403" i="1"/>
  <c r="H401" i="1" s="1"/>
  <c r="H400" i="1" s="1"/>
  <c r="O415" i="1"/>
  <c r="G415" i="1"/>
  <c r="N415" i="1"/>
  <c r="F415" i="1"/>
  <c r="M415" i="1"/>
  <c r="L415" i="1"/>
  <c r="K415" i="1"/>
  <c r="I418" i="1"/>
  <c r="H425" i="1"/>
  <c r="H418" i="1" s="1"/>
  <c r="H432" i="1"/>
  <c r="H430" i="1" s="1"/>
  <c r="M434" i="1"/>
  <c r="N445" i="1"/>
  <c r="M445" i="1"/>
  <c r="L445" i="1"/>
  <c r="K445" i="1"/>
  <c r="J445" i="1"/>
  <c r="I445" i="1"/>
  <c r="G463" i="1"/>
  <c r="G220" i="1"/>
  <c r="F228" i="1"/>
  <c r="F226" i="1" s="1"/>
  <c r="F223" i="1" s="1"/>
  <c r="N228" i="1"/>
  <c r="N226" i="1" s="1"/>
  <c r="F232" i="1"/>
  <c r="F231" i="1" s="1"/>
  <c r="N232" i="1"/>
  <c r="N231" i="1" s="1"/>
  <c r="G237" i="1"/>
  <c r="M243" i="1"/>
  <c r="G245" i="1"/>
  <c r="F248" i="1"/>
  <c r="N248" i="1"/>
  <c r="M251" i="1"/>
  <c r="M253" i="1"/>
  <c r="M252" i="1" s="1"/>
  <c r="F282" i="1"/>
  <c r="F280" i="1" s="1"/>
  <c r="N282" i="1"/>
  <c r="N280" i="1" s="1"/>
  <c r="M289" i="1"/>
  <c r="G291" i="1"/>
  <c r="L292" i="1"/>
  <c r="I302" i="1"/>
  <c r="I299" i="1" s="1"/>
  <c r="M304" i="1"/>
  <c r="M303" i="1" s="1"/>
  <c r="L304" i="1"/>
  <c r="K304" i="1"/>
  <c r="K303" i="1" s="1"/>
  <c r="J304" i="1"/>
  <c r="J303" i="1" s="1"/>
  <c r="M307" i="1"/>
  <c r="L315" i="1"/>
  <c r="K315" i="1"/>
  <c r="J315" i="1"/>
  <c r="I315" i="1"/>
  <c r="N319" i="1"/>
  <c r="N321" i="1"/>
  <c r="F321" i="1"/>
  <c r="M321" i="1"/>
  <c r="L321" i="1"/>
  <c r="K321" i="1"/>
  <c r="H331" i="1"/>
  <c r="H339" i="1"/>
  <c r="O343" i="1"/>
  <c r="O342" i="1" s="1"/>
  <c r="G343" i="1"/>
  <c r="N343" i="1"/>
  <c r="F343" i="1"/>
  <c r="M343" i="1"/>
  <c r="L343" i="1"/>
  <c r="K343" i="1"/>
  <c r="K342" i="1" s="1"/>
  <c r="H346" i="1"/>
  <c r="O351" i="1"/>
  <c r="G351" i="1"/>
  <c r="N351" i="1"/>
  <c r="F351" i="1"/>
  <c r="M351" i="1"/>
  <c r="L351" i="1"/>
  <c r="K351" i="1"/>
  <c r="H356" i="1"/>
  <c r="H354" i="1" s="1"/>
  <c r="H364" i="1"/>
  <c r="D396" i="1"/>
  <c r="D367" i="1" s="1"/>
  <c r="H399" i="1"/>
  <c r="I403" i="1"/>
  <c r="H405" i="1"/>
  <c r="H404" i="1" s="1"/>
  <c r="J418" i="1"/>
  <c r="N425" i="1"/>
  <c r="I432" i="1"/>
  <c r="I430" i="1" s="1"/>
  <c r="N447" i="1"/>
  <c r="F447" i="1"/>
  <c r="M447" i="1"/>
  <c r="L447" i="1"/>
  <c r="L446" i="1" s="1"/>
  <c r="K447" i="1"/>
  <c r="J447" i="1"/>
  <c r="J446" i="1" s="1"/>
  <c r="I447" i="1"/>
  <c r="I446" i="1" s="1"/>
  <c r="H456" i="1"/>
  <c r="H451" i="1" s="1"/>
  <c r="H463" i="1"/>
  <c r="H460" i="1" s="1"/>
  <c r="H458" i="1" s="1"/>
  <c r="M482" i="1"/>
  <c r="M481" i="1" s="1"/>
  <c r="O555" i="1"/>
  <c r="G555" i="1"/>
  <c r="N555" i="1"/>
  <c r="F555" i="1"/>
  <c r="M555" i="1"/>
  <c r="L555" i="1"/>
  <c r="K555" i="1"/>
  <c r="J555" i="1"/>
  <c r="I555" i="1"/>
  <c r="N651" i="1"/>
  <c r="F651" i="1"/>
  <c r="M651" i="1"/>
  <c r="L651" i="1"/>
  <c r="K651" i="1"/>
  <c r="J651" i="1"/>
  <c r="O651" i="1"/>
  <c r="I651" i="1"/>
  <c r="H651" i="1"/>
  <c r="G651" i="1"/>
  <c r="N659" i="1"/>
  <c r="F659" i="1"/>
  <c r="M659" i="1"/>
  <c r="L659" i="1"/>
  <c r="K659" i="1"/>
  <c r="J659" i="1"/>
  <c r="O659" i="1"/>
  <c r="I659" i="1"/>
  <c r="H659" i="1"/>
  <c r="G659" i="1"/>
  <c r="F867" i="1"/>
  <c r="G228" i="1"/>
  <c r="G226" i="1" s="1"/>
  <c r="G223" i="1" s="1"/>
  <c r="O228" i="1"/>
  <c r="G232" i="1"/>
  <c r="G231" i="1" s="1"/>
  <c r="O232" i="1"/>
  <c r="O231" i="1" s="1"/>
  <c r="F243" i="1"/>
  <c r="G248" i="1"/>
  <c r="O248" i="1"/>
  <c r="O241" i="1" s="1"/>
  <c r="F251" i="1"/>
  <c r="F253" i="1"/>
  <c r="F252" i="1" s="1"/>
  <c r="G282" i="1"/>
  <c r="F289" i="1"/>
  <c r="N289" i="1"/>
  <c r="N292" i="1"/>
  <c r="N302" i="1"/>
  <c r="N299" i="1" s="1"/>
  <c r="N307" i="1"/>
  <c r="N309" i="1"/>
  <c r="F309" i="1"/>
  <c r="M309" i="1"/>
  <c r="L309" i="1"/>
  <c r="K309" i="1"/>
  <c r="O314" i="1"/>
  <c r="G314" i="1"/>
  <c r="N314" i="1"/>
  <c r="F314" i="1"/>
  <c r="M314" i="1"/>
  <c r="L314" i="1"/>
  <c r="N336" i="1"/>
  <c r="F336" i="1"/>
  <c r="M336" i="1"/>
  <c r="L336" i="1"/>
  <c r="K336" i="1"/>
  <c r="J336" i="1"/>
  <c r="I356" i="1"/>
  <c r="I354" i="1" s="1"/>
  <c r="O361" i="1"/>
  <c r="G361" i="1"/>
  <c r="N361" i="1"/>
  <c r="F361" i="1"/>
  <c r="M361" i="1"/>
  <c r="L361" i="1"/>
  <c r="K361" i="1"/>
  <c r="I364" i="1"/>
  <c r="I399" i="1"/>
  <c r="I405" i="1"/>
  <c r="I404" i="1" s="1"/>
  <c r="J434" i="1"/>
  <c r="J460" i="1"/>
  <c r="J458" i="1" s="1"/>
  <c r="K474" i="1"/>
  <c r="H482" i="1"/>
  <c r="H481" i="1" s="1"/>
  <c r="O487" i="1"/>
  <c r="G487" i="1"/>
  <c r="N487" i="1"/>
  <c r="F487" i="1"/>
  <c r="M487" i="1"/>
  <c r="L487" i="1"/>
  <c r="K487" i="1"/>
  <c r="J487" i="1"/>
  <c r="I487" i="1"/>
  <c r="D502" i="1"/>
  <c r="O509" i="1"/>
  <c r="O506" i="1" s="1"/>
  <c r="O503" i="1" s="1"/>
  <c r="G509" i="1"/>
  <c r="N509" i="1"/>
  <c r="F509" i="1"/>
  <c r="M509" i="1"/>
  <c r="M506" i="1" s="1"/>
  <c r="M503" i="1" s="1"/>
  <c r="L509" i="1"/>
  <c r="K509" i="1"/>
  <c r="J509" i="1"/>
  <c r="J506" i="1" s="1"/>
  <c r="J503" i="1" s="1"/>
  <c r="I509" i="1"/>
  <c r="I506" i="1" s="1"/>
  <c r="I503" i="1" s="1"/>
  <c r="O517" i="1"/>
  <c r="G517" i="1"/>
  <c r="N517" i="1"/>
  <c r="F517" i="1"/>
  <c r="M517" i="1"/>
  <c r="L517" i="1"/>
  <c r="K517" i="1"/>
  <c r="J517" i="1"/>
  <c r="I517" i="1"/>
  <c r="I561" i="1"/>
  <c r="O692" i="1"/>
  <c r="G692" i="1"/>
  <c r="M692" i="1"/>
  <c r="L692" i="1"/>
  <c r="K692" i="1"/>
  <c r="J692" i="1"/>
  <c r="I692" i="1"/>
  <c r="N692" i="1"/>
  <c r="H692" i="1"/>
  <c r="F692" i="1"/>
  <c r="G289" i="1"/>
  <c r="F292" i="1"/>
  <c r="O292" i="1"/>
  <c r="L319" i="1"/>
  <c r="L318" i="1" s="1"/>
  <c r="K319" i="1"/>
  <c r="K318" i="1" s="1"/>
  <c r="J319" i="1"/>
  <c r="J318" i="1" s="1"/>
  <c r="I319" i="1"/>
  <c r="I318" i="1" s="1"/>
  <c r="K401" i="1"/>
  <c r="K400" i="1" s="1"/>
  <c r="O403" i="1"/>
  <c r="G403" i="1"/>
  <c r="N403" i="1"/>
  <c r="F403" i="1"/>
  <c r="M403" i="1"/>
  <c r="M401" i="1" s="1"/>
  <c r="M400" i="1" s="1"/>
  <c r="L403" i="1"/>
  <c r="K403" i="1"/>
  <c r="H411" i="1"/>
  <c r="M425" i="1"/>
  <c r="L425" i="1"/>
  <c r="K425" i="1"/>
  <c r="K418" i="1" s="1"/>
  <c r="J425" i="1"/>
  <c r="I425" i="1"/>
  <c r="N432" i="1"/>
  <c r="N430" i="1" s="1"/>
  <c r="F432" i="1"/>
  <c r="F430" i="1" s="1"/>
  <c r="M432" i="1"/>
  <c r="M430" i="1" s="1"/>
  <c r="L432" i="1"/>
  <c r="L430" i="1" s="1"/>
  <c r="K432" i="1"/>
  <c r="K430" i="1" s="1"/>
  <c r="J432" i="1"/>
  <c r="J430" i="1" s="1"/>
  <c r="O456" i="1"/>
  <c r="O451" i="1" s="1"/>
  <c r="O450" i="1" s="1"/>
  <c r="G456" i="1"/>
  <c r="N456" i="1"/>
  <c r="F456" i="1"/>
  <c r="M456" i="1"/>
  <c r="L456" i="1"/>
  <c r="K456" i="1"/>
  <c r="J456" i="1"/>
  <c r="J451" i="1" s="1"/>
  <c r="J450" i="1" s="1"/>
  <c r="N463" i="1"/>
  <c r="F463" i="1"/>
  <c r="M463" i="1"/>
  <c r="L463" i="1"/>
  <c r="K463" i="1"/>
  <c r="K460" i="1" s="1"/>
  <c r="K458" i="1" s="1"/>
  <c r="J463" i="1"/>
  <c r="I463" i="1"/>
  <c r="L474" i="1"/>
  <c r="Q503" i="1"/>
  <c r="H522" i="1"/>
  <c r="O527" i="1"/>
  <c r="G527" i="1"/>
  <c r="N527" i="1"/>
  <c r="F527" i="1"/>
  <c r="M527" i="1"/>
  <c r="L527" i="1"/>
  <c r="K527" i="1"/>
  <c r="J527" i="1"/>
  <c r="I527" i="1"/>
  <c r="O531" i="1"/>
  <c r="G531" i="1"/>
  <c r="N531" i="1"/>
  <c r="F531" i="1"/>
  <c r="M531" i="1"/>
  <c r="L531" i="1"/>
  <c r="K531" i="1"/>
  <c r="J531" i="1"/>
  <c r="I531" i="1"/>
  <c r="L574" i="1"/>
  <c r="I574" i="1"/>
  <c r="O574" i="1"/>
  <c r="N574" i="1"/>
  <c r="N572" i="1" s="1"/>
  <c r="M574" i="1"/>
  <c r="K574" i="1"/>
  <c r="J574" i="1"/>
  <c r="H574" i="1"/>
  <c r="G574" i="1"/>
  <c r="N617" i="1"/>
  <c r="O708" i="1"/>
  <c r="G708" i="1"/>
  <c r="N708" i="1"/>
  <c r="F708" i="1"/>
  <c r="M708" i="1"/>
  <c r="L708" i="1"/>
  <c r="K708" i="1"/>
  <c r="J708" i="1"/>
  <c r="I708" i="1"/>
  <c r="H708" i="1"/>
  <c r="M302" i="1"/>
  <c r="M299" i="1" s="1"/>
  <c r="L302" i="1"/>
  <c r="L299" i="1" s="1"/>
  <c r="K302" i="1"/>
  <c r="K299" i="1" s="1"/>
  <c r="J302" i="1"/>
  <c r="J299" i="1" s="1"/>
  <c r="L307" i="1"/>
  <c r="K307" i="1"/>
  <c r="J307" i="1"/>
  <c r="I307" i="1"/>
  <c r="M331" i="1"/>
  <c r="L331" i="1"/>
  <c r="K331" i="1"/>
  <c r="K328" i="1" s="1"/>
  <c r="K324" i="1" s="1"/>
  <c r="J331" i="1"/>
  <c r="J328" i="1" s="1"/>
  <c r="J324" i="1" s="1"/>
  <c r="I331" i="1"/>
  <c r="M339" i="1"/>
  <c r="L339" i="1"/>
  <c r="K339" i="1"/>
  <c r="J339" i="1"/>
  <c r="I339" i="1"/>
  <c r="N346" i="1"/>
  <c r="F346" i="1"/>
  <c r="M346" i="1"/>
  <c r="L346" i="1"/>
  <c r="K346" i="1"/>
  <c r="J346" i="1"/>
  <c r="J342" i="1" s="1"/>
  <c r="N356" i="1"/>
  <c r="F356" i="1"/>
  <c r="M356" i="1"/>
  <c r="M354" i="1" s="1"/>
  <c r="L356" i="1"/>
  <c r="L354" i="1" s="1"/>
  <c r="K356" i="1"/>
  <c r="K354" i="1" s="1"/>
  <c r="J356" i="1"/>
  <c r="J354" i="1" s="1"/>
  <c r="N364" i="1"/>
  <c r="F364" i="1"/>
  <c r="M364" i="1"/>
  <c r="L364" i="1"/>
  <c r="K364" i="1"/>
  <c r="J364" i="1"/>
  <c r="F956" i="1"/>
  <c r="F955" i="1" s="1"/>
  <c r="Q384" i="1"/>
  <c r="O399" i="1"/>
  <c r="G399" i="1"/>
  <c r="N399" i="1"/>
  <c r="F399" i="1"/>
  <c r="M399" i="1"/>
  <c r="L399" i="1"/>
  <c r="K399" i="1"/>
  <c r="O405" i="1"/>
  <c r="O404" i="1" s="1"/>
  <c r="G405" i="1"/>
  <c r="G404" i="1" s="1"/>
  <c r="N405" i="1"/>
  <c r="N404" i="1" s="1"/>
  <c r="F405" i="1"/>
  <c r="F404" i="1" s="1"/>
  <c r="M405" i="1"/>
  <c r="M404" i="1" s="1"/>
  <c r="L405" i="1"/>
  <c r="K405" i="1"/>
  <c r="K404" i="1" s="1"/>
  <c r="I411" i="1"/>
  <c r="F460" i="1"/>
  <c r="F458" i="1" s="1"/>
  <c r="O495" i="1"/>
  <c r="G495" i="1"/>
  <c r="N495" i="1"/>
  <c r="F495" i="1"/>
  <c r="M495" i="1"/>
  <c r="L495" i="1"/>
  <c r="K495" i="1"/>
  <c r="J495" i="1"/>
  <c r="I495" i="1"/>
  <c r="K503" i="1"/>
  <c r="J522" i="1"/>
  <c r="I575" i="1"/>
  <c r="N575" i="1"/>
  <c r="F575" i="1"/>
  <c r="O575" i="1"/>
  <c r="M575" i="1"/>
  <c r="L575" i="1"/>
  <c r="K575" i="1"/>
  <c r="J575" i="1"/>
  <c r="H575" i="1"/>
  <c r="G575" i="1"/>
  <c r="L582" i="1"/>
  <c r="I582" i="1"/>
  <c r="O582" i="1"/>
  <c r="N582" i="1"/>
  <c r="M582" i="1"/>
  <c r="K582" i="1"/>
  <c r="J582" i="1"/>
  <c r="H582" i="1"/>
  <c r="G582" i="1"/>
  <c r="I702" i="1"/>
  <c r="O702" i="1"/>
  <c r="G702" i="1"/>
  <c r="N702" i="1"/>
  <c r="F702" i="1"/>
  <c r="M702" i="1"/>
  <c r="L702" i="1"/>
  <c r="K702" i="1"/>
  <c r="J702" i="1"/>
  <c r="H702" i="1"/>
  <c r="N726" i="1"/>
  <c r="G305" i="1"/>
  <c r="O305" i="1"/>
  <c r="O303" i="1" s="1"/>
  <c r="F308" i="1"/>
  <c r="F303" i="1" s="1"/>
  <c r="N308" i="1"/>
  <c r="G313" i="1"/>
  <c r="G303" i="1" s="1"/>
  <c r="O313" i="1"/>
  <c r="F320" i="1"/>
  <c r="F318" i="1" s="1"/>
  <c r="N320" i="1"/>
  <c r="G329" i="1"/>
  <c r="O329" i="1"/>
  <c r="O328" i="1" s="1"/>
  <c r="L330" i="1"/>
  <c r="L328" i="1" s="1"/>
  <c r="L324" i="1" s="1"/>
  <c r="F332" i="1"/>
  <c r="N332" i="1"/>
  <c r="G337" i="1"/>
  <c r="O337" i="1"/>
  <c r="L338" i="1"/>
  <c r="F340" i="1"/>
  <c r="N340" i="1"/>
  <c r="G347" i="1"/>
  <c r="O347" i="1"/>
  <c r="L348" i="1"/>
  <c r="F350" i="1"/>
  <c r="N350" i="1"/>
  <c r="G357" i="1"/>
  <c r="O357" i="1"/>
  <c r="O354" i="1" s="1"/>
  <c r="L358" i="1"/>
  <c r="F360" i="1"/>
  <c r="N360" i="1"/>
  <c r="G365" i="1"/>
  <c r="O365" i="1"/>
  <c r="G389" i="1"/>
  <c r="O389" i="1"/>
  <c r="O384" i="1" s="1"/>
  <c r="O383" i="1" s="1"/>
  <c r="L390" i="1"/>
  <c r="L384" i="1" s="1"/>
  <c r="F392" i="1"/>
  <c r="N392" i="1"/>
  <c r="F402" i="1"/>
  <c r="N402" i="1"/>
  <c r="G409" i="1"/>
  <c r="O409" i="1"/>
  <c r="L410" i="1"/>
  <c r="L412" i="1"/>
  <c r="L411" i="1" s="1"/>
  <c r="F414" i="1"/>
  <c r="N414" i="1"/>
  <c r="L420" i="1"/>
  <c r="L424" i="1"/>
  <c r="F426" i="1"/>
  <c r="N426" i="1"/>
  <c r="G433" i="1"/>
  <c r="O433" i="1"/>
  <c r="O430" i="1" s="1"/>
  <c r="G435" i="1"/>
  <c r="O435" i="1"/>
  <c r="O434" i="1" s="1"/>
  <c r="L436" i="1"/>
  <c r="L438" i="1"/>
  <c r="L437" i="1" s="1"/>
  <c r="G443" i="1"/>
  <c r="G441" i="1" s="1"/>
  <c r="O443" i="1"/>
  <c r="O441" i="1" s="1"/>
  <c r="O440" i="1" s="1"/>
  <c r="O439" i="1" s="1"/>
  <c r="L444" i="1"/>
  <c r="F448" i="1"/>
  <c r="N448" i="1"/>
  <c r="K449" i="1"/>
  <c r="F452" i="1"/>
  <c r="N452" i="1"/>
  <c r="N451" i="1" s="1"/>
  <c r="K453" i="1"/>
  <c r="K451" i="1" s="1"/>
  <c r="K450" i="1" s="1"/>
  <c r="G457" i="1"/>
  <c r="O457" i="1"/>
  <c r="G459" i="1"/>
  <c r="O459" i="1"/>
  <c r="O458" i="1" s="1"/>
  <c r="G461" i="1"/>
  <c r="O461" i="1"/>
  <c r="O460" i="1" s="1"/>
  <c r="L462" i="1"/>
  <c r="F464" i="1"/>
  <c r="N464" i="1"/>
  <c r="K465" i="1"/>
  <c r="J470" i="1"/>
  <c r="J472" i="1"/>
  <c r="G473" i="1"/>
  <c r="O473" i="1"/>
  <c r="G475" i="1"/>
  <c r="O475" i="1"/>
  <c r="O474" i="1" s="1"/>
  <c r="L476" i="1"/>
  <c r="F478" i="1"/>
  <c r="N478" i="1"/>
  <c r="K479" i="1"/>
  <c r="J484" i="1"/>
  <c r="J482" i="1" s="1"/>
  <c r="J481" i="1" s="1"/>
  <c r="G485" i="1"/>
  <c r="O485" i="1"/>
  <c r="O482" i="1" s="1"/>
  <c r="O481" i="1" s="1"/>
  <c r="L486" i="1"/>
  <c r="F488" i="1"/>
  <c r="N488" i="1"/>
  <c r="K489" i="1"/>
  <c r="J492" i="1"/>
  <c r="G493" i="1"/>
  <c r="O493" i="1"/>
  <c r="L494" i="1"/>
  <c r="F496" i="1"/>
  <c r="N496" i="1"/>
  <c r="K497" i="1"/>
  <c r="Q500" i="1"/>
  <c r="Q506" i="1"/>
  <c r="J512" i="1"/>
  <c r="G515" i="1"/>
  <c r="O515" i="1"/>
  <c r="F518" i="1"/>
  <c r="N518" i="1"/>
  <c r="K519" i="1"/>
  <c r="J524" i="1"/>
  <c r="G525" i="1"/>
  <c r="O525" i="1"/>
  <c r="O522" i="1" s="1"/>
  <c r="L526" i="1"/>
  <c r="F528" i="1"/>
  <c r="N528" i="1"/>
  <c r="F532" i="1"/>
  <c r="N532" i="1"/>
  <c r="K533" i="1"/>
  <c r="J536" i="1"/>
  <c r="G537" i="1"/>
  <c r="O537" i="1"/>
  <c r="L538" i="1"/>
  <c r="F540" i="1"/>
  <c r="N540" i="1"/>
  <c r="K541" i="1"/>
  <c r="J544" i="1"/>
  <c r="G545" i="1"/>
  <c r="O545" i="1"/>
  <c r="L546" i="1"/>
  <c r="F548" i="1"/>
  <c r="N548" i="1"/>
  <c r="K549" i="1"/>
  <c r="J552" i="1"/>
  <c r="G553" i="1"/>
  <c r="O553" i="1"/>
  <c r="L554" i="1"/>
  <c r="F558" i="1"/>
  <c r="N558" i="1"/>
  <c r="K559" i="1"/>
  <c r="F562" i="1"/>
  <c r="N562" i="1"/>
  <c r="K563" i="1"/>
  <c r="K561" i="1" s="1"/>
  <c r="J566" i="1"/>
  <c r="J561" i="1" s="1"/>
  <c r="G567" i="1"/>
  <c r="O567" i="1"/>
  <c r="K569" i="1"/>
  <c r="K570" i="1"/>
  <c r="J571" i="1"/>
  <c r="H573" i="1"/>
  <c r="H579" i="1"/>
  <c r="H580" i="1"/>
  <c r="H581" i="1"/>
  <c r="I587" i="1"/>
  <c r="I588" i="1"/>
  <c r="I589" i="1"/>
  <c r="H590" i="1"/>
  <c r="H591" i="1"/>
  <c r="H592" i="1"/>
  <c r="K595" i="1"/>
  <c r="K596" i="1"/>
  <c r="J606" i="1"/>
  <c r="E604" i="1"/>
  <c r="Q609" i="1"/>
  <c r="J610" i="1"/>
  <c r="H614" i="1"/>
  <c r="G620" i="1"/>
  <c r="K622" i="1"/>
  <c r="O624" i="1"/>
  <c r="O622" i="1" s="1"/>
  <c r="G624" i="1"/>
  <c r="G622" i="1" s="1"/>
  <c r="N624" i="1"/>
  <c r="F624" i="1"/>
  <c r="M624" i="1"/>
  <c r="L624" i="1"/>
  <c r="K624" i="1"/>
  <c r="F630" i="1"/>
  <c r="F638" i="1"/>
  <c r="O642" i="1"/>
  <c r="G642" i="1"/>
  <c r="N642" i="1"/>
  <c r="F642" i="1"/>
  <c r="M642" i="1"/>
  <c r="L642" i="1"/>
  <c r="K642" i="1"/>
  <c r="K726" i="1"/>
  <c r="Q724" i="1"/>
  <c r="E723" i="1"/>
  <c r="O764" i="1"/>
  <c r="G825" i="1"/>
  <c r="M330" i="1"/>
  <c r="M328" i="1" s="1"/>
  <c r="M324" i="1" s="1"/>
  <c r="M338" i="1"/>
  <c r="M348" i="1"/>
  <c r="O350" i="1"/>
  <c r="M358" i="1"/>
  <c r="O360" i="1"/>
  <c r="M390" i="1"/>
  <c r="M384" i="1" s="1"/>
  <c r="G392" i="1"/>
  <c r="O392" i="1"/>
  <c r="M410" i="1"/>
  <c r="M412" i="1"/>
  <c r="M411" i="1" s="1"/>
  <c r="O414" i="1"/>
  <c r="M420" i="1"/>
  <c r="M424" i="1"/>
  <c r="O426" i="1"/>
  <c r="O418" i="1" s="1"/>
  <c r="M436" i="1"/>
  <c r="M438" i="1"/>
  <c r="M437" i="1" s="1"/>
  <c r="M444" i="1"/>
  <c r="L449" i="1"/>
  <c r="L453" i="1"/>
  <c r="L451" i="1" s="1"/>
  <c r="M462" i="1"/>
  <c r="L465" i="1"/>
  <c r="K470" i="1"/>
  <c r="K468" i="1" s="1"/>
  <c r="K472" i="1"/>
  <c r="M476" i="1"/>
  <c r="M474" i="1" s="1"/>
  <c r="L479" i="1"/>
  <c r="K484" i="1"/>
  <c r="M486" i="1"/>
  <c r="L489" i="1"/>
  <c r="K492" i="1"/>
  <c r="M494" i="1"/>
  <c r="L497" i="1"/>
  <c r="K512" i="1"/>
  <c r="K506" i="1" s="1"/>
  <c r="L519" i="1"/>
  <c r="K524" i="1"/>
  <c r="K522" i="1" s="1"/>
  <c r="M526" i="1"/>
  <c r="L533" i="1"/>
  <c r="K536" i="1"/>
  <c r="M538" i="1"/>
  <c r="L541" i="1"/>
  <c r="K544" i="1"/>
  <c r="M546" i="1"/>
  <c r="L549" i="1"/>
  <c r="K552" i="1"/>
  <c r="M554" i="1"/>
  <c r="L559" i="1"/>
  <c r="L563" i="1"/>
  <c r="K566" i="1"/>
  <c r="L569" i="1"/>
  <c r="L570" i="1"/>
  <c r="K571" i="1"/>
  <c r="I573" i="1"/>
  <c r="I579" i="1"/>
  <c r="I580" i="1"/>
  <c r="I581" i="1"/>
  <c r="K587" i="1"/>
  <c r="K588" i="1"/>
  <c r="J589" i="1"/>
  <c r="J590" i="1"/>
  <c r="J591" i="1"/>
  <c r="I592" i="1"/>
  <c r="L595" i="1"/>
  <c r="L596" i="1"/>
  <c r="G613" i="1"/>
  <c r="L614" i="1"/>
  <c r="H620" i="1"/>
  <c r="H617" i="1" s="1"/>
  <c r="H616" i="1" s="1"/>
  <c r="L622" i="1"/>
  <c r="G630" i="1"/>
  <c r="O632" i="1"/>
  <c r="G632" i="1"/>
  <c r="N632" i="1"/>
  <c r="F632" i="1"/>
  <c r="M632" i="1"/>
  <c r="L632" i="1"/>
  <c r="K632" i="1"/>
  <c r="G638" i="1"/>
  <c r="M654" i="1"/>
  <c r="L654" i="1"/>
  <c r="K654" i="1"/>
  <c r="J654" i="1"/>
  <c r="I654" i="1"/>
  <c r="M662" i="1"/>
  <c r="L662" i="1"/>
  <c r="K662" i="1"/>
  <c r="J662" i="1"/>
  <c r="I662" i="1"/>
  <c r="M668" i="1"/>
  <c r="L668" i="1"/>
  <c r="K668" i="1"/>
  <c r="J668" i="1"/>
  <c r="I668" i="1"/>
  <c r="M676" i="1"/>
  <c r="L676" i="1"/>
  <c r="K676" i="1"/>
  <c r="J676" i="1"/>
  <c r="I676" i="1"/>
  <c r="M684" i="1"/>
  <c r="L684" i="1"/>
  <c r="K684" i="1"/>
  <c r="J684" i="1"/>
  <c r="I684" i="1"/>
  <c r="F700" i="1"/>
  <c r="O719" i="1"/>
  <c r="G719" i="1"/>
  <c r="N719" i="1"/>
  <c r="F719" i="1"/>
  <c r="M719" i="1"/>
  <c r="L719" i="1"/>
  <c r="K719" i="1"/>
  <c r="J719" i="1"/>
  <c r="I719" i="1"/>
  <c r="G811" i="1"/>
  <c r="S816" i="1"/>
  <c r="F872" i="1"/>
  <c r="G872" i="1"/>
  <c r="H872" i="1" s="1"/>
  <c r="I872" i="1" s="1"/>
  <c r="J872" i="1" s="1"/>
  <c r="K872" i="1" s="1"/>
  <c r="L872" i="1" s="1"/>
  <c r="M872" i="1" s="1"/>
  <c r="N872" i="1" s="1"/>
  <c r="O872" i="1" s="1"/>
  <c r="I305" i="1"/>
  <c r="I313" i="1"/>
  <c r="I329" i="1"/>
  <c r="I328" i="1" s="1"/>
  <c r="I324" i="1" s="1"/>
  <c r="F330" i="1"/>
  <c r="F328" i="1" s="1"/>
  <c r="F324" i="1" s="1"/>
  <c r="N330" i="1"/>
  <c r="N328" i="1" s="1"/>
  <c r="N324" i="1" s="1"/>
  <c r="I337" i="1"/>
  <c r="F338" i="1"/>
  <c r="N338" i="1"/>
  <c r="I347" i="1"/>
  <c r="F348" i="1"/>
  <c r="N348" i="1"/>
  <c r="F358" i="1"/>
  <c r="N358" i="1"/>
  <c r="I389" i="1"/>
  <c r="I384" i="1" s="1"/>
  <c r="F390" i="1"/>
  <c r="N390" i="1"/>
  <c r="N384" i="1" s="1"/>
  <c r="F410" i="1"/>
  <c r="N410" i="1"/>
  <c r="F412" i="1"/>
  <c r="N412" i="1"/>
  <c r="N411" i="1" s="1"/>
  <c r="F420" i="1"/>
  <c r="N420" i="1"/>
  <c r="N418" i="1" s="1"/>
  <c r="F424" i="1"/>
  <c r="N424" i="1"/>
  <c r="F436" i="1"/>
  <c r="F434" i="1" s="1"/>
  <c r="N436" i="1"/>
  <c r="N434" i="1" s="1"/>
  <c r="F438" i="1"/>
  <c r="F437" i="1" s="1"/>
  <c r="N438" i="1"/>
  <c r="N437" i="1" s="1"/>
  <c r="I443" i="1"/>
  <c r="I441" i="1" s="1"/>
  <c r="I440" i="1" s="1"/>
  <c r="F444" i="1"/>
  <c r="N444" i="1"/>
  <c r="M449" i="1"/>
  <c r="M453" i="1"/>
  <c r="M451" i="1" s="1"/>
  <c r="I457" i="1"/>
  <c r="I451" i="1" s="1"/>
  <c r="I459" i="1"/>
  <c r="I461" i="1"/>
  <c r="I460" i="1" s="1"/>
  <c r="F462" i="1"/>
  <c r="N462" i="1"/>
  <c r="M465" i="1"/>
  <c r="M460" i="1" s="1"/>
  <c r="M458" i="1" s="1"/>
  <c r="L470" i="1"/>
  <c r="L468" i="1" s="1"/>
  <c r="L472" i="1"/>
  <c r="I473" i="1"/>
  <c r="I475" i="1"/>
  <c r="I474" i="1" s="1"/>
  <c r="F476" i="1"/>
  <c r="F474" i="1" s="1"/>
  <c r="N476" i="1"/>
  <c r="M479" i="1"/>
  <c r="L484" i="1"/>
  <c r="L482" i="1" s="1"/>
  <c r="L481" i="1" s="1"/>
  <c r="I485" i="1"/>
  <c r="F486" i="1"/>
  <c r="N486" i="1"/>
  <c r="M489" i="1"/>
  <c r="L492" i="1"/>
  <c r="I493" i="1"/>
  <c r="I482" i="1" s="1"/>
  <c r="I481" i="1" s="1"/>
  <c r="F494" i="1"/>
  <c r="N494" i="1"/>
  <c r="M497" i="1"/>
  <c r="L512" i="1"/>
  <c r="L506" i="1" s="1"/>
  <c r="L503" i="1" s="1"/>
  <c r="I515" i="1"/>
  <c r="M519" i="1"/>
  <c r="L524" i="1"/>
  <c r="L522" i="1" s="1"/>
  <c r="I525" i="1"/>
  <c r="I522" i="1" s="1"/>
  <c r="F526" i="1"/>
  <c r="N526" i="1"/>
  <c r="M533" i="1"/>
  <c r="L536" i="1"/>
  <c r="I537" i="1"/>
  <c r="F538" i="1"/>
  <c r="N538" i="1"/>
  <c r="M541" i="1"/>
  <c r="L544" i="1"/>
  <c r="I545" i="1"/>
  <c r="F546" i="1"/>
  <c r="N546" i="1"/>
  <c r="M549" i="1"/>
  <c r="L552" i="1"/>
  <c r="I553" i="1"/>
  <c r="F554" i="1"/>
  <c r="N554" i="1"/>
  <c r="M559" i="1"/>
  <c r="M563" i="1"/>
  <c r="M561" i="1" s="1"/>
  <c r="L566" i="1"/>
  <c r="I567" i="1"/>
  <c r="N569" i="1"/>
  <c r="M570" i="1"/>
  <c r="M571" i="1"/>
  <c r="J573" i="1"/>
  <c r="K579" i="1"/>
  <c r="K580" i="1"/>
  <c r="J581" i="1"/>
  <c r="L587" i="1"/>
  <c r="L588" i="1"/>
  <c r="K589" i="1"/>
  <c r="K590" i="1"/>
  <c r="K591" i="1"/>
  <c r="J592" i="1"/>
  <c r="N595" i="1"/>
  <c r="M596" i="1"/>
  <c r="O606" i="1"/>
  <c r="G606" i="1"/>
  <c r="N606" i="1"/>
  <c r="F606" i="1"/>
  <c r="M606" i="1"/>
  <c r="K606" i="1"/>
  <c r="H608" i="1"/>
  <c r="H607" i="1" s="1"/>
  <c r="O610" i="1"/>
  <c r="O609" i="1" s="1"/>
  <c r="G610" i="1"/>
  <c r="N610" i="1"/>
  <c r="N609" i="1" s="1"/>
  <c r="F610" i="1"/>
  <c r="M610" i="1"/>
  <c r="K610" i="1"/>
  <c r="H613" i="1"/>
  <c r="M614" i="1"/>
  <c r="N620" i="1"/>
  <c r="M622" i="1"/>
  <c r="H630" i="1"/>
  <c r="H638" i="1"/>
  <c r="N645" i="1"/>
  <c r="F645" i="1"/>
  <c r="M645" i="1"/>
  <c r="L645" i="1"/>
  <c r="K645" i="1"/>
  <c r="J645" i="1"/>
  <c r="H648" i="1"/>
  <c r="H640" i="1" s="1"/>
  <c r="H656" i="1"/>
  <c r="H664" i="1"/>
  <c r="H670" i="1"/>
  <c r="H678" i="1"/>
  <c r="H686" i="1"/>
  <c r="I694" i="1"/>
  <c r="O694" i="1"/>
  <c r="G694" i="1"/>
  <c r="N694" i="1"/>
  <c r="F694" i="1"/>
  <c r="M694" i="1"/>
  <c r="L694" i="1"/>
  <c r="K694" i="1"/>
  <c r="H700" i="1"/>
  <c r="O731" i="1"/>
  <c r="O729" i="1" s="1"/>
  <c r="G731" i="1"/>
  <c r="N731" i="1"/>
  <c r="F731" i="1"/>
  <c r="M731" i="1"/>
  <c r="M729" i="1" s="1"/>
  <c r="L731" i="1"/>
  <c r="K731" i="1"/>
  <c r="J731" i="1"/>
  <c r="J729" i="1" s="1"/>
  <c r="I731" i="1"/>
  <c r="I729" i="1" s="1"/>
  <c r="L756" i="1"/>
  <c r="K756" i="1"/>
  <c r="J756" i="1"/>
  <c r="I756" i="1"/>
  <c r="O756" i="1"/>
  <c r="N756" i="1"/>
  <c r="M756" i="1"/>
  <c r="H756" i="1"/>
  <c r="G756" i="1"/>
  <c r="F756" i="1"/>
  <c r="G330" i="1"/>
  <c r="G338" i="1"/>
  <c r="G348" i="1"/>
  <c r="G358" i="1"/>
  <c r="Q369" i="1"/>
  <c r="F960" i="1"/>
  <c r="G390" i="1"/>
  <c r="G410" i="1"/>
  <c r="G412" i="1"/>
  <c r="G411" i="1" s="1"/>
  <c r="G420" i="1"/>
  <c r="G424" i="1"/>
  <c r="G436" i="1"/>
  <c r="G438" i="1"/>
  <c r="G437" i="1" s="1"/>
  <c r="E440" i="1"/>
  <c r="G444" i="1"/>
  <c r="F449" i="1"/>
  <c r="N449" i="1"/>
  <c r="F453" i="1"/>
  <c r="N453" i="1"/>
  <c r="G462" i="1"/>
  <c r="F465" i="1"/>
  <c r="N465" i="1"/>
  <c r="M470" i="1"/>
  <c r="M468" i="1" s="1"/>
  <c r="M472" i="1"/>
  <c r="G476" i="1"/>
  <c r="F479" i="1"/>
  <c r="N479" i="1"/>
  <c r="M484" i="1"/>
  <c r="G486" i="1"/>
  <c r="F489" i="1"/>
  <c r="N489" i="1"/>
  <c r="M492" i="1"/>
  <c r="G494" i="1"/>
  <c r="F497" i="1"/>
  <c r="N497" i="1"/>
  <c r="M512" i="1"/>
  <c r="F519" i="1"/>
  <c r="N519" i="1"/>
  <c r="M524" i="1"/>
  <c r="M522" i="1" s="1"/>
  <c r="G526" i="1"/>
  <c r="F533" i="1"/>
  <c r="N533" i="1"/>
  <c r="M536" i="1"/>
  <c r="G538" i="1"/>
  <c r="F541" i="1"/>
  <c r="N541" i="1"/>
  <c r="M544" i="1"/>
  <c r="G546" i="1"/>
  <c r="F549" i="1"/>
  <c r="N549" i="1"/>
  <c r="M552" i="1"/>
  <c r="G554" i="1"/>
  <c r="F559" i="1"/>
  <c r="N559" i="1"/>
  <c r="F563" i="1"/>
  <c r="N563" i="1"/>
  <c r="M566" i="1"/>
  <c r="K573" i="1"/>
  <c r="L579" i="1"/>
  <c r="L580" i="1"/>
  <c r="K581" i="1"/>
  <c r="N587" i="1"/>
  <c r="M588" i="1"/>
  <c r="M589" i="1"/>
  <c r="M590" i="1"/>
  <c r="L591" i="1"/>
  <c r="L592" i="1"/>
  <c r="O597" i="1"/>
  <c r="G597" i="1"/>
  <c r="N597" i="1"/>
  <c r="L597" i="1"/>
  <c r="L598" i="1"/>
  <c r="K598" i="1"/>
  <c r="I598" i="1"/>
  <c r="I608" i="1"/>
  <c r="I607" i="1" s="1"/>
  <c r="I613" i="1"/>
  <c r="I609" i="1" s="1"/>
  <c r="I604" i="1" s="1"/>
  <c r="F617" i="1"/>
  <c r="F616" i="1" s="1"/>
  <c r="N627" i="1"/>
  <c r="F627" i="1"/>
  <c r="M627" i="1"/>
  <c r="L627" i="1"/>
  <c r="K627" i="1"/>
  <c r="J627" i="1"/>
  <c r="N630" i="1"/>
  <c r="N635" i="1"/>
  <c r="F635" i="1"/>
  <c r="M635" i="1"/>
  <c r="L635" i="1"/>
  <c r="K635" i="1"/>
  <c r="J635" i="1"/>
  <c r="N638" i="1"/>
  <c r="I648" i="1"/>
  <c r="I656" i="1"/>
  <c r="I664" i="1"/>
  <c r="I670" i="1"/>
  <c r="I678" i="1"/>
  <c r="I686" i="1"/>
  <c r="M724" i="1"/>
  <c r="F726" i="1"/>
  <c r="F724" i="1" s="1"/>
  <c r="F723" i="1" s="1"/>
  <c r="D738" i="1"/>
  <c r="D722" i="1" s="1"/>
  <c r="F845" i="1"/>
  <c r="G449" i="1"/>
  <c r="G446" i="1" s="1"/>
  <c r="G453" i="1"/>
  <c r="G451" i="1" s="1"/>
  <c r="G465" i="1"/>
  <c r="F470" i="1"/>
  <c r="F468" i="1" s="1"/>
  <c r="N470" i="1"/>
  <c r="N468" i="1" s="1"/>
  <c r="F472" i="1"/>
  <c r="N472" i="1"/>
  <c r="G479" i="1"/>
  <c r="F484" i="1"/>
  <c r="N484" i="1"/>
  <c r="G489" i="1"/>
  <c r="F492" i="1"/>
  <c r="N492" i="1"/>
  <c r="G497" i="1"/>
  <c r="F512" i="1"/>
  <c r="N512" i="1"/>
  <c r="G519" i="1"/>
  <c r="F524" i="1"/>
  <c r="N524" i="1"/>
  <c r="G533" i="1"/>
  <c r="F536" i="1"/>
  <c r="N536" i="1"/>
  <c r="G541" i="1"/>
  <c r="F544" i="1"/>
  <c r="N544" i="1"/>
  <c r="G549" i="1"/>
  <c r="F552" i="1"/>
  <c r="N552" i="1"/>
  <c r="G559" i="1"/>
  <c r="G563" i="1"/>
  <c r="G561" i="1" s="1"/>
  <c r="F566" i="1"/>
  <c r="N566" i="1"/>
  <c r="M569" i="1"/>
  <c r="J569" i="1"/>
  <c r="J570" i="1"/>
  <c r="O570" i="1"/>
  <c r="O561" i="1" s="1"/>
  <c r="G570" i="1"/>
  <c r="O571" i="1"/>
  <c r="G571" i="1"/>
  <c r="L571" i="1"/>
  <c r="M573" i="1"/>
  <c r="N579" i="1"/>
  <c r="M580" i="1"/>
  <c r="M581" i="1"/>
  <c r="N590" i="1"/>
  <c r="M591" i="1"/>
  <c r="M592" i="1"/>
  <c r="M595" i="1"/>
  <c r="J595" i="1"/>
  <c r="J596" i="1"/>
  <c r="O596" i="1"/>
  <c r="G596" i="1"/>
  <c r="J608" i="1"/>
  <c r="J607" i="1" s="1"/>
  <c r="K613" i="1"/>
  <c r="K614" i="1"/>
  <c r="J614" i="1"/>
  <c r="I614" i="1"/>
  <c r="O614" i="1"/>
  <c r="G614" i="1"/>
  <c r="M620" i="1"/>
  <c r="L620" i="1"/>
  <c r="K620" i="1"/>
  <c r="K617" i="1" s="1"/>
  <c r="K616" i="1" s="1"/>
  <c r="J620" i="1"/>
  <c r="I620" i="1"/>
  <c r="I622" i="1"/>
  <c r="O700" i="1"/>
  <c r="G700" i="1"/>
  <c r="M700" i="1"/>
  <c r="L700" i="1"/>
  <c r="K700" i="1"/>
  <c r="J700" i="1"/>
  <c r="I700" i="1"/>
  <c r="Q741" i="1"/>
  <c r="M832" i="1"/>
  <c r="N832" i="1" s="1"/>
  <c r="O832" i="1" s="1"/>
  <c r="P832" i="1"/>
  <c r="G470" i="1"/>
  <c r="G468" i="1" s="1"/>
  <c r="G472" i="1"/>
  <c r="G484" i="1"/>
  <c r="G492" i="1"/>
  <c r="G512" i="1"/>
  <c r="G524" i="1"/>
  <c r="G522" i="1" s="1"/>
  <c r="G536" i="1"/>
  <c r="G544" i="1"/>
  <c r="G552" i="1"/>
  <c r="G566" i="1"/>
  <c r="M587" i="1"/>
  <c r="J587" i="1"/>
  <c r="J588" i="1"/>
  <c r="O588" i="1"/>
  <c r="G588" i="1"/>
  <c r="O589" i="1"/>
  <c r="G589" i="1"/>
  <c r="L589" i="1"/>
  <c r="M630" i="1"/>
  <c r="L630" i="1"/>
  <c r="K630" i="1"/>
  <c r="J630" i="1"/>
  <c r="I630" i="1"/>
  <c r="M638" i="1"/>
  <c r="L638" i="1"/>
  <c r="K638" i="1"/>
  <c r="J638" i="1"/>
  <c r="I638" i="1"/>
  <c r="O648" i="1"/>
  <c r="G648" i="1"/>
  <c r="N648" i="1"/>
  <c r="F648" i="1"/>
  <c r="M648" i="1"/>
  <c r="L648" i="1"/>
  <c r="K648" i="1"/>
  <c r="O656" i="1"/>
  <c r="G656" i="1"/>
  <c r="N656" i="1"/>
  <c r="F656" i="1"/>
  <c r="M656" i="1"/>
  <c r="L656" i="1"/>
  <c r="K656" i="1"/>
  <c r="O664" i="1"/>
  <c r="G664" i="1"/>
  <c r="N664" i="1"/>
  <c r="F664" i="1"/>
  <c r="M664" i="1"/>
  <c r="L664" i="1"/>
  <c r="K664" i="1"/>
  <c r="O670" i="1"/>
  <c r="G670" i="1"/>
  <c r="N670" i="1"/>
  <c r="F670" i="1"/>
  <c r="M670" i="1"/>
  <c r="L670" i="1"/>
  <c r="K670" i="1"/>
  <c r="O678" i="1"/>
  <c r="G678" i="1"/>
  <c r="N678" i="1"/>
  <c r="F678" i="1"/>
  <c r="M678" i="1"/>
  <c r="L678" i="1"/>
  <c r="K678" i="1"/>
  <c r="O686" i="1"/>
  <c r="G686" i="1"/>
  <c r="N686" i="1"/>
  <c r="F686" i="1"/>
  <c r="M686" i="1"/>
  <c r="L686" i="1"/>
  <c r="K686" i="1"/>
  <c r="F853" i="1"/>
  <c r="O573" i="1"/>
  <c r="G573" i="1"/>
  <c r="L573" i="1"/>
  <c r="M579" i="1"/>
  <c r="J579" i="1"/>
  <c r="J580" i="1"/>
  <c r="O580" i="1"/>
  <c r="G580" i="1"/>
  <c r="O581" i="1"/>
  <c r="G581" i="1"/>
  <c r="L581" i="1"/>
  <c r="L590" i="1"/>
  <c r="I590" i="1"/>
  <c r="I591" i="1"/>
  <c r="N591" i="1"/>
  <c r="F591" i="1"/>
  <c r="N592" i="1"/>
  <c r="F592" i="1"/>
  <c r="K592" i="1"/>
  <c r="O608" i="1"/>
  <c r="O607" i="1" s="1"/>
  <c r="G608" i="1"/>
  <c r="G607" i="1" s="1"/>
  <c r="N608" i="1"/>
  <c r="N607" i="1" s="1"/>
  <c r="F608" i="1"/>
  <c r="F607" i="1" s="1"/>
  <c r="M608" i="1"/>
  <c r="M607" i="1" s="1"/>
  <c r="K608" i="1"/>
  <c r="K607" i="1" s="1"/>
  <c r="H609" i="1"/>
  <c r="H604" i="1" s="1"/>
  <c r="N613" i="1"/>
  <c r="F613" i="1"/>
  <c r="M613" i="1"/>
  <c r="L613" i="1"/>
  <c r="J613" i="1"/>
  <c r="M617" i="1"/>
  <c r="M616" i="1" s="1"/>
  <c r="K729" i="1"/>
  <c r="O743" i="1"/>
  <c r="O742" i="1" s="1"/>
  <c r="O741" i="1" s="1"/>
  <c r="G743" i="1"/>
  <c r="G742" i="1" s="1"/>
  <c r="G741" i="1" s="1"/>
  <c r="L743" i="1"/>
  <c r="N743" i="1"/>
  <c r="N742" i="1" s="1"/>
  <c r="M743" i="1"/>
  <c r="M742" i="1" s="1"/>
  <c r="M741" i="1" s="1"/>
  <c r="K743" i="1"/>
  <c r="K742" i="1" s="1"/>
  <c r="K741" i="1" s="1"/>
  <c r="J743" i="1"/>
  <c r="I743" i="1"/>
  <c r="H743" i="1"/>
  <c r="F743" i="1"/>
  <c r="F742" i="1" s="1"/>
  <c r="F884" i="1"/>
  <c r="G884" i="1" s="1"/>
  <c r="H884" i="1" s="1"/>
  <c r="I884" i="1" s="1"/>
  <c r="J884" i="1" s="1"/>
  <c r="K884" i="1" s="1"/>
  <c r="L884" i="1" s="1"/>
  <c r="M884" i="1" s="1"/>
  <c r="N884" i="1" s="1"/>
  <c r="O884" i="1" s="1"/>
  <c r="F599" i="1"/>
  <c r="N599" i="1"/>
  <c r="F601" i="1"/>
  <c r="F600" i="1" s="1"/>
  <c r="N601" i="1"/>
  <c r="N600" i="1" s="1"/>
  <c r="F603" i="1"/>
  <c r="F602" i="1" s="1"/>
  <c r="N603" i="1"/>
  <c r="N602" i="1" s="1"/>
  <c r="F605" i="1"/>
  <c r="N605" i="1"/>
  <c r="L615" i="1"/>
  <c r="G618" i="1"/>
  <c r="O618" i="1"/>
  <c r="O617" i="1" s="1"/>
  <c r="O616" i="1" s="1"/>
  <c r="L619" i="1"/>
  <c r="L617" i="1" s="1"/>
  <c r="L616" i="1" s="1"/>
  <c r="F621" i="1"/>
  <c r="N621" i="1"/>
  <c r="F623" i="1"/>
  <c r="F622" i="1" s="1"/>
  <c r="N623" i="1"/>
  <c r="G628" i="1"/>
  <c r="O628" i="1"/>
  <c r="L629" i="1"/>
  <c r="F631" i="1"/>
  <c r="N631" i="1"/>
  <c r="G636" i="1"/>
  <c r="O636" i="1"/>
  <c r="L637" i="1"/>
  <c r="F639" i="1"/>
  <c r="N639" i="1"/>
  <c r="F641" i="1"/>
  <c r="N641" i="1"/>
  <c r="G646" i="1"/>
  <c r="O646" i="1"/>
  <c r="G652" i="1"/>
  <c r="O652" i="1"/>
  <c r="L653" i="1"/>
  <c r="L640" i="1" s="1"/>
  <c r="F655" i="1"/>
  <c r="N655" i="1"/>
  <c r="G660" i="1"/>
  <c r="O660" i="1"/>
  <c r="L661" i="1"/>
  <c r="F663" i="1"/>
  <c r="N663" i="1"/>
  <c r="F669" i="1"/>
  <c r="N669" i="1"/>
  <c r="G674" i="1"/>
  <c r="O674" i="1"/>
  <c r="L675" i="1"/>
  <c r="F677" i="1"/>
  <c r="N677" i="1"/>
  <c r="G682" i="1"/>
  <c r="O682" i="1"/>
  <c r="L683" i="1"/>
  <c r="F685" i="1"/>
  <c r="N685" i="1"/>
  <c r="G690" i="1"/>
  <c r="O690" i="1"/>
  <c r="L691" i="1"/>
  <c r="F693" i="1"/>
  <c r="N693" i="1"/>
  <c r="J697" i="1"/>
  <c r="G698" i="1"/>
  <c r="O698" i="1"/>
  <c r="L699" i="1"/>
  <c r="F701" i="1"/>
  <c r="N701" i="1"/>
  <c r="J705" i="1"/>
  <c r="G706" i="1"/>
  <c r="O706" i="1"/>
  <c r="L707" i="1"/>
  <c r="F709" i="1"/>
  <c r="N709" i="1"/>
  <c r="K710" i="1"/>
  <c r="K713" i="1"/>
  <c r="J716" i="1"/>
  <c r="G717" i="1"/>
  <c r="O717" i="1"/>
  <c r="L718" i="1"/>
  <c r="F720" i="1"/>
  <c r="N720" i="1"/>
  <c r="G725" i="1"/>
  <c r="O725" i="1"/>
  <c r="G727" i="1"/>
  <c r="O727" i="1"/>
  <c r="O726" i="1" s="1"/>
  <c r="L728" i="1"/>
  <c r="L726" i="1" s="1"/>
  <c r="L730" i="1"/>
  <c r="N732" i="1"/>
  <c r="K733" i="1"/>
  <c r="K735" i="1"/>
  <c r="K734" i="1" s="1"/>
  <c r="K740" i="1"/>
  <c r="L744" i="1"/>
  <c r="I744" i="1"/>
  <c r="I745" i="1"/>
  <c r="N745" i="1"/>
  <c r="F745" i="1"/>
  <c r="I750" i="1"/>
  <c r="I749" i="1" s="1"/>
  <c r="O755" i="1"/>
  <c r="G755" i="1"/>
  <c r="N755" i="1"/>
  <c r="F755" i="1"/>
  <c r="M755" i="1"/>
  <c r="L755" i="1"/>
  <c r="G758" i="1"/>
  <c r="G757" i="1" s="1"/>
  <c r="F766" i="1"/>
  <c r="G781" i="1"/>
  <c r="G780" i="1" s="1"/>
  <c r="G815" i="1"/>
  <c r="G819" i="1"/>
  <c r="G818" i="1" s="1"/>
  <c r="F843" i="1"/>
  <c r="S873" i="1"/>
  <c r="G899" i="1"/>
  <c r="K697" i="1"/>
  <c r="K705" i="1"/>
  <c r="L710" i="1"/>
  <c r="L713" i="1"/>
  <c r="K716" i="1"/>
  <c r="Q729" i="1"/>
  <c r="L733" i="1"/>
  <c r="L735" i="1"/>
  <c r="O737" i="1"/>
  <c r="L737" i="1"/>
  <c r="J750" i="1"/>
  <c r="H758" i="1"/>
  <c r="H757" i="1" s="1"/>
  <c r="G766" i="1"/>
  <c r="F805" i="1"/>
  <c r="G812" i="1"/>
  <c r="H812" i="1" s="1"/>
  <c r="I812" i="1" s="1"/>
  <c r="J812" i="1" s="1"/>
  <c r="K812" i="1" s="1"/>
  <c r="L812" i="1" s="1"/>
  <c r="M812" i="1" s="1"/>
  <c r="N812" i="1" s="1"/>
  <c r="O812" i="1" s="1"/>
  <c r="F812" i="1"/>
  <c r="F830" i="1"/>
  <c r="F868" i="1"/>
  <c r="G868" i="1"/>
  <c r="H868" i="1" s="1"/>
  <c r="I868" i="1" s="1"/>
  <c r="J868" i="1" s="1"/>
  <c r="K868" i="1" s="1"/>
  <c r="L868" i="1" s="1"/>
  <c r="M868" i="1" s="1"/>
  <c r="N868" i="1" s="1"/>
  <c r="O868" i="1" s="1"/>
  <c r="F615" i="1"/>
  <c r="N615" i="1"/>
  <c r="I618" i="1"/>
  <c r="F619" i="1"/>
  <c r="N619" i="1"/>
  <c r="I628" i="1"/>
  <c r="F629" i="1"/>
  <c r="N629" i="1"/>
  <c r="I636" i="1"/>
  <c r="F637" i="1"/>
  <c r="N637" i="1"/>
  <c r="I646" i="1"/>
  <c r="I652" i="1"/>
  <c r="F653" i="1"/>
  <c r="N653" i="1"/>
  <c r="I660" i="1"/>
  <c r="F661" i="1"/>
  <c r="N661" i="1"/>
  <c r="I674" i="1"/>
  <c r="F675" i="1"/>
  <c r="N675" i="1"/>
  <c r="I682" i="1"/>
  <c r="F683" i="1"/>
  <c r="N683" i="1"/>
  <c r="I690" i="1"/>
  <c r="F691" i="1"/>
  <c r="N691" i="1"/>
  <c r="L697" i="1"/>
  <c r="I698" i="1"/>
  <c r="F699" i="1"/>
  <c r="N699" i="1"/>
  <c r="L705" i="1"/>
  <c r="I706" i="1"/>
  <c r="F707" i="1"/>
  <c r="N707" i="1"/>
  <c r="M710" i="1"/>
  <c r="M713" i="1"/>
  <c r="L716" i="1"/>
  <c r="I717" i="1"/>
  <c r="F718" i="1"/>
  <c r="N718" i="1"/>
  <c r="I725" i="1"/>
  <c r="I727" i="1"/>
  <c r="I726" i="1" s="1"/>
  <c r="F728" i="1"/>
  <c r="N728" i="1"/>
  <c r="F730" i="1"/>
  <c r="F729" i="1" s="1"/>
  <c r="N730" i="1"/>
  <c r="M733" i="1"/>
  <c r="M735" i="1"/>
  <c r="M734" i="1" s="1"/>
  <c r="J736" i="1"/>
  <c r="J734" i="1" s="1"/>
  <c r="G737" i="1"/>
  <c r="N740" i="1"/>
  <c r="H744" i="1"/>
  <c r="H745" i="1"/>
  <c r="L750" i="1"/>
  <c r="M758" i="1"/>
  <c r="M757" i="1" s="1"/>
  <c r="D761" i="1"/>
  <c r="D760" i="1" s="1"/>
  <c r="H766" i="1"/>
  <c r="J774" i="1"/>
  <c r="O776" i="1"/>
  <c r="G776" i="1"/>
  <c r="N776" i="1"/>
  <c r="F776" i="1"/>
  <c r="M776" i="1"/>
  <c r="M774" i="1" s="1"/>
  <c r="L776" i="1"/>
  <c r="L774" i="1" s="1"/>
  <c r="K776" i="1"/>
  <c r="N781" i="1"/>
  <c r="N780" i="1" s="1"/>
  <c r="Q794" i="1"/>
  <c r="E793" i="1"/>
  <c r="F806" i="1"/>
  <c r="G808" i="1"/>
  <c r="J810" i="1"/>
  <c r="L816" i="1"/>
  <c r="G833" i="1"/>
  <c r="G615" i="1"/>
  <c r="J618" i="1"/>
  <c r="J617" i="1" s="1"/>
  <c r="J616" i="1" s="1"/>
  <c r="G619" i="1"/>
  <c r="J628" i="1"/>
  <c r="G629" i="1"/>
  <c r="J636" i="1"/>
  <c r="G637" i="1"/>
  <c r="I641" i="1"/>
  <c r="J646" i="1"/>
  <c r="J652" i="1"/>
  <c r="G653" i="1"/>
  <c r="J660" i="1"/>
  <c r="G661" i="1"/>
  <c r="J674" i="1"/>
  <c r="G675" i="1"/>
  <c r="J682" i="1"/>
  <c r="G683" i="1"/>
  <c r="J690" i="1"/>
  <c r="G691" i="1"/>
  <c r="M697" i="1"/>
  <c r="J698" i="1"/>
  <c r="G699" i="1"/>
  <c r="M705" i="1"/>
  <c r="J706" i="1"/>
  <c r="G707" i="1"/>
  <c r="F710" i="1"/>
  <c r="N710" i="1"/>
  <c r="F713" i="1"/>
  <c r="N713" i="1"/>
  <c r="M716" i="1"/>
  <c r="J717" i="1"/>
  <c r="G718" i="1"/>
  <c r="J725" i="1"/>
  <c r="J727" i="1"/>
  <c r="J726" i="1" s="1"/>
  <c r="G728" i="1"/>
  <c r="G730" i="1"/>
  <c r="G729" i="1" s="1"/>
  <c r="F733" i="1"/>
  <c r="N733" i="1"/>
  <c r="F735" i="1"/>
  <c r="F734" i="1" s="1"/>
  <c r="N735" i="1"/>
  <c r="N734" i="1" s="1"/>
  <c r="H737" i="1"/>
  <c r="H734" i="1" s="1"/>
  <c r="O739" i="1"/>
  <c r="G739" i="1"/>
  <c r="L739" i="1"/>
  <c r="J744" i="1"/>
  <c r="J745" i="1"/>
  <c r="I747" i="1"/>
  <c r="I746" i="1" s="1"/>
  <c r="N747" i="1"/>
  <c r="F747" i="1"/>
  <c r="N748" i="1"/>
  <c r="F748" i="1"/>
  <c r="K748" i="1"/>
  <c r="K746" i="1" s="1"/>
  <c r="M750" i="1"/>
  <c r="M753" i="1"/>
  <c r="J753" i="1"/>
  <c r="N758" i="1"/>
  <c r="N757" i="1" s="1"/>
  <c r="Q762" i="1"/>
  <c r="E761" i="1"/>
  <c r="H764" i="1"/>
  <c r="H761" i="1" s="1"/>
  <c r="H760" i="1" s="1"/>
  <c r="N766" i="1"/>
  <c r="J770" i="1"/>
  <c r="O772" i="1"/>
  <c r="G772" i="1"/>
  <c r="N772" i="1"/>
  <c r="F772" i="1"/>
  <c r="M772" i="1"/>
  <c r="M770" i="1" s="1"/>
  <c r="L772" i="1"/>
  <c r="L770" i="1" s="1"/>
  <c r="K772" i="1"/>
  <c r="K774" i="1"/>
  <c r="Q814" i="1"/>
  <c r="Q818" i="1"/>
  <c r="F831" i="1"/>
  <c r="F849" i="1"/>
  <c r="F855" i="1"/>
  <c r="G855" i="1"/>
  <c r="H855" i="1" s="1"/>
  <c r="I855" i="1" s="1"/>
  <c r="J855" i="1" s="1"/>
  <c r="K855" i="1" s="1"/>
  <c r="L855" i="1" s="1"/>
  <c r="M855" i="1" s="1"/>
  <c r="N855" i="1" s="1"/>
  <c r="O855" i="1" s="1"/>
  <c r="F697" i="1"/>
  <c r="F705" i="1"/>
  <c r="G710" i="1"/>
  <c r="O710" i="1"/>
  <c r="G713" i="1"/>
  <c r="O713" i="1"/>
  <c r="F716" i="1"/>
  <c r="G733" i="1"/>
  <c r="O733" i="1"/>
  <c r="G735" i="1"/>
  <c r="G734" i="1" s="1"/>
  <c r="O735" i="1"/>
  <c r="I737" i="1"/>
  <c r="I734" i="1" s="1"/>
  <c r="L740" i="1"/>
  <c r="I740" i="1"/>
  <c r="O761" i="1"/>
  <c r="O760" i="1" s="1"/>
  <c r="I764" i="1"/>
  <c r="I761" i="1" s="1"/>
  <c r="I760" i="1" s="1"/>
  <c r="K770" i="1"/>
  <c r="M781" i="1"/>
  <c r="M780" i="1" s="1"/>
  <c r="L781" i="1"/>
  <c r="L780" i="1" s="1"/>
  <c r="K781" i="1"/>
  <c r="K780" i="1" s="1"/>
  <c r="J781" i="1"/>
  <c r="J780" i="1" s="1"/>
  <c r="I781" i="1"/>
  <c r="I780" i="1" s="1"/>
  <c r="F795" i="1"/>
  <c r="L811" i="1"/>
  <c r="M811" i="1" s="1"/>
  <c r="N811" i="1" s="1"/>
  <c r="O811" i="1" s="1"/>
  <c r="S813" i="1"/>
  <c r="I822" i="1"/>
  <c r="J822" i="1" s="1"/>
  <c r="K822" i="1" s="1"/>
  <c r="L822" i="1" s="1"/>
  <c r="S832" i="1"/>
  <c r="F870" i="1"/>
  <c r="N750" i="1"/>
  <c r="N749" i="1" s="1"/>
  <c r="F750" i="1"/>
  <c r="K750" i="1"/>
  <c r="K749" i="1" s="1"/>
  <c r="L758" i="1"/>
  <c r="L757" i="1" s="1"/>
  <c r="K758" i="1"/>
  <c r="K757" i="1" s="1"/>
  <c r="J758" i="1"/>
  <c r="J757" i="1" s="1"/>
  <c r="I758" i="1"/>
  <c r="I757" i="1" s="1"/>
  <c r="M766" i="1"/>
  <c r="L766" i="1"/>
  <c r="K766" i="1"/>
  <c r="K764" i="1" s="1"/>
  <c r="K761" i="1" s="1"/>
  <c r="K760" i="1" s="1"/>
  <c r="J766" i="1"/>
  <c r="J764" i="1" s="1"/>
  <c r="J761" i="1" s="1"/>
  <c r="J760" i="1" s="1"/>
  <c r="I766" i="1"/>
  <c r="D1457" i="1"/>
  <c r="D792" i="1"/>
  <c r="F815" i="1"/>
  <c r="F819" i="1"/>
  <c r="N888" i="1"/>
  <c r="O888" i="1" s="1"/>
  <c r="F888" i="1"/>
  <c r="G888" i="1" s="1"/>
  <c r="H888" i="1" s="1"/>
  <c r="I888" i="1" s="1"/>
  <c r="J888" i="1" s="1"/>
  <c r="K888" i="1" s="1"/>
  <c r="L888" i="1" s="1"/>
  <c r="M888" i="1" s="1"/>
  <c r="G750" i="1"/>
  <c r="G798" i="1"/>
  <c r="H798" i="1" s="1"/>
  <c r="I798" i="1" s="1"/>
  <c r="J798" i="1" s="1"/>
  <c r="K798" i="1" s="1"/>
  <c r="L798" i="1" s="1"/>
  <c r="M798" i="1" s="1"/>
  <c r="N798" i="1" s="1"/>
  <c r="O798" i="1" s="1"/>
  <c r="F798" i="1"/>
  <c r="G802" i="1"/>
  <c r="G800" i="1" s="1"/>
  <c r="F802" i="1"/>
  <c r="L807" i="1"/>
  <c r="P816" i="1"/>
  <c r="Q817" i="1"/>
  <c r="F857" i="1"/>
  <c r="G857" i="1"/>
  <c r="H857" i="1" s="1"/>
  <c r="I857" i="1" s="1"/>
  <c r="J857" i="1" s="1"/>
  <c r="K857" i="1" s="1"/>
  <c r="L857" i="1" s="1"/>
  <c r="M857" i="1" s="1"/>
  <c r="N857" i="1" s="1"/>
  <c r="O857" i="1" s="1"/>
  <c r="G754" i="1"/>
  <c r="O754" i="1"/>
  <c r="O749" i="1" s="1"/>
  <c r="F759" i="1"/>
  <c r="F757" i="1" s="1"/>
  <c r="N759" i="1"/>
  <c r="L763" i="1"/>
  <c r="L762" i="1" s="1"/>
  <c r="L765" i="1"/>
  <c r="F767" i="1"/>
  <c r="N767" i="1"/>
  <c r="F769" i="1"/>
  <c r="F768" i="1" s="1"/>
  <c r="N769" i="1"/>
  <c r="N768" i="1" s="1"/>
  <c r="F771" i="1"/>
  <c r="F770" i="1" s="1"/>
  <c r="N771" i="1"/>
  <c r="F775" i="1"/>
  <c r="N775" i="1"/>
  <c r="N774" i="1" s="1"/>
  <c r="M796" i="1"/>
  <c r="N796" i="1" s="1"/>
  <c r="O796" i="1" s="1"/>
  <c r="H797" i="1"/>
  <c r="I797" i="1" s="1"/>
  <c r="J797" i="1" s="1"/>
  <c r="H801" i="1"/>
  <c r="G804" i="1"/>
  <c r="H811" i="1"/>
  <c r="I811" i="1" s="1"/>
  <c r="J811" i="1" s="1"/>
  <c r="M816" i="1"/>
  <c r="N816" i="1" s="1"/>
  <c r="O816" i="1" s="1"/>
  <c r="F821" i="1"/>
  <c r="P828" i="1"/>
  <c r="F848" i="1"/>
  <c r="F852" i="1"/>
  <c r="F882" i="1"/>
  <c r="O902" i="1"/>
  <c r="P902" i="1" s="1"/>
  <c r="F918" i="1"/>
  <c r="H940" i="1"/>
  <c r="I940" i="1" s="1"/>
  <c r="J940" i="1" s="1"/>
  <c r="K940" i="1" s="1"/>
  <c r="L940" i="1" s="1"/>
  <c r="D919" i="1"/>
  <c r="O759" i="1"/>
  <c r="O757" i="1" s="1"/>
  <c r="M763" i="1"/>
  <c r="M762" i="1" s="1"/>
  <c r="M765" i="1"/>
  <c r="G767" i="1"/>
  <c r="O767" i="1"/>
  <c r="G769" i="1"/>
  <c r="G768" i="1" s="1"/>
  <c r="O769" i="1"/>
  <c r="O768" i="1" s="1"/>
  <c r="G771" i="1"/>
  <c r="O771" i="1"/>
  <c r="O770" i="1" s="1"/>
  <c r="G775" i="1"/>
  <c r="G774" i="1" s="1"/>
  <c r="O775" i="1"/>
  <c r="O774" i="1" s="1"/>
  <c r="H804" i="1"/>
  <c r="F827" i="1"/>
  <c r="M828" i="1"/>
  <c r="N828" i="1" s="1"/>
  <c r="O828" i="1" s="1"/>
  <c r="F866" i="1"/>
  <c r="G880" i="1"/>
  <c r="H880" i="1" s="1"/>
  <c r="I880" i="1" s="1"/>
  <c r="J880" i="1" s="1"/>
  <c r="K880" i="1" s="1"/>
  <c r="L880" i="1" s="1"/>
  <c r="M880" i="1" s="1"/>
  <c r="N880" i="1" s="1"/>
  <c r="O880" i="1" s="1"/>
  <c r="F880" i="1"/>
  <c r="G894" i="1"/>
  <c r="H894" i="1" s="1"/>
  <c r="I894" i="1" s="1"/>
  <c r="F763" i="1"/>
  <c r="F762" i="1" s="1"/>
  <c r="N763" i="1"/>
  <c r="N762" i="1" s="1"/>
  <c r="F765" i="1"/>
  <c r="F764" i="1" s="1"/>
  <c r="N765" i="1"/>
  <c r="N764" i="1" s="1"/>
  <c r="P813" i="1"/>
  <c r="G826" i="1"/>
  <c r="H837" i="1"/>
  <c r="I837" i="1" s="1"/>
  <c r="J837" i="1" s="1"/>
  <c r="K837" i="1" s="1"/>
  <c r="F847" i="1"/>
  <c r="F851" i="1"/>
  <c r="F859" i="1"/>
  <c r="G859" i="1" s="1"/>
  <c r="H859" i="1" s="1"/>
  <c r="I859" i="1" s="1"/>
  <c r="J859" i="1" s="1"/>
  <c r="K859" i="1" s="1"/>
  <c r="L859" i="1" s="1"/>
  <c r="M859" i="1" s="1"/>
  <c r="N859" i="1" s="1"/>
  <c r="O859" i="1" s="1"/>
  <c r="F864" i="1"/>
  <c r="H874" i="1"/>
  <c r="I874" i="1" s="1"/>
  <c r="G878" i="1"/>
  <c r="H878" i="1" s="1"/>
  <c r="I878" i="1" s="1"/>
  <c r="J878" i="1" s="1"/>
  <c r="K878" i="1" s="1"/>
  <c r="L878" i="1" s="1"/>
  <c r="M878" i="1" s="1"/>
  <c r="N878" i="1" s="1"/>
  <c r="O878" i="1" s="1"/>
  <c r="F878" i="1"/>
  <c r="S905" i="1"/>
  <c r="P905" i="1"/>
  <c r="G905" i="1"/>
  <c r="H905" i="1" s="1"/>
  <c r="I905" i="1" s="1"/>
  <c r="J905" i="1" s="1"/>
  <c r="K905" i="1" s="1"/>
  <c r="L905" i="1" s="1"/>
  <c r="M905" i="1" s="1"/>
  <c r="N905" i="1" s="1"/>
  <c r="O905" i="1" s="1"/>
  <c r="I916" i="1"/>
  <c r="P927" i="1"/>
  <c r="H927" i="1"/>
  <c r="I927" i="1" s="1"/>
  <c r="J927" i="1" s="1"/>
  <c r="K927" i="1" s="1"/>
  <c r="L927" i="1" s="1"/>
  <c r="M927" i="1" s="1"/>
  <c r="N927" i="1" s="1"/>
  <c r="O927" i="1" s="1"/>
  <c r="G763" i="1"/>
  <c r="G762" i="1" s="1"/>
  <c r="G765" i="1"/>
  <c r="G764" i="1" s="1"/>
  <c r="K797" i="1"/>
  <c r="L797" i="1" s="1"/>
  <c r="M797" i="1" s="1"/>
  <c r="N797" i="1" s="1"/>
  <c r="O797" i="1" s="1"/>
  <c r="K811" i="1"/>
  <c r="H823" i="1"/>
  <c r="I823" i="1" s="1"/>
  <c r="J823" i="1" s="1"/>
  <c r="K823" i="1" s="1"/>
  <c r="L823" i="1" s="1"/>
  <c r="M823" i="1" s="1"/>
  <c r="N823" i="1" s="1"/>
  <c r="O823" i="1" s="1"/>
  <c r="S828" i="1"/>
  <c r="G829" i="1"/>
  <c r="G835" i="1"/>
  <c r="H835" i="1" s="1"/>
  <c r="I835" i="1" s="1"/>
  <c r="J835" i="1" s="1"/>
  <c r="K835" i="1" s="1"/>
  <c r="L835" i="1" s="1"/>
  <c r="M835" i="1" s="1"/>
  <c r="N835" i="1" s="1"/>
  <c r="O835" i="1" s="1"/>
  <c r="F835" i="1"/>
  <c r="M836" i="1"/>
  <c r="F862" i="1"/>
  <c r="F876" i="1"/>
  <c r="G901" i="1"/>
  <c r="F901" i="1"/>
  <c r="G806" i="1"/>
  <c r="H834" i="1"/>
  <c r="G834" i="1"/>
  <c r="P837" i="1"/>
  <c r="E838" i="1"/>
  <c r="F846" i="1"/>
  <c r="F850" i="1"/>
  <c r="G874" i="1"/>
  <c r="F874" i="1"/>
  <c r="J874" i="1"/>
  <c r="K874" i="1" s="1"/>
  <c r="L874" i="1" s="1"/>
  <c r="M874" i="1" s="1"/>
  <c r="N874" i="1" s="1"/>
  <c r="O874" i="1" s="1"/>
  <c r="F890" i="1"/>
  <c r="F892" i="1"/>
  <c r="J894" i="1"/>
  <c r="K894" i="1" s="1"/>
  <c r="L894" i="1" s="1"/>
  <c r="M894" i="1" s="1"/>
  <c r="N894" i="1" s="1"/>
  <c r="O894" i="1" s="1"/>
  <c r="G928" i="1"/>
  <c r="H928" i="1" s="1"/>
  <c r="I928" i="1" s="1"/>
  <c r="J928" i="1" s="1"/>
  <c r="K928" i="1" s="1"/>
  <c r="G935" i="1"/>
  <c r="H935" i="1" s="1"/>
  <c r="G908" i="1"/>
  <c r="G938" i="1"/>
  <c r="F938" i="1"/>
  <c r="F886" i="1"/>
  <c r="G886" i="1" s="1"/>
  <c r="H886" i="1" s="1"/>
  <c r="I886" i="1" s="1"/>
  <c r="J886" i="1" s="1"/>
  <c r="K886" i="1" s="1"/>
  <c r="L886" i="1" s="1"/>
  <c r="M886" i="1" s="1"/>
  <c r="N886" i="1" s="1"/>
  <c r="O886" i="1" s="1"/>
  <c r="Q915" i="1"/>
  <c r="K929" i="1"/>
  <c r="L929" i="1" s="1"/>
  <c r="M929" i="1" s="1"/>
  <c r="N929" i="1" s="1"/>
  <c r="O929" i="1" s="1"/>
  <c r="F929" i="1"/>
  <c r="G929" i="1" s="1"/>
  <c r="H929" i="1" s="1"/>
  <c r="I929" i="1" s="1"/>
  <c r="J929" i="1" s="1"/>
  <c r="F945" i="1"/>
  <c r="F941" i="1" s="1"/>
  <c r="H825" i="1"/>
  <c r="H833" i="1"/>
  <c r="I833" i="1" s="1"/>
  <c r="J833" i="1" s="1"/>
  <c r="K833" i="1" s="1"/>
  <c r="L837" i="1"/>
  <c r="M837" i="1" s="1"/>
  <c r="N837" i="1" s="1"/>
  <c r="O837" i="1" s="1"/>
  <c r="F875" i="1"/>
  <c r="F877" i="1"/>
  <c r="F879" i="1"/>
  <c r="F881" i="1"/>
  <c r="F883" i="1"/>
  <c r="F885" i="1"/>
  <c r="F887" i="1"/>
  <c r="F889" i="1"/>
  <c r="F891" i="1"/>
  <c r="G911" i="1"/>
  <c r="H911" i="1" s="1"/>
  <c r="G979" i="1"/>
  <c r="H979" i="1" s="1"/>
  <c r="I979" i="1" s="1"/>
  <c r="J979" i="1" s="1"/>
  <c r="K979" i="1" s="1"/>
  <c r="L979" i="1" s="1"/>
  <c r="M979" i="1" s="1"/>
  <c r="N979" i="1" s="1"/>
  <c r="O979" i="1" s="1"/>
  <c r="F979" i="1"/>
  <c r="I1153" i="1"/>
  <c r="J1153" i="1" s="1"/>
  <c r="K1153" i="1" s="1"/>
  <c r="L1153" i="1" s="1"/>
  <c r="M1153" i="1" s="1"/>
  <c r="N1153" i="1" s="1"/>
  <c r="O1153" i="1" s="1"/>
  <c r="F854" i="1"/>
  <c r="F856" i="1"/>
  <c r="F861" i="1"/>
  <c r="F863" i="1"/>
  <c r="F865" i="1"/>
  <c r="F869" i="1"/>
  <c r="F871" i="1"/>
  <c r="G875" i="1"/>
  <c r="H875" i="1" s="1"/>
  <c r="G877" i="1"/>
  <c r="H877" i="1" s="1"/>
  <c r="G879" i="1"/>
  <c r="H879" i="1" s="1"/>
  <c r="G881" i="1"/>
  <c r="H881" i="1" s="1"/>
  <c r="I881" i="1" s="1"/>
  <c r="J881" i="1" s="1"/>
  <c r="K881" i="1" s="1"/>
  <c r="L881" i="1" s="1"/>
  <c r="M881" i="1" s="1"/>
  <c r="N881" i="1" s="1"/>
  <c r="O881" i="1" s="1"/>
  <c r="G883" i="1"/>
  <c r="H883" i="1" s="1"/>
  <c r="I883" i="1" s="1"/>
  <c r="J883" i="1" s="1"/>
  <c r="K883" i="1" s="1"/>
  <c r="L883" i="1" s="1"/>
  <c r="M883" i="1" s="1"/>
  <c r="N883" i="1" s="1"/>
  <c r="O883" i="1" s="1"/>
  <c r="G885" i="1"/>
  <c r="H885" i="1" s="1"/>
  <c r="G887" i="1"/>
  <c r="H887" i="1" s="1"/>
  <c r="G889" i="1"/>
  <c r="H889" i="1" s="1"/>
  <c r="I889" i="1" s="1"/>
  <c r="J889" i="1" s="1"/>
  <c r="K889" i="1" s="1"/>
  <c r="L889" i="1" s="1"/>
  <c r="M889" i="1" s="1"/>
  <c r="N889" i="1" s="1"/>
  <c r="O889" i="1" s="1"/>
  <c r="G891" i="1"/>
  <c r="H891" i="1" s="1"/>
  <c r="F893" i="1"/>
  <c r="G902" i="1"/>
  <c r="H902" i="1" s="1"/>
  <c r="I902" i="1" s="1"/>
  <c r="J902" i="1" s="1"/>
  <c r="K902" i="1" s="1"/>
  <c r="L902" i="1" s="1"/>
  <c r="M902" i="1" s="1"/>
  <c r="N902" i="1" s="1"/>
  <c r="G914" i="1"/>
  <c r="G917" i="1"/>
  <c r="S959" i="1"/>
  <c r="N1052" i="1"/>
  <c r="O1052" i="1" s="1"/>
  <c r="F1052" i="1"/>
  <c r="G1052" i="1"/>
  <c r="H1052" i="1" s="1"/>
  <c r="I1052" i="1" s="1"/>
  <c r="J1052" i="1" s="1"/>
  <c r="K1052" i="1" s="1"/>
  <c r="L1052" i="1" s="1"/>
  <c r="M1052" i="1" s="1"/>
  <c r="F898" i="1"/>
  <c r="F904" i="1"/>
  <c r="G904" i="1" s="1"/>
  <c r="H904" i="1" s="1"/>
  <c r="I904" i="1" s="1"/>
  <c r="J904" i="1" s="1"/>
  <c r="K904" i="1" s="1"/>
  <c r="L904" i="1" s="1"/>
  <c r="M904" i="1" s="1"/>
  <c r="N904" i="1" s="1"/>
  <c r="O904" i="1" s="1"/>
  <c r="G907" i="1"/>
  <c r="F910" i="1"/>
  <c r="G910" i="1" s="1"/>
  <c r="G922" i="1"/>
  <c r="F923" i="1"/>
  <c r="G923" i="1" s="1"/>
  <c r="H923" i="1" s="1"/>
  <c r="I923" i="1" s="1"/>
  <c r="J923" i="1" s="1"/>
  <c r="K923" i="1" s="1"/>
  <c r="L923" i="1" s="1"/>
  <c r="M923" i="1" s="1"/>
  <c r="N923" i="1" s="1"/>
  <c r="O923" i="1" s="1"/>
  <c r="Q931" i="1"/>
  <c r="E930" i="1"/>
  <c r="M940" i="1"/>
  <c r="N940" i="1" s="1"/>
  <c r="O940" i="1" s="1"/>
  <c r="G944" i="1"/>
  <c r="H944" i="1" s="1"/>
  <c r="I944" i="1" s="1"/>
  <c r="J944" i="1" s="1"/>
  <c r="K944" i="1" s="1"/>
  <c r="L944" i="1" s="1"/>
  <c r="M944" i="1" s="1"/>
  <c r="N944" i="1" s="1"/>
  <c r="O944" i="1" s="1"/>
  <c r="S957" i="1"/>
  <c r="G957" i="1"/>
  <c r="H957" i="1" s="1"/>
  <c r="I957" i="1" s="1"/>
  <c r="J957" i="1" s="1"/>
  <c r="K957" i="1" s="1"/>
  <c r="L957" i="1" s="1"/>
  <c r="M957" i="1" s="1"/>
  <c r="N957" i="1" s="1"/>
  <c r="O957" i="1" s="1"/>
  <c r="F972" i="1"/>
  <c r="G973" i="1"/>
  <c r="F1013" i="1"/>
  <c r="I875" i="1"/>
  <c r="J875" i="1" s="1"/>
  <c r="K875" i="1" s="1"/>
  <c r="L875" i="1" s="1"/>
  <c r="M875" i="1" s="1"/>
  <c r="N875" i="1" s="1"/>
  <c r="O875" i="1" s="1"/>
  <c r="I877" i="1"/>
  <c r="J877" i="1" s="1"/>
  <c r="K877" i="1" s="1"/>
  <c r="L877" i="1" s="1"/>
  <c r="M877" i="1" s="1"/>
  <c r="N877" i="1" s="1"/>
  <c r="O877" i="1" s="1"/>
  <c r="I879" i="1"/>
  <c r="I885" i="1"/>
  <c r="I887" i="1"/>
  <c r="I891" i="1"/>
  <c r="J891" i="1" s="1"/>
  <c r="K891" i="1" s="1"/>
  <c r="L891" i="1" s="1"/>
  <c r="M891" i="1" s="1"/>
  <c r="N891" i="1" s="1"/>
  <c r="O891" i="1" s="1"/>
  <c r="F913" i="1"/>
  <c r="F922" i="1"/>
  <c r="P924" i="1"/>
  <c r="F926" i="1"/>
  <c r="G932" i="1"/>
  <c r="H942" i="1"/>
  <c r="M822" i="1"/>
  <c r="N822" i="1" s="1"/>
  <c r="O822" i="1" s="1"/>
  <c r="L833" i="1"/>
  <c r="M833" i="1" s="1"/>
  <c r="N833" i="1" s="1"/>
  <c r="O833" i="1" s="1"/>
  <c r="J879" i="1"/>
  <c r="K879" i="1" s="1"/>
  <c r="L879" i="1" s="1"/>
  <c r="M879" i="1" s="1"/>
  <c r="N879" i="1" s="1"/>
  <c r="O879" i="1" s="1"/>
  <c r="J885" i="1"/>
  <c r="K885" i="1" s="1"/>
  <c r="L885" i="1" s="1"/>
  <c r="M885" i="1" s="1"/>
  <c r="N885" i="1" s="1"/>
  <c r="O885" i="1" s="1"/>
  <c r="J887" i="1"/>
  <c r="K887" i="1" s="1"/>
  <c r="L887" i="1" s="1"/>
  <c r="M887" i="1" s="1"/>
  <c r="N887" i="1" s="1"/>
  <c r="O887" i="1" s="1"/>
  <c r="F906" i="1"/>
  <c r="G906" i="1" s="1"/>
  <c r="H906" i="1" s="1"/>
  <c r="I906" i="1" s="1"/>
  <c r="J906" i="1" s="1"/>
  <c r="K906" i="1" s="1"/>
  <c r="L906" i="1" s="1"/>
  <c r="M906" i="1" s="1"/>
  <c r="N906" i="1" s="1"/>
  <c r="O906" i="1" s="1"/>
  <c r="F912" i="1"/>
  <c r="N912" i="1"/>
  <c r="O912" i="1" s="1"/>
  <c r="H922" i="1"/>
  <c r="G924" i="1"/>
  <c r="H924" i="1" s="1"/>
  <c r="I924" i="1" s="1"/>
  <c r="J924" i="1" s="1"/>
  <c r="K924" i="1" s="1"/>
  <c r="L924" i="1" s="1"/>
  <c r="M924" i="1" s="1"/>
  <c r="N924" i="1" s="1"/>
  <c r="O924" i="1" s="1"/>
  <c r="F925" i="1"/>
  <c r="F933" i="1"/>
  <c r="F931" i="1" s="1"/>
  <c r="F939" i="1"/>
  <c r="I954" i="1"/>
  <c r="S958" i="1"/>
  <c r="S963" i="1"/>
  <c r="D1022" i="1"/>
  <c r="F903" i="1"/>
  <c r="G912" i="1"/>
  <c r="H912" i="1" s="1"/>
  <c r="I912" i="1" s="1"/>
  <c r="J912" i="1" s="1"/>
  <c r="K912" i="1" s="1"/>
  <c r="L912" i="1" s="1"/>
  <c r="M912" i="1" s="1"/>
  <c r="S927" i="1"/>
  <c r="F936" i="1"/>
  <c r="E1034" i="1"/>
  <c r="Q1036" i="1"/>
  <c r="F947" i="1"/>
  <c r="G950" i="1"/>
  <c r="F964" i="1"/>
  <c r="G964" i="1" s="1"/>
  <c r="H964" i="1" s="1"/>
  <c r="I964" i="1" s="1"/>
  <c r="J964" i="1" s="1"/>
  <c r="K964" i="1" s="1"/>
  <c r="L964" i="1" s="1"/>
  <c r="M964" i="1" s="1"/>
  <c r="N964" i="1" s="1"/>
  <c r="O964" i="1" s="1"/>
  <c r="F966" i="1"/>
  <c r="G966" i="1" s="1"/>
  <c r="H966" i="1" s="1"/>
  <c r="I966" i="1" s="1"/>
  <c r="J966" i="1" s="1"/>
  <c r="K966" i="1" s="1"/>
  <c r="L966" i="1" s="1"/>
  <c r="M966" i="1" s="1"/>
  <c r="N966" i="1" s="1"/>
  <c r="O966" i="1" s="1"/>
  <c r="F968" i="1"/>
  <c r="F975" i="1"/>
  <c r="Q977" i="1"/>
  <c r="G980" i="1"/>
  <c r="Q987" i="1"/>
  <c r="E986" i="1"/>
  <c r="F1042" i="1"/>
  <c r="H1042" i="1"/>
  <c r="I1042" i="1" s="1"/>
  <c r="J1042" i="1" s="1"/>
  <c r="K1042" i="1" s="1"/>
  <c r="L1042" i="1" s="1"/>
  <c r="M1042" i="1" s="1"/>
  <c r="N1042" i="1" s="1"/>
  <c r="O1042" i="1" s="1"/>
  <c r="G1042" i="1"/>
  <c r="P1128" i="1"/>
  <c r="F981" i="1"/>
  <c r="G1070" i="1"/>
  <c r="H1070" i="1" s="1"/>
  <c r="F1070" i="1"/>
  <c r="S1123" i="1"/>
  <c r="P1123" i="1"/>
  <c r="G1123" i="1"/>
  <c r="H1123" i="1" s="1"/>
  <c r="I1123" i="1" s="1"/>
  <c r="J1123" i="1" s="1"/>
  <c r="K1123" i="1" s="1"/>
  <c r="L1123" i="1" s="1"/>
  <c r="M1123" i="1" s="1"/>
  <c r="N1123" i="1" s="1"/>
  <c r="O1123" i="1" s="1"/>
  <c r="F999" i="1"/>
  <c r="F1032" i="1"/>
  <c r="F1036" i="1"/>
  <c r="S1048" i="1"/>
  <c r="G1064" i="1"/>
  <c r="H1064" i="1" s="1"/>
  <c r="L928" i="1"/>
  <c r="M928" i="1" s="1"/>
  <c r="G943" i="1"/>
  <c r="H943" i="1" s="1"/>
  <c r="F951" i="1"/>
  <c r="G958" i="1"/>
  <c r="H958" i="1" s="1"/>
  <c r="I958" i="1" s="1"/>
  <c r="J958" i="1" s="1"/>
  <c r="K958" i="1" s="1"/>
  <c r="L958" i="1" s="1"/>
  <c r="M958" i="1" s="1"/>
  <c r="N958" i="1" s="1"/>
  <c r="O958" i="1" s="1"/>
  <c r="F971" i="1"/>
  <c r="F1056" i="1"/>
  <c r="J1056" i="1"/>
  <c r="K1056" i="1" s="1"/>
  <c r="L1056" i="1" s="1"/>
  <c r="M1056" i="1" s="1"/>
  <c r="N1056" i="1" s="1"/>
  <c r="O1056" i="1" s="1"/>
  <c r="H1056" i="1"/>
  <c r="I1056" i="1" s="1"/>
  <c r="G1056" i="1"/>
  <c r="G1092" i="1"/>
  <c r="H1092" i="1" s="1"/>
  <c r="I1092" i="1" s="1"/>
  <c r="J1092" i="1" s="1"/>
  <c r="K1092" i="1" s="1"/>
  <c r="L1092" i="1" s="1"/>
  <c r="F965" i="1"/>
  <c r="N965" i="1"/>
  <c r="O965" i="1" s="1"/>
  <c r="F967" i="1"/>
  <c r="S995" i="1"/>
  <c r="G965" i="1"/>
  <c r="H965" i="1" s="1"/>
  <c r="I965" i="1" s="1"/>
  <c r="J965" i="1" s="1"/>
  <c r="K965" i="1" s="1"/>
  <c r="L965" i="1" s="1"/>
  <c r="M965" i="1" s="1"/>
  <c r="G967" i="1"/>
  <c r="H967" i="1" s="1"/>
  <c r="I967" i="1" s="1"/>
  <c r="J967" i="1" s="1"/>
  <c r="K967" i="1" s="1"/>
  <c r="L967" i="1" s="1"/>
  <c r="M967" i="1" s="1"/>
  <c r="N967" i="1" s="1"/>
  <c r="O967" i="1" s="1"/>
  <c r="Q972" i="1"/>
  <c r="H976" i="1"/>
  <c r="I976" i="1" s="1"/>
  <c r="J976" i="1" s="1"/>
  <c r="K976" i="1" s="1"/>
  <c r="L976" i="1" s="1"/>
  <c r="M976" i="1" s="1"/>
  <c r="N976" i="1" s="1"/>
  <c r="O976" i="1" s="1"/>
  <c r="G978" i="1"/>
  <c r="H988" i="1"/>
  <c r="H992" i="1"/>
  <c r="H1000" i="1"/>
  <c r="S1003" i="1"/>
  <c r="H1033" i="1"/>
  <c r="I1033" i="1" s="1"/>
  <c r="J1033" i="1" s="1"/>
  <c r="K1033" i="1" s="1"/>
  <c r="L1033" i="1" s="1"/>
  <c r="S974" i="1"/>
  <c r="G974" i="1"/>
  <c r="H974" i="1" s="1"/>
  <c r="I974" i="1" s="1"/>
  <c r="J974" i="1" s="1"/>
  <c r="K974" i="1" s="1"/>
  <c r="L974" i="1" s="1"/>
  <c r="M974" i="1" s="1"/>
  <c r="N974" i="1" s="1"/>
  <c r="O974" i="1" s="1"/>
  <c r="Q1028" i="1"/>
  <c r="E1027" i="1"/>
  <c r="G1060" i="1"/>
  <c r="F1073" i="1"/>
  <c r="F1077" i="1"/>
  <c r="G1078" i="1"/>
  <c r="F1084" i="1"/>
  <c r="F1097" i="1"/>
  <c r="G1115" i="1"/>
  <c r="H1115" i="1" s="1"/>
  <c r="I1115" i="1" s="1"/>
  <c r="J1115" i="1" s="1"/>
  <c r="K1115" i="1" s="1"/>
  <c r="L1115" i="1" s="1"/>
  <c r="M1115" i="1" s="1"/>
  <c r="N1115" i="1" s="1"/>
  <c r="O1115" i="1" s="1"/>
  <c r="S1137" i="1"/>
  <c r="I1140" i="1"/>
  <c r="I1152" i="1"/>
  <c r="J1152" i="1" s="1"/>
  <c r="K1152" i="1" s="1"/>
  <c r="L1152" i="1" s="1"/>
  <c r="M1152" i="1" s="1"/>
  <c r="N1152" i="1" s="1"/>
  <c r="O1152" i="1" s="1"/>
  <c r="F983" i="1"/>
  <c r="F987" i="1"/>
  <c r="G990" i="1"/>
  <c r="F993" i="1"/>
  <c r="G996" i="1"/>
  <c r="F1001" i="1"/>
  <c r="G1004" i="1"/>
  <c r="F1007" i="1"/>
  <c r="G1018" i="1"/>
  <c r="G1029" i="1"/>
  <c r="G1035" i="1"/>
  <c r="Q1037" i="1"/>
  <c r="G1039" i="1"/>
  <c r="G1037" i="1" s="1"/>
  <c r="E1045" i="1"/>
  <c r="G1049" i="1"/>
  <c r="F1058" i="1"/>
  <c r="K1066" i="1"/>
  <c r="H1066" i="1"/>
  <c r="S1096" i="1"/>
  <c r="F1104" i="1"/>
  <c r="G1116" i="1"/>
  <c r="H1116" i="1" s="1"/>
  <c r="I1116" i="1" s="1"/>
  <c r="J1116" i="1" s="1"/>
  <c r="K1116" i="1" s="1"/>
  <c r="L1116" i="1" s="1"/>
  <c r="M1116" i="1" s="1"/>
  <c r="N1116" i="1" s="1"/>
  <c r="O1116" i="1" s="1"/>
  <c r="G1119" i="1"/>
  <c r="H1141" i="1"/>
  <c r="I1141" i="1" s="1"/>
  <c r="J1141" i="1" s="1"/>
  <c r="K1141" i="1" s="1"/>
  <c r="L1141" i="1" s="1"/>
  <c r="M1141" i="1" s="1"/>
  <c r="N1141" i="1" s="1"/>
  <c r="O1141" i="1" s="1"/>
  <c r="S1152" i="1"/>
  <c r="F985" i="1"/>
  <c r="F989" i="1"/>
  <c r="G998" i="1"/>
  <c r="L1005" i="1"/>
  <c r="M1005" i="1" s="1"/>
  <c r="N1005" i="1" s="1"/>
  <c r="O1005" i="1" s="1"/>
  <c r="E1006" i="1"/>
  <c r="G1010" i="1"/>
  <c r="G1014" i="1"/>
  <c r="F1017" i="1"/>
  <c r="G1031" i="1"/>
  <c r="M1033" i="1"/>
  <c r="N1033" i="1" s="1"/>
  <c r="O1033" i="1" s="1"/>
  <c r="F1034" i="1"/>
  <c r="G1041" i="1"/>
  <c r="H1041" i="1" s="1"/>
  <c r="I1041" i="1" s="1"/>
  <c r="G1051" i="1"/>
  <c r="G1055" i="1"/>
  <c r="I1066" i="1"/>
  <c r="J1066" i="1" s="1"/>
  <c r="F1067" i="1"/>
  <c r="F1079" i="1"/>
  <c r="S1128" i="1"/>
  <c r="P1154" i="1"/>
  <c r="H1154" i="1"/>
  <c r="I1154" i="1" s="1"/>
  <c r="J1154" i="1" s="1"/>
  <c r="K1154" i="1" s="1"/>
  <c r="L1154" i="1" s="1"/>
  <c r="M1154" i="1" s="1"/>
  <c r="N1154" i="1" s="1"/>
  <c r="O1154" i="1" s="1"/>
  <c r="S1154" i="1"/>
  <c r="H1080" i="1"/>
  <c r="J1131" i="1"/>
  <c r="K1131" i="1" s="1"/>
  <c r="L1131" i="1" s="1"/>
  <c r="M1131" i="1" s="1"/>
  <c r="N1131" i="1" s="1"/>
  <c r="O1131" i="1" s="1"/>
  <c r="P1131" i="1"/>
  <c r="P1136" i="1"/>
  <c r="G1186" i="1"/>
  <c r="G976" i="1"/>
  <c r="G982" i="1"/>
  <c r="G992" i="1"/>
  <c r="P995" i="1"/>
  <c r="F997" i="1"/>
  <c r="G1000" i="1"/>
  <c r="H1003" i="1"/>
  <c r="I1003" i="1" s="1"/>
  <c r="J1003" i="1" s="1"/>
  <c r="K1003" i="1" s="1"/>
  <c r="L1003" i="1" s="1"/>
  <c r="M1003" i="1" s="1"/>
  <c r="N1003" i="1" s="1"/>
  <c r="O1003" i="1" s="1"/>
  <c r="P1003" i="1"/>
  <c r="F1005" i="1"/>
  <c r="F1009" i="1"/>
  <c r="G1020" i="1"/>
  <c r="F1026" i="1"/>
  <c r="F1030" i="1"/>
  <c r="F1028" i="1" s="1"/>
  <c r="G1033" i="1"/>
  <c r="H1038" i="1"/>
  <c r="F1040" i="1"/>
  <c r="H1044" i="1"/>
  <c r="H1048" i="1"/>
  <c r="I1048" i="1" s="1"/>
  <c r="J1048" i="1" s="1"/>
  <c r="K1048" i="1" s="1"/>
  <c r="L1048" i="1" s="1"/>
  <c r="M1048" i="1" s="1"/>
  <c r="N1048" i="1" s="1"/>
  <c r="O1048" i="1" s="1"/>
  <c r="P1048" i="1"/>
  <c r="F1050" i="1"/>
  <c r="G1050" i="1" s="1"/>
  <c r="H1050" i="1" s="1"/>
  <c r="I1050" i="1" s="1"/>
  <c r="J1050" i="1" s="1"/>
  <c r="K1050" i="1" s="1"/>
  <c r="L1050" i="1" s="1"/>
  <c r="M1050" i="1" s="1"/>
  <c r="N1050" i="1" s="1"/>
  <c r="O1050" i="1" s="1"/>
  <c r="E1053" i="1"/>
  <c r="G1057" i="1"/>
  <c r="G1062" i="1"/>
  <c r="I1064" i="1"/>
  <c r="J1064" i="1" s="1"/>
  <c r="L1066" i="1"/>
  <c r="M1066" i="1" s="1"/>
  <c r="N1066" i="1" s="1"/>
  <c r="O1066" i="1" s="1"/>
  <c r="F1074" i="1"/>
  <c r="G1086" i="1"/>
  <c r="H1086" i="1" s="1"/>
  <c r="I1086" i="1" s="1"/>
  <c r="J1086" i="1" s="1"/>
  <c r="K1086" i="1" s="1"/>
  <c r="L1086" i="1" s="1"/>
  <c r="S1086" i="1"/>
  <c r="H1087" i="1"/>
  <c r="G1087" i="1"/>
  <c r="F1089" i="1"/>
  <c r="G1106" i="1"/>
  <c r="P1125" i="1"/>
  <c r="H1125" i="1"/>
  <c r="I1125" i="1" s="1"/>
  <c r="J1125" i="1" s="1"/>
  <c r="K1125" i="1" s="1"/>
  <c r="L1125" i="1" s="1"/>
  <c r="M1125" i="1" s="1"/>
  <c r="N1125" i="1" s="1"/>
  <c r="O1125" i="1" s="1"/>
  <c r="S1131" i="1"/>
  <c r="S1136" i="1"/>
  <c r="S1149" i="1"/>
  <c r="F984" i="1"/>
  <c r="F977" i="1" s="1"/>
  <c r="F994" i="1"/>
  <c r="F1002" i="1"/>
  <c r="G1005" i="1"/>
  <c r="H1005" i="1" s="1"/>
  <c r="I1005" i="1" s="1"/>
  <c r="J1005" i="1" s="1"/>
  <c r="K1005" i="1" s="1"/>
  <c r="G1009" i="1"/>
  <c r="F1012" i="1"/>
  <c r="G1012" i="1" s="1"/>
  <c r="G1030" i="1"/>
  <c r="H1030" i="1" s="1"/>
  <c r="I1030" i="1" s="1"/>
  <c r="J1030" i="1" s="1"/>
  <c r="K1030" i="1" s="1"/>
  <c r="L1030" i="1" s="1"/>
  <c r="M1030" i="1" s="1"/>
  <c r="N1030" i="1" s="1"/>
  <c r="O1030" i="1" s="1"/>
  <c r="J1041" i="1"/>
  <c r="K1041" i="1" s="1"/>
  <c r="L1041" i="1" s="1"/>
  <c r="M1041" i="1" s="1"/>
  <c r="N1041" i="1" s="1"/>
  <c r="O1041" i="1" s="1"/>
  <c r="F1047" i="1"/>
  <c r="F1059" i="1"/>
  <c r="F1065" i="1"/>
  <c r="G1111" i="1"/>
  <c r="S1126" i="1"/>
  <c r="S1129" i="1"/>
  <c r="I1132" i="1"/>
  <c r="J1139" i="1"/>
  <c r="K1139" i="1" s="1"/>
  <c r="L1139" i="1" s="1"/>
  <c r="M1139" i="1" s="1"/>
  <c r="N1139" i="1" s="1"/>
  <c r="O1139" i="1" s="1"/>
  <c r="P1139" i="1"/>
  <c r="P1144" i="1"/>
  <c r="I1151" i="1"/>
  <c r="J1151" i="1" s="1"/>
  <c r="K1151" i="1" s="1"/>
  <c r="L1151" i="1" s="1"/>
  <c r="M1151" i="1" s="1"/>
  <c r="N1151" i="1" s="1"/>
  <c r="O1151" i="1" s="1"/>
  <c r="S1151" i="1"/>
  <c r="S1156" i="1"/>
  <c r="G994" i="1"/>
  <c r="H994" i="1" s="1"/>
  <c r="I994" i="1" s="1"/>
  <c r="J994" i="1" s="1"/>
  <c r="K994" i="1" s="1"/>
  <c r="L994" i="1" s="1"/>
  <c r="M994" i="1" s="1"/>
  <c r="N994" i="1" s="1"/>
  <c r="O994" i="1" s="1"/>
  <c r="G1002" i="1"/>
  <c r="H1002" i="1" s="1"/>
  <c r="I1002" i="1" s="1"/>
  <c r="J1002" i="1" s="1"/>
  <c r="K1002" i="1" s="1"/>
  <c r="L1002" i="1" s="1"/>
  <c r="M1002" i="1" s="1"/>
  <c r="N1002" i="1" s="1"/>
  <c r="O1002" i="1" s="1"/>
  <c r="G1047" i="1"/>
  <c r="F1063" i="1"/>
  <c r="K1064" i="1"/>
  <c r="L1064" i="1" s="1"/>
  <c r="M1064" i="1" s="1"/>
  <c r="N1064" i="1" s="1"/>
  <c r="O1064" i="1" s="1"/>
  <c r="F1090" i="1"/>
  <c r="F1103" i="1"/>
  <c r="S1112" i="1"/>
  <c r="P1112" i="1"/>
  <c r="G1112" i="1"/>
  <c r="H1112" i="1" s="1"/>
  <c r="I1112" i="1" s="1"/>
  <c r="J1112" i="1" s="1"/>
  <c r="K1112" i="1" s="1"/>
  <c r="L1112" i="1" s="1"/>
  <c r="M1112" i="1" s="1"/>
  <c r="N1112" i="1" s="1"/>
  <c r="O1112" i="1" s="1"/>
  <c r="H1133" i="1"/>
  <c r="S1139" i="1"/>
  <c r="S1144" i="1"/>
  <c r="P1151" i="1"/>
  <c r="Q1169" i="1"/>
  <c r="P1174" i="1"/>
  <c r="F1177" i="1"/>
  <c r="G1177" i="1"/>
  <c r="H1177" i="1"/>
  <c r="G1120" i="1"/>
  <c r="H1127" i="1"/>
  <c r="I1128" i="1"/>
  <c r="J1128" i="1" s="1"/>
  <c r="K1128" i="1" s="1"/>
  <c r="L1128" i="1" s="1"/>
  <c r="M1128" i="1" s="1"/>
  <c r="N1128" i="1" s="1"/>
  <c r="O1128" i="1" s="1"/>
  <c r="H1135" i="1"/>
  <c r="I1136" i="1"/>
  <c r="J1136" i="1" s="1"/>
  <c r="K1136" i="1" s="1"/>
  <c r="L1136" i="1" s="1"/>
  <c r="M1136" i="1" s="1"/>
  <c r="N1136" i="1" s="1"/>
  <c r="O1136" i="1" s="1"/>
  <c r="H1143" i="1"/>
  <c r="I1143" i="1" s="1"/>
  <c r="J1143" i="1" s="1"/>
  <c r="K1143" i="1" s="1"/>
  <c r="L1143" i="1" s="1"/>
  <c r="M1143" i="1" s="1"/>
  <c r="N1143" i="1" s="1"/>
  <c r="O1143" i="1" s="1"/>
  <c r="I1144" i="1"/>
  <c r="J1144" i="1" s="1"/>
  <c r="K1144" i="1" s="1"/>
  <c r="L1144" i="1" s="1"/>
  <c r="M1144" i="1" s="1"/>
  <c r="N1144" i="1" s="1"/>
  <c r="O1144" i="1" s="1"/>
  <c r="S1158" i="1"/>
  <c r="P1158" i="1"/>
  <c r="H1175" i="1"/>
  <c r="I1175" i="1" s="1"/>
  <c r="J1175" i="1" s="1"/>
  <c r="K1175" i="1" s="1"/>
  <c r="L1175" i="1" s="1"/>
  <c r="M1175" i="1" s="1"/>
  <c r="N1175" i="1" s="1"/>
  <c r="O1175" i="1" s="1"/>
  <c r="F1181" i="1"/>
  <c r="G1181" i="1"/>
  <c r="H1181" i="1" s="1"/>
  <c r="I1181" i="1" s="1"/>
  <c r="J1181" i="1" s="1"/>
  <c r="K1181" i="1" s="1"/>
  <c r="L1181" i="1" s="1"/>
  <c r="M1181" i="1" s="1"/>
  <c r="N1181" i="1" s="1"/>
  <c r="O1181" i="1" s="1"/>
  <c r="G1214" i="1"/>
  <c r="M1072" i="1"/>
  <c r="N1072" i="1" s="1"/>
  <c r="O1072" i="1" s="1"/>
  <c r="M1086" i="1"/>
  <c r="N1086" i="1" s="1"/>
  <c r="O1086" i="1" s="1"/>
  <c r="P1129" i="1"/>
  <c r="S1130" i="1"/>
  <c r="P1137" i="1"/>
  <c r="S1138" i="1"/>
  <c r="P1145" i="1"/>
  <c r="P1150" i="1"/>
  <c r="P1161" i="1"/>
  <c r="E1168" i="1"/>
  <c r="S1072" i="1"/>
  <c r="Q1098" i="1"/>
  <c r="S1114" i="1"/>
  <c r="P1114" i="1"/>
  <c r="S1118" i="1"/>
  <c r="P1118" i="1"/>
  <c r="S1122" i="1"/>
  <c r="P1122" i="1"/>
  <c r="P1149" i="1"/>
  <c r="G1161" i="1"/>
  <c r="H1161" i="1" s="1"/>
  <c r="I1161" i="1" s="1"/>
  <c r="J1161" i="1" s="1"/>
  <c r="K1161" i="1" s="1"/>
  <c r="L1161" i="1" s="1"/>
  <c r="M1161" i="1" s="1"/>
  <c r="N1161" i="1" s="1"/>
  <c r="O1161" i="1" s="1"/>
  <c r="H1173" i="1"/>
  <c r="I1173" i="1" s="1"/>
  <c r="F1183" i="1"/>
  <c r="G1183" i="1" s="1"/>
  <c r="H1183" i="1" s="1"/>
  <c r="I1183" i="1" s="1"/>
  <c r="J1183" i="1" s="1"/>
  <c r="K1183" i="1" s="1"/>
  <c r="L1183" i="1" s="1"/>
  <c r="M1183" i="1" s="1"/>
  <c r="N1183" i="1" s="1"/>
  <c r="O1183" i="1" s="1"/>
  <c r="F1094" i="1"/>
  <c r="P1096" i="1"/>
  <c r="I1110" i="1"/>
  <c r="P1156" i="1"/>
  <c r="S1160" i="1"/>
  <c r="F1171" i="1"/>
  <c r="S1174" i="1"/>
  <c r="H1192" i="1"/>
  <c r="I1192" i="1" s="1"/>
  <c r="J1192" i="1" s="1"/>
  <c r="K1192" i="1" s="1"/>
  <c r="L1192" i="1" s="1"/>
  <c r="M1192" i="1" s="1"/>
  <c r="N1192" i="1" s="1"/>
  <c r="O1192" i="1" s="1"/>
  <c r="G1081" i="1"/>
  <c r="G1079" i="1" s="1"/>
  <c r="H1083" i="1"/>
  <c r="G1083" i="1"/>
  <c r="H1093" i="1"/>
  <c r="I1093" i="1" s="1"/>
  <c r="J1093" i="1" s="1"/>
  <c r="O1093" i="1"/>
  <c r="G1093" i="1"/>
  <c r="L1093" i="1"/>
  <c r="M1093" i="1" s="1"/>
  <c r="N1093" i="1" s="1"/>
  <c r="K1093" i="1"/>
  <c r="G1096" i="1"/>
  <c r="H1096" i="1" s="1"/>
  <c r="I1096" i="1" s="1"/>
  <c r="J1096" i="1" s="1"/>
  <c r="K1096" i="1" s="1"/>
  <c r="L1096" i="1" s="1"/>
  <c r="M1096" i="1" s="1"/>
  <c r="N1096" i="1" s="1"/>
  <c r="O1096" i="1" s="1"/>
  <c r="G1102" i="1"/>
  <c r="H1102" i="1" s="1"/>
  <c r="I1102" i="1" s="1"/>
  <c r="J1102" i="1" s="1"/>
  <c r="K1102" i="1" s="1"/>
  <c r="L1102" i="1" s="1"/>
  <c r="M1102" i="1" s="1"/>
  <c r="N1102" i="1" s="1"/>
  <c r="O1102" i="1" s="1"/>
  <c r="F1109" i="1"/>
  <c r="S1113" i="1"/>
  <c r="P1113" i="1"/>
  <c r="S1117" i="1"/>
  <c r="P1117" i="1"/>
  <c r="S1121" i="1"/>
  <c r="P1121" i="1"/>
  <c r="P1126" i="1"/>
  <c r="P1134" i="1"/>
  <c r="P1142" i="1"/>
  <c r="P1155" i="1"/>
  <c r="G1160" i="1"/>
  <c r="H1160" i="1" s="1"/>
  <c r="I1160" i="1" s="1"/>
  <c r="J1160" i="1" s="1"/>
  <c r="K1160" i="1" s="1"/>
  <c r="L1160" i="1" s="1"/>
  <c r="M1160" i="1" s="1"/>
  <c r="N1160" i="1" s="1"/>
  <c r="O1160" i="1" s="1"/>
  <c r="F1179" i="1"/>
  <c r="G1180" i="1"/>
  <c r="M1076" i="1"/>
  <c r="M1092" i="1"/>
  <c r="S1147" i="1"/>
  <c r="P1147" i="1"/>
  <c r="S1159" i="1"/>
  <c r="P1159" i="1"/>
  <c r="E1165" i="1"/>
  <c r="J1173" i="1"/>
  <c r="K1173" i="1" s="1"/>
  <c r="L1173" i="1" s="1"/>
  <c r="M1173" i="1" s="1"/>
  <c r="N1173" i="1" s="1"/>
  <c r="O1173" i="1" s="1"/>
  <c r="H1226" i="1"/>
  <c r="Q1099" i="1"/>
  <c r="Q1185" i="1"/>
  <c r="G1190" i="1"/>
  <c r="Q1196" i="1"/>
  <c r="S1205" i="1"/>
  <c r="F1075" i="1"/>
  <c r="F1085" i="1"/>
  <c r="F1091" i="1"/>
  <c r="F1105" i="1"/>
  <c r="P1208" i="1"/>
  <c r="G1208" i="1"/>
  <c r="H1208" i="1" s="1"/>
  <c r="I1208" i="1" s="1"/>
  <c r="J1208" i="1" s="1"/>
  <c r="K1208" i="1" s="1"/>
  <c r="L1208" i="1" s="1"/>
  <c r="M1208" i="1" s="1"/>
  <c r="N1208" i="1" s="1"/>
  <c r="O1208" i="1" s="1"/>
  <c r="F1172" i="1"/>
  <c r="L1174" i="1"/>
  <c r="M1174" i="1" s="1"/>
  <c r="N1174" i="1" s="1"/>
  <c r="O1174" i="1" s="1"/>
  <c r="G1175" i="1"/>
  <c r="G1193" i="1"/>
  <c r="H1193" i="1" s="1"/>
  <c r="I1193" i="1" s="1"/>
  <c r="J1193" i="1" s="1"/>
  <c r="K1193" i="1" s="1"/>
  <c r="L1193" i="1" s="1"/>
  <c r="M1193" i="1" s="1"/>
  <c r="N1193" i="1" s="1"/>
  <c r="O1193" i="1" s="1"/>
  <c r="Q1195" i="1"/>
  <c r="G1197" i="1"/>
  <c r="S1199" i="1"/>
  <c r="F1269" i="1"/>
  <c r="F1071" i="1"/>
  <c r="F1095" i="1"/>
  <c r="F1101" i="1"/>
  <c r="F1167" i="1"/>
  <c r="E1178" i="1"/>
  <c r="Q1179" i="1"/>
  <c r="S1202" i="1"/>
  <c r="G1202" i="1"/>
  <c r="H1202" i="1" s="1"/>
  <c r="I1202" i="1" s="1"/>
  <c r="J1202" i="1" s="1"/>
  <c r="K1202" i="1" s="1"/>
  <c r="L1202" i="1" s="1"/>
  <c r="M1202" i="1" s="1"/>
  <c r="N1202" i="1" s="1"/>
  <c r="O1202" i="1" s="1"/>
  <c r="F1209" i="1"/>
  <c r="H1209" i="1"/>
  <c r="I1209" i="1" s="1"/>
  <c r="J1209" i="1" s="1"/>
  <c r="K1209" i="1" s="1"/>
  <c r="L1209" i="1" s="1"/>
  <c r="M1209" i="1" s="1"/>
  <c r="N1209" i="1" s="1"/>
  <c r="O1209" i="1" s="1"/>
  <c r="G1209" i="1"/>
  <c r="I1296" i="1"/>
  <c r="G1238" i="1"/>
  <c r="F1191" i="1"/>
  <c r="G1191" i="1"/>
  <c r="H1191" i="1" s="1"/>
  <c r="I1191" i="1" s="1"/>
  <c r="J1191" i="1" s="1"/>
  <c r="K1191" i="1" s="1"/>
  <c r="L1191" i="1" s="1"/>
  <c r="M1191" i="1" s="1"/>
  <c r="N1191" i="1" s="1"/>
  <c r="O1191" i="1" s="1"/>
  <c r="F1193" i="1"/>
  <c r="H1197" i="1"/>
  <c r="F1197" i="1"/>
  <c r="J1294" i="1"/>
  <c r="K1294" i="1" s="1"/>
  <c r="L1294" i="1" s="1"/>
  <c r="M1294" i="1" s="1"/>
  <c r="N1294" i="1" s="1"/>
  <c r="O1294" i="1" s="1"/>
  <c r="F1200" i="1"/>
  <c r="H1204" i="1"/>
  <c r="F1206" i="1"/>
  <c r="F1212" i="1"/>
  <c r="Q1215" i="1"/>
  <c r="G1230" i="1"/>
  <c r="F1231" i="1"/>
  <c r="P1235" i="1"/>
  <c r="P1248" i="1"/>
  <c r="G1239" i="1"/>
  <c r="H1239" i="1" s="1"/>
  <c r="I1239" i="1" s="1"/>
  <c r="J1239" i="1" s="1"/>
  <c r="K1239" i="1" s="1"/>
  <c r="L1239" i="1" s="1"/>
  <c r="M1239" i="1" s="1"/>
  <c r="N1239" i="1" s="1"/>
  <c r="O1239" i="1" s="1"/>
  <c r="F1239" i="1"/>
  <c r="F1217" i="1"/>
  <c r="F1215" i="1" s="1"/>
  <c r="F1218" i="1"/>
  <c r="F1220" i="1"/>
  <c r="Q1240" i="1"/>
  <c r="S1247" i="1"/>
  <c r="E1245" i="1"/>
  <c r="H1221" i="1"/>
  <c r="I1222" i="1"/>
  <c r="S1246" i="1"/>
  <c r="Q1254" i="1"/>
  <c r="G1182" i="1"/>
  <c r="F1189" i="1"/>
  <c r="G1192" i="1"/>
  <c r="P1199" i="1"/>
  <c r="F1201" i="1"/>
  <c r="P1205" i="1"/>
  <c r="F1207" i="1"/>
  <c r="E1210" i="1"/>
  <c r="H1211" i="1"/>
  <c r="F1213" i="1"/>
  <c r="G1216" i="1"/>
  <c r="Q1221" i="1"/>
  <c r="Q1246" i="1"/>
  <c r="S1250" i="1"/>
  <c r="F1255" i="1"/>
  <c r="G1255" i="1"/>
  <c r="D1282" i="1"/>
  <c r="J1315" i="1"/>
  <c r="K1315" i="1" s="1"/>
  <c r="L1315" i="1" s="1"/>
  <c r="M1315" i="1" s="1"/>
  <c r="N1315" i="1" s="1"/>
  <c r="O1315" i="1" s="1"/>
  <c r="F1184" i="1"/>
  <c r="F1194" i="1"/>
  <c r="F1198" i="1"/>
  <c r="F1204" i="1"/>
  <c r="F1221" i="1"/>
  <c r="F1267" i="1"/>
  <c r="G1267" i="1" s="1"/>
  <c r="H1267" i="1" s="1"/>
  <c r="I1267" i="1" s="1"/>
  <c r="J1267" i="1" s="1"/>
  <c r="K1267" i="1" s="1"/>
  <c r="L1267" i="1" s="1"/>
  <c r="M1267" i="1" s="1"/>
  <c r="N1267" i="1" s="1"/>
  <c r="O1267" i="1" s="1"/>
  <c r="G1184" i="1"/>
  <c r="H1184" i="1" s="1"/>
  <c r="I1184" i="1" s="1"/>
  <c r="J1184" i="1" s="1"/>
  <c r="K1184" i="1" s="1"/>
  <c r="L1184" i="1" s="1"/>
  <c r="M1184" i="1" s="1"/>
  <c r="N1184" i="1" s="1"/>
  <c r="O1184" i="1" s="1"/>
  <c r="G1198" i="1"/>
  <c r="H1198" i="1" s="1"/>
  <c r="I1198" i="1" s="1"/>
  <c r="J1198" i="1" s="1"/>
  <c r="K1198" i="1" s="1"/>
  <c r="L1198" i="1" s="1"/>
  <c r="M1198" i="1" s="1"/>
  <c r="N1198" i="1" s="1"/>
  <c r="O1198" i="1" s="1"/>
  <c r="G1204" i="1"/>
  <c r="I1219" i="1"/>
  <c r="J1219" i="1" s="1"/>
  <c r="K1219" i="1" s="1"/>
  <c r="L1219" i="1" s="1"/>
  <c r="M1219" i="1" s="1"/>
  <c r="N1219" i="1" s="1"/>
  <c r="O1219" i="1" s="1"/>
  <c r="G1219" i="1"/>
  <c r="H1219" i="1" s="1"/>
  <c r="D1227" i="1"/>
  <c r="Q1227" i="1" s="1"/>
  <c r="G1284" i="1"/>
  <c r="F1299" i="1"/>
  <c r="F1308" i="1"/>
  <c r="G1308" i="1" s="1"/>
  <c r="H1308" i="1" s="1"/>
  <c r="I1308" i="1" s="1"/>
  <c r="J1308" i="1" s="1"/>
  <c r="K1308" i="1" s="1"/>
  <c r="L1308" i="1" s="1"/>
  <c r="M1308" i="1" s="1"/>
  <c r="N1308" i="1" s="1"/>
  <c r="O1308" i="1" s="1"/>
  <c r="G1259" i="1"/>
  <c r="G1258" i="1" s="1"/>
  <c r="H1292" i="1"/>
  <c r="G1291" i="1"/>
  <c r="S1315" i="1"/>
  <c r="G1315" i="1"/>
  <c r="H1315" i="1" s="1"/>
  <c r="I1315" i="1" s="1"/>
  <c r="G1360" i="1"/>
  <c r="F1359" i="1"/>
  <c r="S1364" i="1"/>
  <c r="G1364" i="1"/>
  <c r="H1364" i="1" s="1"/>
  <c r="I1364" i="1" s="1"/>
  <c r="J1364" i="1" s="1"/>
  <c r="K1364" i="1" s="1"/>
  <c r="L1364" i="1" s="1"/>
  <c r="M1364" i="1" s="1"/>
  <c r="N1364" i="1" s="1"/>
  <c r="H1373" i="1"/>
  <c r="I1373" i="1" s="1"/>
  <c r="J1373" i="1" s="1"/>
  <c r="K1373" i="1" s="1"/>
  <c r="L1373" i="1" s="1"/>
  <c r="M1373" i="1" s="1"/>
  <c r="N1373" i="1" s="1"/>
  <c r="F1233" i="1"/>
  <c r="S1235" i="1"/>
  <c r="F1241" i="1"/>
  <c r="F1243" i="1"/>
  <c r="M1256" i="1"/>
  <c r="N1256" i="1" s="1"/>
  <c r="O1256" i="1" s="1"/>
  <c r="F1270" i="1"/>
  <c r="D1272" i="1"/>
  <c r="G1274" i="1"/>
  <c r="H1274" i="1" s="1"/>
  <c r="I1274" i="1" s="1"/>
  <c r="J1274" i="1" s="1"/>
  <c r="K1274" i="1" s="1"/>
  <c r="L1274" i="1" s="1"/>
  <c r="M1274" i="1" s="1"/>
  <c r="N1274" i="1" s="1"/>
  <c r="O1274" i="1" s="1"/>
  <c r="G1281" i="1"/>
  <c r="G1286" i="1"/>
  <c r="H1286" i="1" s="1"/>
  <c r="I1286" i="1" s="1"/>
  <c r="J1286" i="1" s="1"/>
  <c r="K1286" i="1" s="1"/>
  <c r="L1286" i="1" s="1"/>
  <c r="M1286" i="1" s="1"/>
  <c r="N1286" i="1" s="1"/>
  <c r="O1286" i="1" s="1"/>
  <c r="F1289" i="1"/>
  <c r="J1293" i="1"/>
  <c r="K1293" i="1" s="1"/>
  <c r="L1293" i="1" s="1"/>
  <c r="M1293" i="1" s="1"/>
  <c r="N1293" i="1" s="1"/>
  <c r="O1293" i="1" s="1"/>
  <c r="G1303" i="1"/>
  <c r="H1303" i="1" s="1"/>
  <c r="I1303" i="1" s="1"/>
  <c r="J1303" i="1" s="1"/>
  <c r="K1303" i="1" s="1"/>
  <c r="L1303" i="1" s="1"/>
  <c r="M1303" i="1" s="1"/>
  <c r="N1303" i="1" s="1"/>
  <c r="O1303" i="1" s="1"/>
  <c r="Q1327" i="1"/>
  <c r="G1338" i="1"/>
  <c r="H1341" i="1"/>
  <c r="G1401" i="1"/>
  <c r="H1401" i="1" s="1"/>
  <c r="I1401" i="1" s="1"/>
  <c r="J1401" i="1" s="1"/>
  <c r="K1401" i="1" s="1"/>
  <c r="L1401" i="1" s="1"/>
  <c r="M1401" i="1" s="1"/>
  <c r="N1401" i="1" s="1"/>
  <c r="F1229" i="1"/>
  <c r="K1234" i="1"/>
  <c r="L1234" i="1" s="1"/>
  <c r="M1234" i="1" s="1"/>
  <c r="N1234" i="1" s="1"/>
  <c r="O1234" i="1" s="1"/>
  <c r="P1247" i="1"/>
  <c r="F1257" i="1"/>
  <c r="F1259" i="1"/>
  <c r="F1261" i="1"/>
  <c r="Q1282" i="1"/>
  <c r="G1311" i="1"/>
  <c r="H1311" i="1" s="1"/>
  <c r="I1311" i="1" s="1"/>
  <c r="J1311" i="1" s="1"/>
  <c r="G1331" i="1"/>
  <c r="H1331" i="1" s="1"/>
  <c r="I1331" i="1" s="1"/>
  <c r="J1331" i="1" s="1"/>
  <c r="K1331" i="1" s="1"/>
  <c r="L1331" i="1" s="1"/>
  <c r="M1331" i="1" s="1"/>
  <c r="N1331" i="1" s="1"/>
  <c r="O1331" i="1" s="1"/>
  <c r="O1327" i="1" s="1"/>
  <c r="S1366" i="1"/>
  <c r="G1366" i="1"/>
  <c r="H1366" i="1" s="1"/>
  <c r="I1366" i="1" s="1"/>
  <c r="J1366" i="1" s="1"/>
  <c r="K1366" i="1" s="1"/>
  <c r="L1366" i="1" s="1"/>
  <c r="M1366" i="1" s="1"/>
  <c r="N1366" i="1" s="1"/>
  <c r="F1276" i="1"/>
  <c r="F1279" i="1"/>
  <c r="F1316" i="1"/>
  <c r="Q1325" i="1"/>
  <c r="S1350" i="1"/>
  <c r="P1249" i="1"/>
  <c r="F1264" i="1"/>
  <c r="G1275" i="1"/>
  <c r="H1275" i="1" s="1"/>
  <c r="I1275" i="1" s="1"/>
  <c r="J1275" i="1" s="1"/>
  <c r="K1275" i="1" s="1"/>
  <c r="L1275" i="1" s="1"/>
  <c r="M1275" i="1" s="1"/>
  <c r="N1275" i="1" s="1"/>
  <c r="O1275" i="1" s="1"/>
  <c r="G1278" i="1"/>
  <c r="H1278" i="1" s="1"/>
  <c r="I1278" i="1" s="1"/>
  <c r="J1278" i="1" s="1"/>
  <c r="K1278" i="1" s="1"/>
  <c r="L1278" i="1" s="1"/>
  <c r="M1278" i="1" s="1"/>
  <c r="Q1279" i="1"/>
  <c r="G1280" i="1"/>
  <c r="F1304" i="1"/>
  <c r="F1335" i="1"/>
  <c r="G1336" i="1"/>
  <c r="H1350" i="1"/>
  <c r="I1350" i="1" s="1"/>
  <c r="J1350" i="1" s="1"/>
  <c r="K1350" i="1" s="1"/>
  <c r="L1350" i="1" s="1"/>
  <c r="M1350" i="1" s="1"/>
  <c r="N1350" i="1" s="1"/>
  <c r="N1397" i="1"/>
  <c r="O1397" i="1" s="1"/>
  <c r="O1392" i="1" s="1"/>
  <c r="S1397" i="1"/>
  <c r="S1412" i="1"/>
  <c r="G1412" i="1"/>
  <c r="H1412" i="1" s="1"/>
  <c r="I1412" i="1" s="1"/>
  <c r="J1412" i="1" s="1"/>
  <c r="K1412" i="1" s="1"/>
  <c r="L1412" i="1" s="1"/>
  <c r="M1412" i="1" s="1"/>
  <c r="N1412" i="1" s="1"/>
  <c r="F1228" i="1"/>
  <c r="F1234" i="1"/>
  <c r="F1244" i="1"/>
  <c r="P1246" i="1"/>
  <c r="S1253" i="1"/>
  <c r="Q1263" i="1"/>
  <c r="G1266" i="1"/>
  <c r="G1288" i="1"/>
  <c r="S1307" i="1"/>
  <c r="G1307" i="1"/>
  <c r="H1307" i="1" s="1"/>
  <c r="I1307" i="1" s="1"/>
  <c r="J1307" i="1" s="1"/>
  <c r="K1307" i="1" s="1"/>
  <c r="L1307" i="1" s="1"/>
  <c r="M1307" i="1" s="1"/>
  <c r="N1307" i="1" s="1"/>
  <c r="O1307" i="1" s="1"/>
  <c r="G1234" i="1"/>
  <c r="H1234" i="1" s="1"/>
  <c r="I1234" i="1" s="1"/>
  <c r="J1234" i="1" s="1"/>
  <c r="F1262" i="1"/>
  <c r="S1274" i="1"/>
  <c r="M1285" i="1"/>
  <c r="N1285" i="1" s="1"/>
  <c r="O1285" i="1" s="1"/>
  <c r="F1290" i="1"/>
  <c r="F1283" i="1" s="1"/>
  <c r="F1312" i="1"/>
  <c r="S1351" i="1"/>
  <c r="Q1283" i="1"/>
  <c r="Q1298" i="1"/>
  <c r="S1305" i="1"/>
  <c r="G1305" i="1"/>
  <c r="H1305" i="1" s="1"/>
  <c r="I1305" i="1" s="1"/>
  <c r="J1305" i="1" s="1"/>
  <c r="K1305" i="1" s="1"/>
  <c r="L1305" i="1" s="1"/>
  <c r="M1305" i="1" s="1"/>
  <c r="N1305" i="1" s="1"/>
  <c r="O1305" i="1" s="1"/>
  <c r="G1306" i="1"/>
  <c r="H1306" i="1" s="1"/>
  <c r="I1306" i="1" s="1"/>
  <c r="J1306" i="1" s="1"/>
  <c r="K1306" i="1" s="1"/>
  <c r="L1306" i="1" s="1"/>
  <c r="M1306" i="1" s="1"/>
  <c r="N1306" i="1" s="1"/>
  <c r="O1306" i="1" s="1"/>
  <c r="F1306" i="1"/>
  <c r="G1313" i="1"/>
  <c r="H1313" i="1" s="1"/>
  <c r="I1313" i="1" s="1"/>
  <c r="O1314" i="1"/>
  <c r="G1314" i="1"/>
  <c r="N1314" i="1"/>
  <c r="F1314" i="1"/>
  <c r="M1314" i="1"/>
  <c r="L1314" i="1"/>
  <c r="K1314" i="1"/>
  <c r="H1344" i="1"/>
  <c r="S1348" i="1"/>
  <c r="G1348" i="1"/>
  <c r="H1348" i="1" s="1"/>
  <c r="I1348" i="1" s="1"/>
  <c r="J1348" i="1" s="1"/>
  <c r="K1348" i="1" s="1"/>
  <c r="L1348" i="1" s="1"/>
  <c r="M1348" i="1" s="1"/>
  <c r="N1348" i="1" s="1"/>
  <c r="G1361" i="1"/>
  <c r="H1361" i="1" s="1"/>
  <c r="I1361" i="1" s="1"/>
  <c r="J1361" i="1" s="1"/>
  <c r="K1361" i="1" s="1"/>
  <c r="L1361" i="1" s="1"/>
  <c r="M1361" i="1" s="1"/>
  <c r="N1361" i="1" s="1"/>
  <c r="S1385" i="1"/>
  <c r="G1385" i="1"/>
  <c r="H1385" i="1" s="1"/>
  <c r="I1385" i="1" s="1"/>
  <c r="J1385" i="1" s="1"/>
  <c r="K1385" i="1" s="1"/>
  <c r="L1385" i="1" s="1"/>
  <c r="M1385" i="1" s="1"/>
  <c r="N1385" i="1" s="1"/>
  <c r="H1393" i="1"/>
  <c r="F1265" i="1"/>
  <c r="F1271" i="1"/>
  <c r="F1277" i="1"/>
  <c r="I1285" i="1"/>
  <c r="J1285" i="1" s="1"/>
  <c r="K1285" i="1" s="1"/>
  <c r="L1285" i="1" s="1"/>
  <c r="I1287" i="1"/>
  <c r="G1326" i="1"/>
  <c r="F1326" i="1"/>
  <c r="F1343" i="1"/>
  <c r="F1355" i="1"/>
  <c r="G1362" i="1"/>
  <c r="H1362" i="1" s="1"/>
  <c r="I1362" i="1" s="1"/>
  <c r="J1362" i="1" s="1"/>
  <c r="K1362" i="1" s="1"/>
  <c r="L1362" i="1" s="1"/>
  <c r="M1362" i="1" s="1"/>
  <c r="N1362" i="1" s="1"/>
  <c r="E1433" i="1"/>
  <c r="Q1436" i="1"/>
  <c r="G1309" i="1"/>
  <c r="H1309" i="1" s="1"/>
  <c r="I1309" i="1" s="1"/>
  <c r="J1309" i="1" s="1"/>
  <c r="K1309" i="1" s="1"/>
  <c r="L1309" i="1" s="1"/>
  <c r="M1309" i="1" s="1"/>
  <c r="N1309" i="1" s="1"/>
  <c r="O1309" i="1" s="1"/>
  <c r="F1310" i="1"/>
  <c r="J1313" i="1"/>
  <c r="K1313" i="1" s="1"/>
  <c r="L1313" i="1" s="1"/>
  <c r="M1313" i="1" s="1"/>
  <c r="N1313" i="1" s="1"/>
  <c r="O1313" i="1" s="1"/>
  <c r="G1317" i="1"/>
  <c r="H1317" i="1" s="1"/>
  <c r="I1317" i="1" s="1"/>
  <c r="J1317" i="1" s="1"/>
  <c r="K1317" i="1" s="1"/>
  <c r="L1317" i="1" s="1"/>
  <c r="M1317" i="1" s="1"/>
  <c r="N1317" i="1" s="1"/>
  <c r="O1317" i="1" s="1"/>
  <c r="F1273" i="1"/>
  <c r="J1296" i="1"/>
  <c r="F1297" i="1"/>
  <c r="H1314" i="1"/>
  <c r="F1327" i="1"/>
  <c r="H1358" i="1"/>
  <c r="I1358" i="1" s="1"/>
  <c r="J1358" i="1" s="1"/>
  <c r="K1358" i="1" s="1"/>
  <c r="L1358" i="1" s="1"/>
  <c r="M1358" i="1" s="1"/>
  <c r="N1358" i="1" s="1"/>
  <c r="H1424" i="1"/>
  <c r="S1368" i="1"/>
  <c r="G1368" i="1"/>
  <c r="H1368" i="1" s="1"/>
  <c r="I1368" i="1" s="1"/>
  <c r="J1368" i="1" s="1"/>
  <c r="K1368" i="1" s="1"/>
  <c r="L1368" i="1" s="1"/>
  <c r="M1368" i="1" s="1"/>
  <c r="N1368" i="1" s="1"/>
  <c r="G1328" i="1"/>
  <c r="G1357" i="1"/>
  <c r="S1369" i="1"/>
  <c r="S1395" i="1"/>
  <c r="G1402" i="1"/>
  <c r="H1402" i="1" s="1"/>
  <c r="I1402" i="1" s="1"/>
  <c r="J1402" i="1" s="1"/>
  <c r="K1402" i="1" s="1"/>
  <c r="L1402" i="1" s="1"/>
  <c r="M1402" i="1" s="1"/>
  <c r="N1402" i="1" s="1"/>
  <c r="S1409" i="1"/>
  <c r="I1429" i="1"/>
  <c r="G1434" i="1"/>
  <c r="G1329" i="1"/>
  <c r="H1329" i="1" s="1"/>
  <c r="I1329" i="1" s="1"/>
  <c r="J1329" i="1" s="1"/>
  <c r="K1329" i="1" s="1"/>
  <c r="L1329" i="1" s="1"/>
  <c r="M1329" i="1" s="1"/>
  <c r="N1329" i="1" s="1"/>
  <c r="G1351" i="1"/>
  <c r="H1351" i="1" s="1"/>
  <c r="I1351" i="1" s="1"/>
  <c r="J1351" i="1" s="1"/>
  <c r="K1351" i="1" s="1"/>
  <c r="L1351" i="1" s="1"/>
  <c r="M1351" i="1" s="1"/>
  <c r="N1351" i="1" s="1"/>
  <c r="S1396" i="1"/>
  <c r="S1400" i="1"/>
  <c r="S1407" i="1"/>
  <c r="S1410" i="1"/>
  <c r="S1416" i="1"/>
  <c r="G1427" i="1"/>
  <c r="H1427" i="1" s="1"/>
  <c r="S1363" i="1"/>
  <c r="G1386" i="1"/>
  <c r="H1386" i="1" s="1"/>
  <c r="I1386" i="1" s="1"/>
  <c r="J1386" i="1" s="1"/>
  <c r="K1386" i="1" s="1"/>
  <c r="L1386" i="1" s="1"/>
  <c r="M1386" i="1" s="1"/>
  <c r="N1386" i="1" s="1"/>
  <c r="S1388" i="1"/>
  <c r="D1454" i="1"/>
  <c r="D1421" i="1"/>
  <c r="G1346" i="1"/>
  <c r="H1346" i="1" s="1"/>
  <c r="I1346" i="1" s="1"/>
  <c r="J1346" i="1" s="1"/>
  <c r="K1346" i="1" s="1"/>
  <c r="L1346" i="1" s="1"/>
  <c r="M1346" i="1" s="1"/>
  <c r="N1346" i="1" s="1"/>
  <c r="G1349" i="1"/>
  <c r="H1349" i="1" s="1"/>
  <c r="I1349" i="1" s="1"/>
  <c r="J1349" i="1" s="1"/>
  <c r="K1349" i="1" s="1"/>
  <c r="L1349" i="1" s="1"/>
  <c r="M1349" i="1" s="1"/>
  <c r="N1349" i="1" s="1"/>
  <c r="G1363" i="1"/>
  <c r="H1363" i="1" s="1"/>
  <c r="I1363" i="1" s="1"/>
  <c r="J1363" i="1" s="1"/>
  <c r="K1363" i="1" s="1"/>
  <c r="L1363" i="1" s="1"/>
  <c r="M1363" i="1" s="1"/>
  <c r="N1363" i="1" s="1"/>
  <c r="G1370" i="1"/>
  <c r="H1370" i="1" s="1"/>
  <c r="I1370" i="1" s="1"/>
  <c r="J1370" i="1" s="1"/>
  <c r="K1370" i="1" s="1"/>
  <c r="L1370" i="1" s="1"/>
  <c r="M1370" i="1" s="1"/>
  <c r="N1370" i="1" s="1"/>
  <c r="S1389" i="1"/>
  <c r="S1403" i="1"/>
  <c r="G1411" i="1"/>
  <c r="H1411" i="1" s="1"/>
  <c r="I1411" i="1" s="1"/>
  <c r="J1411" i="1" s="1"/>
  <c r="K1411" i="1" s="1"/>
  <c r="L1411" i="1" s="1"/>
  <c r="M1411" i="1" s="1"/>
  <c r="N1411" i="1" s="1"/>
  <c r="D1422" i="1"/>
  <c r="Q1423" i="1"/>
  <c r="Q1428" i="1"/>
  <c r="S1371" i="1"/>
  <c r="S1415" i="1"/>
  <c r="S1419" i="1"/>
  <c r="F1423" i="1"/>
  <c r="F1392" i="1"/>
  <c r="K1427" i="1"/>
  <c r="L1427" i="1" s="1"/>
  <c r="M1427" i="1" s="1"/>
  <c r="N1427" i="1" s="1"/>
  <c r="O1427" i="1" s="1"/>
  <c r="L1430" i="1"/>
  <c r="M1430" i="1" s="1"/>
  <c r="N1430" i="1" s="1"/>
  <c r="O1430" i="1" s="1"/>
  <c r="F1436" i="1"/>
  <c r="G1387" i="1"/>
  <c r="H1387" i="1" s="1"/>
  <c r="I1387" i="1" s="1"/>
  <c r="J1387" i="1" s="1"/>
  <c r="K1387" i="1" s="1"/>
  <c r="L1387" i="1" s="1"/>
  <c r="M1387" i="1" s="1"/>
  <c r="N1387" i="1" s="1"/>
  <c r="S1394" i="1"/>
  <c r="G1398" i="1"/>
  <c r="H1398" i="1" s="1"/>
  <c r="I1398" i="1" s="1"/>
  <c r="J1398" i="1" s="1"/>
  <c r="K1398" i="1" s="1"/>
  <c r="L1398" i="1" s="1"/>
  <c r="M1398" i="1" s="1"/>
  <c r="N1398" i="1" s="1"/>
  <c r="S1408" i="1"/>
  <c r="S1413" i="1"/>
  <c r="G1417" i="1"/>
  <c r="H1417" i="1" s="1"/>
  <c r="I1417" i="1" s="1"/>
  <c r="J1417" i="1" s="1"/>
  <c r="K1417" i="1" s="1"/>
  <c r="L1417" i="1" s="1"/>
  <c r="M1417" i="1" s="1"/>
  <c r="N1417" i="1" s="1"/>
  <c r="F1427" i="1"/>
  <c r="S1399" i="1"/>
  <c r="G1403" i="1"/>
  <c r="H1403" i="1" s="1"/>
  <c r="I1403" i="1" s="1"/>
  <c r="J1403" i="1" s="1"/>
  <c r="K1403" i="1" s="1"/>
  <c r="L1403" i="1" s="1"/>
  <c r="M1403" i="1" s="1"/>
  <c r="N1403" i="1" s="1"/>
  <c r="G1413" i="1"/>
  <c r="H1413" i="1" s="1"/>
  <c r="I1413" i="1" s="1"/>
  <c r="J1413" i="1" s="1"/>
  <c r="K1413" i="1" s="1"/>
  <c r="L1413" i="1" s="1"/>
  <c r="M1413" i="1" s="1"/>
  <c r="N1413" i="1" s="1"/>
  <c r="F1425" i="1"/>
  <c r="F1428" i="1"/>
  <c r="G1375" i="1"/>
  <c r="H1375" i="1" s="1"/>
  <c r="I1375" i="1" s="1"/>
  <c r="J1375" i="1" s="1"/>
  <c r="K1375" i="1" s="1"/>
  <c r="L1375" i="1" s="1"/>
  <c r="M1375" i="1" s="1"/>
  <c r="N1375" i="1" s="1"/>
  <c r="G1379" i="1"/>
  <c r="H1379" i="1" s="1"/>
  <c r="I1379" i="1" s="1"/>
  <c r="J1379" i="1" s="1"/>
  <c r="K1379" i="1" s="1"/>
  <c r="L1379" i="1" s="1"/>
  <c r="M1379" i="1" s="1"/>
  <c r="N1379" i="1" s="1"/>
  <c r="S1405" i="1"/>
  <c r="S1414" i="1"/>
  <c r="S1418" i="1"/>
  <c r="G1431" i="1"/>
  <c r="H1431" i="1" s="1"/>
  <c r="H1428" i="1" s="1"/>
  <c r="G1419" i="1"/>
  <c r="H1419" i="1" s="1"/>
  <c r="I1419" i="1" s="1"/>
  <c r="J1419" i="1" s="1"/>
  <c r="K1419" i="1" s="1"/>
  <c r="L1419" i="1" s="1"/>
  <c r="M1419" i="1" s="1"/>
  <c r="N1419" i="1" s="1"/>
  <c r="I1427" i="1"/>
  <c r="J1427" i="1" s="1"/>
  <c r="G1435" i="1"/>
  <c r="G1441" i="1"/>
  <c r="S1175" i="1" l="1"/>
  <c r="P1175" i="1"/>
  <c r="N1278" i="1"/>
  <c r="O1278" i="1" s="1"/>
  <c r="P1278" i="1"/>
  <c r="K1311" i="1"/>
  <c r="L1311" i="1" s="1"/>
  <c r="M1311" i="1" s="1"/>
  <c r="N1311" i="1" s="1"/>
  <c r="O1311" i="1" s="1"/>
  <c r="P1431" i="1"/>
  <c r="Q1433" i="1"/>
  <c r="E1432" i="1"/>
  <c r="D721" i="1"/>
  <c r="D368" i="1"/>
  <c r="F31" i="1"/>
  <c r="H1435" i="1"/>
  <c r="H1434" i="1"/>
  <c r="F1433" i="1"/>
  <c r="S1358" i="1"/>
  <c r="K1296" i="1"/>
  <c r="G1335" i="1"/>
  <c r="H1336" i="1"/>
  <c r="S1304" i="1"/>
  <c r="S1316" i="1"/>
  <c r="G1316" i="1"/>
  <c r="H1316" i="1" s="1"/>
  <c r="I1316" i="1" s="1"/>
  <c r="J1316" i="1" s="1"/>
  <c r="K1316" i="1" s="1"/>
  <c r="L1316" i="1" s="1"/>
  <c r="M1316" i="1" s="1"/>
  <c r="N1316" i="1" s="1"/>
  <c r="O1316" i="1" s="1"/>
  <c r="P1256" i="1"/>
  <c r="S1303" i="1"/>
  <c r="S1285" i="1"/>
  <c r="F1240" i="1"/>
  <c r="G1241" i="1"/>
  <c r="P1184" i="1"/>
  <c r="S1184" i="1"/>
  <c r="S1201" i="1"/>
  <c r="H1182" i="1"/>
  <c r="I1182" i="1" s="1"/>
  <c r="J1182" i="1" s="1"/>
  <c r="K1182" i="1" s="1"/>
  <c r="L1182" i="1" s="1"/>
  <c r="M1182" i="1" s="1"/>
  <c r="N1182" i="1" s="1"/>
  <c r="O1182" i="1" s="1"/>
  <c r="P1182" i="1"/>
  <c r="S1182" i="1"/>
  <c r="G1231" i="1"/>
  <c r="H1231" i="1" s="1"/>
  <c r="I1231" i="1" s="1"/>
  <c r="J1231" i="1" s="1"/>
  <c r="K1231" i="1" s="1"/>
  <c r="L1231" i="1" s="1"/>
  <c r="M1231" i="1" s="1"/>
  <c r="N1231" i="1" s="1"/>
  <c r="O1231" i="1" s="1"/>
  <c r="G1212" i="1"/>
  <c r="S1193" i="1"/>
  <c r="P1193" i="1"/>
  <c r="G1075" i="1"/>
  <c r="H1075" i="1" s="1"/>
  <c r="I1075" i="1" s="1"/>
  <c r="J1075" i="1" s="1"/>
  <c r="K1075" i="1" s="1"/>
  <c r="L1075" i="1" s="1"/>
  <c r="M1075" i="1" s="1"/>
  <c r="N1075" i="1" s="1"/>
  <c r="O1075" i="1" s="1"/>
  <c r="S1192" i="1"/>
  <c r="J1110" i="1"/>
  <c r="I1177" i="1"/>
  <c r="G1090" i="1"/>
  <c r="H1090" i="1" s="1"/>
  <c r="I1090" i="1" s="1"/>
  <c r="J1090" i="1" s="1"/>
  <c r="K1090" i="1" s="1"/>
  <c r="L1090" i="1" s="1"/>
  <c r="M1090" i="1" s="1"/>
  <c r="N1090" i="1" s="1"/>
  <c r="O1090" i="1" s="1"/>
  <c r="P1059" i="1"/>
  <c r="G1059" i="1"/>
  <c r="H1059" i="1" s="1"/>
  <c r="I1059" i="1" s="1"/>
  <c r="J1059" i="1" s="1"/>
  <c r="K1059" i="1" s="1"/>
  <c r="L1059" i="1" s="1"/>
  <c r="M1059" i="1" s="1"/>
  <c r="N1059" i="1" s="1"/>
  <c r="O1059" i="1" s="1"/>
  <c r="I1044" i="1"/>
  <c r="F1025" i="1"/>
  <c r="G1026" i="1"/>
  <c r="H982" i="1"/>
  <c r="I982" i="1" s="1"/>
  <c r="J982" i="1" s="1"/>
  <c r="K982" i="1" s="1"/>
  <c r="L982" i="1" s="1"/>
  <c r="M982" i="1" s="1"/>
  <c r="N982" i="1" s="1"/>
  <c r="O982" i="1" s="1"/>
  <c r="H1051" i="1"/>
  <c r="I1051" i="1" s="1"/>
  <c r="J1051" i="1" s="1"/>
  <c r="K1051" i="1" s="1"/>
  <c r="L1051" i="1" s="1"/>
  <c r="M1051" i="1" s="1"/>
  <c r="N1051" i="1" s="1"/>
  <c r="O1051" i="1" s="1"/>
  <c r="S1017" i="1"/>
  <c r="G1017" i="1"/>
  <c r="H1017" i="1" s="1"/>
  <c r="I1017" i="1" s="1"/>
  <c r="J1017" i="1" s="1"/>
  <c r="K1017" i="1" s="1"/>
  <c r="L1017" i="1" s="1"/>
  <c r="M1017" i="1" s="1"/>
  <c r="N1017" i="1" s="1"/>
  <c r="O1017" i="1" s="1"/>
  <c r="G1028" i="1"/>
  <c r="H1029" i="1"/>
  <c r="J1140" i="1"/>
  <c r="I1000" i="1"/>
  <c r="J1000" i="1" s="1"/>
  <c r="K1000" i="1" s="1"/>
  <c r="L1000" i="1" s="1"/>
  <c r="M1000" i="1" s="1"/>
  <c r="N1000" i="1" s="1"/>
  <c r="O1000" i="1" s="1"/>
  <c r="P1000" i="1"/>
  <c r="I825" i="1"/>
  <c r="F1054" i="1"/>
  <c r="N836" i="1"/>
  <c r="O836" i="1" s="1"/>
  <c r="P822" i="1"/>
  <c r="I742" i="1"/>
  <c r="I741" i="1" s="1"/>
  <c r="I738" i="1" s="1"/>
  <c r="O572" i="1"/>
  <c r="O560" i="1"/>
  <c r="J640" i="1"/>
  <c r="I471" i="1"/>
  <c r="L561" i="1"/>
  <c r="N956" i="1"/>
  <c r="M383" i="1"/>
  <c r="F119" i="1"/>
  <c r="S1329" i="1"/>
  <c r="S1229" i="1"/>
  <c r="P1229" i="1"/>
  <c r="G1229" i="1"/>
  <c r="H1229" i="1" s="1"/>
  <c r="I1229" i="1" s="1"/>
  <c r="J1229" i="1" s="1"/>
  <c r="K1229" i="1" s="1"/>
  <c r="L1229" i="1" s="1"/>
  <c r="M1229" i="1" s="1"/>
  <c r="N1229" i="1" s="1"/>
  <c r="O1229" i="1" s="1"/>
  <c r="G1085" i="1"/>
  <c r="H1085" i="1" s="1"/>
  <c r="I1085" i="1" s="1"/>
  <c r="J1085" i="1" s="1"/>
  <c r="K1085" i="1" s="1"/>
  <c r="L1085" i="1" s="1"/>
  <c r="M1085" i="1" s="1"/>
  <c r="N1085" i="1" s="1"/>
  <c r="O1085" i="1" s="1"/>
  <c r="P1085" i="1"/>
  <c r="G1425" i="1"/>
  <c r="P1430" i="1"/>
  <c r="S1398" i="1"/>
  <c r="S1430" i="1"/>
  <c r="F1272" i="1"/>
  <c r="G1273" i="1"/>
  <c r="I1393" i="1"/>
  <c r="H1392" i="1"/>
  <c r="H1343" i="1"/>
  <c r="I1344" i="1"/>
  <c r="S1346" i="1"/>
  <c r="H1360" i="1"/>
  <c r="G1359" i="1"/>
  <c r="P1275" i="1"/>
  <c r="Q1272" i="1"/>
  <c r="I1211" i="1"/>
  <c r="S1294" i="1"/>
  <c r="S1191" i="1"/>
  <c r="P1191" i="1"/>
  <c r="S1071" i="1"/>
  <c r="P1071" i="1"/>
  <c r="G1071" i="1"/>
  <c r="H1071" i="1" s="1"/>
  <c r="I1071" i="1" s="1"/>
  <c r="J1071" i="1" s="1"/>
  <c r="K1071" i="1" s="1"/>
  <c r="L1071" i="1" s="1"/>
  <c r="M1071" i="1" s="1"/>
  <c r="N1071" i="1" s="1"/>
  <c r="O1071" i="1" s="1"/>
  <c r="S1105" i="1"/>
  <c r="P1105" i="1"/>
  <c r="G1105" i="1"/>
  <c r="H1105" i="1" s="1"/>
  <c r="I1105" i="1" s="1"/>
  <c r="J1105" i="1" s="1"/>
  <c r="K1105" i="1" s="1"/>
  <c r="L1105" i="1" s="1"/>
  <c r="M1105" i="1" s="1"/>
  <c r="N1105" i="1" s="1"/>
  <c r="O1105" i="1" s="1"/>
  <c r="P1192" i="1"/>
  <c r="S1103" i="1"/>
  <c r="P1093" i="1"/>
  <c r="P1086" i="1"/>
  <c r="H1062" i="1"/>
  <c r="G1019" i="1"/>
  <c r="H1020" i="1"/>
  <c r="H998" i="1"/>
  <c r="I998" i="1" s="1"/>
  <c r="J998" i="1" s="1"/>
  <c r="K998" i="1" s="1"/>
  <c r="L998" i="1" s="1"/>
  <c r="M998" i="1" s="1"/>
  <c r="N998" i="1" s="1"/>
  <c r="O998" i="1" s="1"/>
  <c r="S998" i="1"/>
  <c r="G1104" i="1"/>
  <c r="H1104" i="1" s="1"/>
  <c r="I1104" i="1" s="1"/>
  <c r="J1104" i="1" s="1"/>
  <c r="K1104" i="1" s="1"/>
  <c r="L1104" i="1" s="1"/>
  <c r="M1104" i="1" s="1"/>
  <c r="N1104" i="1" s="1"/>
  <c r="O1104" i="1" s="1"/>
  <c r="F991" i="1"/>
  <c r="G909" i="1"/>
  <c r="H910" i="1"/>
  <c r="I911" i="1"/>
  <c r="J911" i="1" s="1"/>
  <c r="K911" i="1" s="1"/>
  <c r="L911" i="1" s="1"/>
  <c r="M911" i="1" s="1"/>
  <c r="N911" i="1" s="1"/>
  <c r="O911" i="1" s="1"/>
  <c r="G846" i="1"/>
  <c r="H846" i="1" s="1"/>
  <c r="I846" i="1" s="1"/>
  <c r="J846" i="1" s="1"/>
  <c r="K846" i="1" s="1"/>
  <c r="L846" i="1" s="1"/>
  <c r="M846" i="1" s="1"/>
  <c r="N846" i="1" s="1"/>
  <c r="O846" i="1" s="1"/>
  <c r="M450" i="1"/>
  <c r="D785" i="1"/>
  <c r="N530" i="1"/>
  <c r="I956" i="1"/>
  <c r="H383" i="1"/>
  <c r="N65" i="1"/>
  <c r="N75" i="1"/>
  <c r="J237" i="1"/>
  <c r="K235" i="1"/>
  <c r="G66" i="1"/>
  <c r="G65" i="1" s="1"/>
  <c r="S1308" i="1"/>
  <c r="P1213" i="1"/>
  <c r="I1431" i="1"/>
  <c r="J1431" i="1" s="1"/>
  <c r="K1431" i="1" s="1"/>
  <c r="L1431" i="1" s="1"/>
  <c r="M1431" i="1" s="1"/>
  <c r="N1431" i="1" s="1"/>
  <c r="O1431" i="1" s="1"/>
  <c r="E1421" i="1"/>
  <c r="Q1421" i="1" s="1"/>
  <c r="G1428" i="1"/>
  <c r="S1370" i="1"/>
  <c r="S1417" i="1"/>
  <c r="S1375" i="1"/>
  <c r="S1387" i="1"/>
  <c r="G1310" i="1"/>
  <c r="H1310" i="1" s="1"/>
  <c r="I1310" i="1" s="1"/>
  <c r="J1310" i="1" s="1"/>
  <c r="K1310" i="1" s="1"/>
  <c r="L1310" i="1" s="1"/>
  <c r="M1310" i="1" s="1"/>
  <c r="N1310" i="1" s="1"/>
  <c r="O1310" i="1" s="1"/>
  <c r="S1362" i="1"/>
  <c r="G1392" i="1"/>
  <c r="G1343" i="1"/>
  <c r="S1275" i="1"/>
  <c r="G1304" i="1"/>
  <c r="H1304" i="1" s="1"/>
  <c r="I1304" i="1" s="1"/>
  <c r="J1304" i="1" s="1"/>
  <c r="K1304" i="1" s="1"/>
  <c r="L1304" i="1" s="1"/>
  <c r="M1304" i="1" s="1"/>
  <c r="N1304" i="1" s="1"/>
  <c r="O1304" i="1" s="1"/>
  <c r="S1401" i="1"/>
  <c r="P1274" i="1"/>
  <c r="H1259" i="1"/>
  <c r="H1216" i="1"/>
  <c r="G1201" i="1"/>
  <c r="H1201" i="1" s="1"/>
  <c r="I1201" i="1" s="1"/>
  <c r="J1201" i="1" s="1"/>
  <c r="K1201" i="1" s="1"/>
  <c r="L1201" i="1" s="1"/>
  <c r="M1201" i="1" s="1"/>
  <c r="N1201" i="1" s="1"/>
  <c r="O1201" i="1" s="1"/>
  <c r="G1206" i="1"/>
  <c r="H1206" i="1" s="1"/>
  <c r="I1206" i="1" s="1"/>
  <c r="J1206" i="1" s="1"/>
  <c r="K1206" i="1" s="1"/>
  <c r="L1206" i="1" s="1"/>
  <c r="M1206" i="1" s="1"/>
  <c r="N1206" i="1" s="1"/>
  <c r="O1206" i="1" s="1"/>
  <c r="H1190" i="1"/>
  <c r="I1190" i="1" s="1"/>
  <c r="J1190" i="1" s="1"/>
  <c r="K1190" i="1" s="1"/>
  <c r="L1190" i="1" s="1"/>
  <c r="M1190" i="1" s="1"/>
  <c r="N1190" i="1" s="1"/>
  <c r="O1190" i="1" s="1"/>
  <c r="F1178" i="1"/>
  <c r="P1094" i="1"/>
  <c r="G1094" i="1"/>
  <c r="H1094" i="1" s="1"/>
  <c r="I1094" i="1" s="1"/>
  <c r="J1094" i="1" s="1"/>
  <c r="K1094" i="1" s="1"/>
  <c r="L1094" i="1" s="1"/>
  <c r="M1094" i="1" s="1"/>
  <c r="N1094" i="1" s="1"/>
  <c r="O1094" i="1" s="1"/>
  <c r="Q1168" i="1"/>
  <c r="S976" i="1"/>
  <c r="P976" i="1"/>
  <c r="S990" i="1"/>
  <c r="I1070" i="1"/>
  <c r="H938" i="1"/>
  <c r="M560" i="1"/>
  <c r="O956" i="1"/>
  <c r="N383" i="1"/>
  <c r="G440" i="1"/>
  <c r="D4" i="1"/>
  <c r="D784" i="1"/>
  <c r="D3" i="1"/>
  <c r="D5" i="1"/>
  <c r="D782" i="1" s="1"/>
  <c r="S1217" i="1"/>
  <c r="G1217" i="1"/>
  <c r="H1217" i="1" s="1"/>
  <c r="I1217" i="1" s="1"/>
  <c r="J1217" i="1" s="1"/>
  <c r="K1217" i="1" s="1"/>
  <c r="L1217" i="1" s="1"/>
  <c r="M1217" i="1" s="1"/>
  <c r="N1217" i="1" s="1"/>
  <c r="O1217" i="1" s="1"/>
  <c r="F1099" i="1"/>
  <c r="G1101" i="1"/>
  <c r="P1066" i="1"/>
  <c r="F1082" i="1"/>
  <c r="H1060" i="1"/>
  <c r="I1060" i="1" s="1"/>
  <c r="J1060" i="1" s="1"/>
  <c r="K1060" i="1" s="1"/>
  <c r="L1060" i="1" s="1"/>
  <c r="M1060" i="1" s="1"/>
  <c r="N1060" i="1" s="1"/>
  <c r="O1060" i="1" s="1"/>
  <c r="P1060" i="1"/>
  <c r="F970" i="1"/>
  <c r="G971" i="1"/>
  <c r="M956" i="1"/>
  <c r="L383" i="1"/>
  <c r="S1427" i="1"/>
  <c r="P1427" i="1"/>
  <c r="I1428" i="1"/>
  <c r="J1429" i="1"/>
  <c r="S1317" i="1"/>
  <c r="F1325" i="1"/>
  <c r="G1277" i="1"/>
  <c r="H1277" i="1" s="1"/>
  <c r="I1277" i="1" s="1"/>
  <c r="J1277" i="1" s="1"/>
  <c r="K1277" i="1" s="1"/>
  <c r="L1277" i="1" s="1"/>
  <c r="M1277" i="1" s="1"/>
  <c r="N1277" i="1" s="1"/>
  <c r="O1277" i="1" s="1"/>
  <c r="P1277" i="1"/>
  <c r="S1313" i="1"/>
  <c r="G1312" i="1"/>
  <c r="H1312" i="1" s="1"/>
  <c r="I1312" i="1" s="1"/>
  <c r="J1312" i="1" s="1"/>
  <c r="K1312" i="1" s="1"/>
  <c r="L1312" i="1" s="1"/>
  <c r="M1312" i="1" s="1"/>
  <c r="N1312" i="1" s="1"/>
  <c r="O1312" i="1" s="1"/>
  <c r="H1288" i="1"/>
  <c r="I1288" i="1" s="1"/>
  <c r="J1288" i="1" s="1"/>
  <c r="K1288" i="1" s="1"/>
  <c r="L1288" i="1" s="1"/>
  <c r="M1288" i="1" s="1"/>
  <c r="N1288" i="1" s="1"/>
  <c r="O1288" i="1" s="1"/>
  <c r="G1262" i="1"/>
  <c r="H1262" i="1" s="1"/>
  <c r="I1262" i="1" s="1"/>
  <c r="J1262" i="1" s="1"/>
  <c r="K1262" i="1" s="1"/>
  <c r="L1262" i="1" s="1"/>
  <c r="M1262" i="1" s="1"/>
  <c r="N1262" i="1" s="1"/>
  <c r="O1262" i="1" s="1"/>
  <c r="G1228" i="1"/>
  <c r="H1228" i="1" s="1"/>
  <c r="I1228" i="1" s="1"/>
  <c r="J1228" i="1" s="1"/>
  <c r="K1228" i="1" s="1"/>
  <c r="L1228" i="1" s="1"/>
  <c r="M1228" i="1" s="1"/>
  <c r="N1228" i="1" s="1"/>
  <c r="O1228" i="1" s="1"/>
  <c r="G1244" i="1"/>
  <c r="H1244" i="1" s="1"/>
  <c r="I1244" i="1" s="1"/>
  <c r="J1244" i="1" s="1"/>
  <c r="K1244" i="1" s="1"/>
  <c r="L1244" i="1" s="1"/>
  <c r="M1244" i="1" s="1"/>
  <c r="N1244" i="1" s="1"/>
  <c r="O1244" i="1" s="1"/>
  <c r="G1264" i="1"/>
  <c r="H1264" i="1" s="1"/>
  <c r="I1264" i="1" s="1"/>
  <c r="J1264" i="1" s="1"/>
  <c r="K1264" i="1" s="1"/>
  <c r="L1264" i="1" s="1"/>
  <c r="M1264" i="1" s="1"/>
  <c r="N1264" i="1" s="1"/>
  <c r="O1264" i="1" s="1"/>
  <c r="G1276" i="1"/>
  <c r="H1276" i="1" s="1"/>
  <c r="I1276" i="1" s="1"/>
  <c r="J1276" i="1" s="1"/>
  <c r="K1276" i="1" s="1"/>
  <c r="L1276" i="1" s="1"/>
  <c r="M1276" i="1" s="1"/>
  <c r="N1276" i="1" s="1"/>
  <c r="O1276" i="1" s="1"/>
  <c r="S1331" i="1"/>
  <c r="I1341" i="1"/>
  <c r="H1338" i="1"/>
  <c r="H1281" i="1"/>
  <c r="G1270" i="1"/>
  <c r="S1293" i="1"/>
  <c r="G1213" i="1"/>
  <c r="H1213" i="1" s="1"/>
  <c r="I1213" i="1" s="1"/>
  <c r="J1213" i="1" s="1"/>
  <c r="K1213" i="1" s="1"/>
  <c r="L1213" i="1" s="1"/>
  <c r="M1213" i="1" s="1"/>
  <c r="N1213" i="1" s="1"/>
  <c r="O1213" i="1" s="1"/>
  <c r="S1349" i="1"/>
  <c r="G1220" i="1"/>
  <c r="H1220" i="1" s="1"/>
  <c r="I1220" i="1" s="1"/>
  <c r="J1220" i="1" s="1"/>
  <c r="K1220" i="1" s="1"/>
  <c r="L1220" i="1" s="1"/>
  <c r="M1220" i="1" s="1"/>
  <c r="N1220" i="1" s="1"/>
  <c r="O1220" i="1" s="1"/>
  <c r="I1204" i="1"/>
  <c r="F1196" i="1"/>
  <c r="E1176" i="1"/>
  <c r="E1164" i="1" s="1"/>
  <c r="Q1178" i="1"/>
  <c r="F1170" i="1"/>
  <c r="G1171" i="1"/>
  <c r="I1135" i="1"/>
  <c r="J1135" i="1" s="1"/>
  <c r="K1135" i="1" s="1"/>
  <c r="L1135" i="1" s="1"/>
  <c r="M1135" i="1" s="1"/>
  <c r="N1135" i="1" s="1"/>
  <c r="O1135" i="1" s="1"/>
  <c r="P1135" i="1"/>
  <c r="I1133" i="1"/>
  <c r="G1103" i="1"/>
  <c r="H1103" i="1" s="1"/>
  <c r="I1103" i="1" s="1"/>
  <c r="J1103" i="1" s="1"/>
  <c r="K1103" i="1" s="1"/>
  <c r="L1103" i="1" s="1"/>
  <c r="M1103" i="1" s="1"/>
  <c r="N1103" i="1" s="1"/>
  <c r="O1103" i="1" s="1"/>
  <c r="G1015" i="1"/>
  <c r="S1057" i="1"/>
  <c r="P1057" i="1"/>
  <c r="H1057" i="1"/>
  <c r="I1057" i="1" s="1"/>
  <c r="J1057" i="1" s="1"/>
  <c r="K1057" i="1" s="1"/>
  <c r="L1057" i="1" s="1"/>
  <c r="M1057" i="1" s="1"/>
  <c r="N1057" i="1" s="1"/>
  <c r="O1057" i="1" s="1"/>
  <c r="P997" i="1"/>
  <c r="S997" i="1"/>
  <c r="G997" i="1"/>
  <c r="H997" i="1" s="1"/>
  <c r="I997" i="1" s="1"/>
  <c r="J997" i="1" s="1"/>
  <c r="K997" i="1" s="1"/>
  <c r="L997" i="1" s="1"/>
  <c r="M997" i="1" s="1"/>
  <c r="N997" i="1" s="1"/>
  <c r="O997" i="1" s="1"/>
  <c r="G1013" i="1"/>
  <c r="H1014" i="1"/>
  <c r="H1119" i="1"/>
  <c r="H1049" i="1"/>
  <c r="I1049" i="1" s="1"/>
  <c r="J1049" i="1" s="1"/>
  <c r="K1049" i="1" s="1"/>
  <c r="L1049" i="1" s="1"/>
  <c r="M1049" i="1" s="1"/>
  <c r="N1049" i="1" s="1"/>
  <c r="O1049" i="1" s="1"/>
  <c r="S1049" i="1"/>
  <c r="G1097" i="1"/>
  <c r="H1097" i="1" s="1"/>
  <c r="I1097" i="1" s="1"/>
  <c r="J1097" i="1" s="1"/>
  <c r="K1097" i="1" s="1"/>
  <c r="L1097" i="1" s="1"/>
  <c r="M1097" i="1" s="1"/>
  <c r="N1097" i="1" s="1"/>
  <c r="O1097" i="1" s="1"/>
  <c r="I943" i="1"/>
  <c r="J943" i="1" s="1"/>
  <c r="K943" i="1" s="1"/>
  <c r="L943" i="1" s="1"/>
  <c r="M943" i="1" s="1"/>
  <c r="N943" i="1" s="1"/>
  <c r="O943" i="1" s="1"/>
  <c r="P943" i="1"/>
  <c r="Q1034" i="1"/>
  <c r="H908" i="1"/>
  <c r="I908" i="1" s="1"/>
  <c r="J908" i="1" s="1"/>
  <c r="K908" i="1" s="1"/>
  <c r="L908" i="1" s="1"/>
  <c r="M908" i="1" s="1"/>
  <c r="N908" i="1" s="1"/>
  <c r="O908" i="1" s="1"/>
  <c r="S908" i="1"/>
  <c r="P908" i="1"/>
  <c r="I801" i="1"/>
  <c r="E760" i="1"/>
  <c r="Q761" i="1"/>
  <c r="O738" i="1"/>
  <c r="H802" i="1"/>
  <c r="I802" i="1" s="1"/>
  <c r="J802" i="1" s="1"/>
  <c r="K802" i="1" s="1"/>
  <c r="L802" i="1" s="1"/>
  <c r="M802" i="1" s="1"/>
  <c r="N802" i="1" s="1"/>
  <c r="O802" i="1" s="1"/>
  <c r="F839" i="1"/>
  <c r="G843" i="1"/>
  <c r="L609" i="1"/>
  <c r="L604" i="1" s="1"/>
  <c r="M640" i="1"/>
  <c r="F384" i="1"/>
  <c r="L450" i="1"/>
  <c r="Q604" i="1"/>
  <c r="E529" i="1"/>
  <c r="G474" i="1"/>
  <c r="L460" i="1"/>
  <c r="L458" i="1" s="1"/>
  <c r="N401" i="1"/>
  <c r="N400" i="1" s="1"/>
  <c r="F572" i="1"/>
  <c r="H303" i="1"/>
  <c r="G93" i="1"/>
  <c r="L93" i="1"/>
  <c r="J1287" i="1"/>
  <c r="K1287" i="1" s="1"/>
  <c r="L1287" i="1" s="1"/>
  <c r="M1287" i="1" s="1"/>
  <c r="N1287" i="1" s="1"/>
  <c r="O1287" i="1" s="1"/>
  <c r="S1287" i="1"/>
  <c r="F1422" i="1"/>
  <c r="F1421" i="1"/>
  <c r="E1454" i="1"/>
  <c r="G1356" i="1"/>
  <c r="H1357" i="1"/>
  <c r="H1266" i="1"/>
  <c r="I1266" i="1" s="1"/>
  <c r="J1266" i="1" s="1"/>
  <c r="K1266" i="1" s="1"/>
  <c r="L1266" i="1" s="1"/>
  <c r="M1266" i="1" s="1"/>
  <c r="N1266" i="1" s="1"/>
  <c r="O1266" i="1" s="1"/>
  <c r="S1373" i="1"/>
  <c r="H1284" i="1"/>
  <c r="P1267" i="1"/>
  <c r="S1267" i="1"/>
  <c r="S1278" i="1"/>
  <c r="H1230" i="1"/>
  <c r="G1200" i="1"/>
  <c r="H1200" i="1" s="1"/>
  <c r="I1200" i="1" s="1"/>
  <c r="J1200" i="1" s="1"/>
  <c r="K1200" i="1" s="1"/>
  <c r="L1200" i="1" s="1"/>
  <c r="M1200" i="1" s="1"/>
  <c r="N1200" i="1" s="1"/>
  <c r="O1200" i="1" s="1"/>
  <c r="I1197" i="1"/>
  <c r="F1268" i="1"/>
  <c r="P1172" i="1"/>
  <c r="S1172" i="1"/>
  <c r="G1172" i="1"/>
  <c r="H1172" i="1" s="1"/>
  <c r="I1172" i="1" s="1"/>
  <c r="J1172" i="1" s="1"/>
  <c r="K1172" i="1" s="1"/>
  <c r="L1172" i="1" s="1"/>
  <c r="M1172" i="1" s="1"/>
  <c r="N1172" i="1" s="1"/>
  <c r="O1172" i="1" s="1"/>
  <c r="N1092" i="1"/>
  <c r="O1092" i="1" s="1"/>
  <c r="S1092" i="1"/>
  <c r="J1132" i="1"/>
  <c r="K1132" i="1" s="1"/>
  <c r="L1132" i="1" s="1"/>
  <c r="M1132" i="1" s="1"/>
  <c r="N1132" i="1" s="1"/>
  <c r="O1132" i="1" s="1"/>
  <c r="S1132" i="1"/>
  <c r="P1132" i="1"/>
  <c r="H1012" i="1"/>
  <c r="G1011" i="1"/>
  <c r="Q1053" i="1"/>
  <c r="I1038" i="1"/>
  <c r="H1010" i="1"/>
  <c r="I1010" i="1" s="1"/>
  <c r="J1010" i="1" s="1"/>
  <c r="K1010" i="1" s="1"/>
  <c r="L1010" i="1" s="1"/>
  <c r="M1010" i="1" s="1"/>
  <c r="N1010" i="1" s="1"/>
  <c r="O1010" i="1" s="1"/>
  <c r="S1010" i="1"/>
  <c r="F986" i="1"/>
  <c r="N928" i="1"/>
  <c r="O928" i="1" s="1"/>
  <c r="S928" i="1"/>
  <c r="S999" i="1"/>
  <c r="P999" i="1"/>
  <c r="G999" i="1"/>
  <c r="H999" i="1" s="1"/>
  <c r="I999" i="1" s="1"/>
  <c r="J999" i="1" s="1"/>
  <c r="K999" i="1" s="1"/>
  <c r="L999" i="1" s="1"/>
  <c r="M999" i="1" s="1"/>
  <c r="N999" i="1" s="1"/>
  <c r="O999" i="1" s="1"/>
  <c r="G968" i="1"/>
  <c r="H968" i="1" s="1"/>
  <c r="I968" i="1" s="1"/>
  <c r="J968" i="1" s="1"/>
  <c r="K968" i="1" s="1"/>
  <c r="L968" i="1" s="1"/>
  <c r="M968" i="1" s="1"/>
  <c r="N968" i="1" s="1"/>
  <c r="O968" i="1" s="1"/>
  <c r="S936" i="1"/>
  <c r="F934" i="1"/>
  <c r="F930" i="1" s="1"/>
  <c r="G936" i="1"/>
  <c r="H936" i="1" s="1"/>
  <c r="I936" i="1" s="1"/>
  <c r="J936" i="1" s="1"/>
  <c r="K936" i="1" s="1"/>
  <c r="L936" i="1" s="1"/>
  <c r="M936" i="1" s="1"/>
  <c r="N936" i="1" s="1"/>
  <c r="O936" i="1" s="1"/>
  <c r="S939" i="1"/>
  <c r="G939" i="1"/>
  <c r="H939" i="1" s="1"/>
  <c r="I939" i="1" s="1"/>
  <c r="J939" i="1" s="1"/>
  <c r="K939" i="1" s="1"/>
  <c r="L939" i="1" s="1"/>
  <c r="M939" i="1" s="1"/>
  <c r="N939" i="1" s="1"/>
  <c r="O939" i="1" s="1"/>
  <c r="P939" i="1" s="1"/>
  <c r="H932" i="1"/>
  <c r="H934" i="1"/>
  <c r="I935" i="1"/>
  <c r="G848" i="1"/>
  <c r="H848" i="1" s="1"/>
  <c r="I848" i="1" s="1"/>
  <c r="J848" i="1" s="1"/>
  <c r="K848" i="1" s="1"/>
  <c r="L848" i="1" s="1"/>
  <c r="M848" i="1" s="1"/>
  <c r="N848" i="1" s="1"/>
  <c r="O848" i="1" s="1"/>
  <c r="P797" i="1"/>
  <c r="N460" i="1"/>
  <c r="N458" i="1" s="1"/>
  <c r="N450" i="1" s="1"/>
  <c r="J956" i="1"/>
  <c r="I383" i="1"/>
  <c r="K482" i="1"/>
  <c r="K481" i="1" s="1"/>
  <c r="O640" i="1"/>
  <c r="O471" i="1"/>
  <c r="N506" i="1"/>
  <c r="N503" i="1" s="1"/>
  <c r="I230" i="1"/>
  <c r="H956" i="1"/>
  <c r="G383" i="1"/>
  <c r="K75" i="1"/>
  <c r="F92" i="1"/>
  <c r="S1286" i="1"/>
  <c r="G1189" i="1"/>
  <c r="F1188" i="1"/>
  <c r="H1111" i="1"/>
  <c r="G1109" i="1"/>
  <c r="G1108" i="1" s="1"/>
  <c r="S1386" i="1"/>
  <c r="G1327" i="1"/>
  <c r="H1328" i="1"/>
  <c r="I1424" i="1"/>
  <c r="S1309" i="1"/>
  <c r="G1325" i="1"/>
  <c r="H1326" i="1"/>
  <c r="S1271" i="1"/>
  <c r="G1271" i="1"/>
  <c r="H1271" i="1" s="1"/>
  <c r="I1271" i="1" s="1"/>
  <c r="J1271" i="1" s="1"/>
  <c r="K1271" i="1" s="1"/>
  <c r="L1271" i="1" s="1"/>
  <c r="M1271" i="1" s="1"/>
  <c r="N1271" i="1" s="1"/>
  <c r="O1271" i="1" s="1"/>
  <c r="F1260" i="1"/>
  <c r="F1298" i="1"/>
  <c r="F1210" i="1"/>
  <c r="P1198" i="1"/>
  <c r="S1198" i="1"/>
  <c r="H1255" i="1"/>
  <c r="Q1245" i="1"/>
  <c r="S1256" i="1"/>
  <c r="H1214" i="1"/>
  <c r="I1214" i="1" s="1"/>
  <c r="J1214" i="1" s="1"/>
  <c r="K1214" i="1" s="1"/>
  <c r="L1214" i="1" s="1"/>
  <c r="M1214" i="1" s="1"/>
  <c r="N1214" i="1" s="1"/>
  <c r="O1214" i="1" s="1"/>
  <c r="P1214" i="1"/>
  <c r="I1127" i="1"/>
  <c r="J1127" i="1" s="1"/>
  <c r="K1127" i="1" s="1"/>
  <c r="L1127" i="1" s="1"/>
  <c r="M1127" i="1" s="1"/>
  <c r="N1127" i="1" s="1"/>
  <c r="O1127" i="1" s="1"/>
  <c r="P994" i="1"/>
  <c r="S994" i="1"/>
  <c r="H1106" i="1"/>
  <c r="I1106" i="1" s="1"/>
  <c r="J1106" i="1" s="1"/>
  <c r="K1106" i="1" s="1"/>
  <c r="L1106" i="1" s="1"/>
  <c r="M1106" i="1" s="1"/>
  <c r="N1106" i="1" s="1"/>
  <c r="O1106" i="1" s="1"/>
  <c r="S1087" i="1"/>
  <c r="S1074" i="1"/>
  <c r="G1074" i="1"/>
  <c r="H1074" i="1" s="1"/>
  <c r="I1074" i="1" s="1"/>
  <c r="J1074" i="1" s="1"/>
  <c r="K1074" i="1" s="1"/>
  <c r="L1074" i="1" s="1"/>
  <c r="M1074" i="1" s="1"/>
  <c r="N1074" i="1" s="1"/>
  <c r="O1074" i="1" s="1"/>
  <c r="P1050" i="1"/>
  <c r="S1050" i="1"/>
  <c r="S1173" i="1"/>
  <c r="S1066" i="1"/>
  <c r="H1039" i="1"/>
  <c r="I1039" i="1" s="1"/>
  <c r="J1039" i="1" s="1"/>
  <c r="K1039" i="1" s="1"/>
  <c r="L1039" i="1" s="1"/>
  <c r="M1039" i="1" s="1"/>
  <c r="N1039" i="1" s="1"/>
  <c r="O1039" i="1" s="1"/>
  <c r="P1004" i="1"/>
  <c r="H1004" i="1"/>
  <c r="I1004" i="1" s="1"/>
  <c r="J1004" i="1" s="1"/>
  <c r="K1004" i="1" s="1"/>
  <c r="L1004" i="1" s="1"/>
  <c r="M1004" i="1" s="1"/>
  <c r="N1004" i="1" s="1"/>
  <c r="O1004" i="1" s="1"/>
  <c r="S1004" i="1"/>
  <c r="G1073" i="1"/>
  <c r="H1073" i="1" s="1"/>
  <c r="I1073" i="1" s="1"/>
  <c r="J1073" i="1" s="1"/>
  <c r="K1073" i="1" s="1"/>
  <c r="L1073" i="1" s="1"/>
  <c r="M1073" i="1" s="1"/>
  <c r="N1073" i="1" s="1"/>
  <c r="O1073" i="1" s="1"/>
  <c r="G814" i="1"/>
  <c r="H815" i="1"/>
  <c r="E439" i="1"/>
  <c r="Q439" i="1" s="1"/>
  <c r="Q440" i="1"/>
  <c r="K724" i="1"/>
  <c r="K723" i="1" s="1"/>
  <c r="I401" i="1"/>
  <c r="I400" i="1" s="1"/>
  <c r="M7" i="1"/>
  <c r="J152" i="1"/>
  <c r="G1436" i="1"/>
  <c r="H1441" i="1"/>
  <c r="G1257" i="1"/>
  <c r="H1257" i="1" s="1"/>
  <c r="I1257" i="1" s="1"/>
  <c r="J1257" i="1" s="1"/>
  <c r="K1257" i="1" s="1"/>
  <c r="L1257" i="1" s="1"/>
  <c r="M1257" i="1" s="1"/>
  <c r="N1257" i="1" s="1"/>
  <c r="O1257" i="1" s="1"/>
  <c r="S1379" i="1"/>
  <c r="Q1422" i="1"/>
  <c r="S1411" i="1"/>
  <c r="S1402" i="1"/>
  <c r="F1295" i="1"/>
  <c r="F1282" i="1" s="1"/>
  <c r="G1297" i="1"/>
  <c r="S1361" i="1"/>
  <c r="S1314" i="1"/>
  <c r="G1290" i="1"/>
  <c r="H1290" i="1" s="1"/>
  <c r="I1290" i="1" s="1"/>
  <c r="J1290" i="1" s="1"/>
  <c r="K1290" i="1" s="1"/>
  <c r="L1290" i="1" s="1"/>
  <c r="M1290" i="1" s="1"/>
  <c r="N1290" i="1" s="1"/>
  <c r="O1290" i="1" s="1"/>
  <c r="H1280" i="1"/>
  <c r="G1279" i="1"/>
  <c r="S1243" i="1"/>
  <c r="G1243" i="1"/>
  <c r="H1243" i="1" s="1"/>
  <c r="I1243" i="1" s="1"/>
  <c r="J1243" i="1" s="1"/>
  <c r="K1243" i="1" s="1"/>
  <c r="L1243" i="1" s="1"/>
  <c r="M1243" i="1" s="1"/>
  <c r="N1243" i="1" s="1"/>
  <c r="O1243" i="1" s="1"/>
  <c r="H1291" i="1"/>
  <c r="I1292" i="1"/>
  <c r="G1261" i="1"/>
  <c r="G1299" i="1"/>
  <c r="G1194" i="1"/>
  <c r="H1194" i="1" s="1"/>
  <c r="I1194" i="1" s="1"/>
  <c r="J1194" i="1" s="1"/>
  <c r="K1194" i="1" s="1"/>
  <c r="L1194" i="1" s="1"/>
  <c r="M1194" i="1" s="1"/>
  <c r="N1194" i="1" s="1"/>
  <c r="O1194" i="1" s="1"/>
  <c r="G1207" i="1"/>
  <c r="H1207" i="1" s="1"/>
  <c r="I1207" i="1" s="1"/>
  <c r="J1207" i="1" s="1"/>
  <c r="K1207" i="1" s="1"/>
  <c r="L1207" i="1" s="1"/>
  <c r="M1207" i="1" s="1"/>
  <c r="N1207" i="1" s="1"/>
  <c r="O1207" i="1" s="1"/>
  <c r="S1219" i="1"/>
  <c r="P1202" i="1"/>
  <c r="G1167" i="1"/>
  <c r="F1166" i="1"/>
  <c r="G1269" i="1"/>
  <c r="S1208" i="1"/>
  <c r="Q1165" i="1"/>
  <c r="N1076" i="1"/>
  <c r="O1076" i="1" s="1"/>
  <c r="S1076" i="1"/>
  <c r="S1093" i="1"/>
  <c r="H1081" i="1"/>
  <c r="I1081" i="1" s="1"/>
  <c r="J1081" i="1" s="1"/>
  <c r="K1081" i="1" s="1"/>
  <c r="L1081" i="1" s="1"/>
  <c r="M1081" i="1" s="1"/>
  <c r="N1081" i="1" s="1"/>
  <c r="O1081" i="1" s="1"/>
  <c r="H1120" i="1"/>
  <c r="G1008" i="1"/>
  <c r="H1009" i="1"/>
  <c r="P984" i="1"/>
  <c r="S984" i="1"/>
  <c r="G984" i="1"/>
  <c r="H984" i="1" s="1"/>
  <c r="I984" i="1" s="1"/>
  <c r="J984" i="1" s="1"/>
  <c r="K984" i="1" s="1"/>
  <c r="L984" i="1" s="1"/>
  <c r="M984" i="1" s="1"/>
  <c r="N984" i="1" s="1"/>
  <c r="O984" i="1" s="1"/>
  <c r="P1087" i="1"/>
  <c r="I1087" i="1"/>
  <c r="J1087" i="1" s="1"/>
  <c r="K1087" i="1" s="1"/>
  <c r="L1087" i="1" s="1"/>
  <c r="M1087" i="1" s="1"/>
  <c r="N1087" i="1" s="1"/>
  <c r="O1087" i="1" s="1"/>
  <c r="F1027" i="1"/>
  <c r="D1164" i="1"/>
  <c r="H1031" i="1"/>
  <c r="I1031" i="1" s="1"/>
  <c r="J1031" i="1" s="1"/>
  <c r="K1031" i="1" s="1"/>
  <c r="L1031" i="1" s="1"/>
  <c r="M1031" i="1" s="1"/>
  <c r="N1031" i="1" s="1"/>
  <c r="O1031" i="1" s="1"/>
  <c r="Q1006" i="1"/>
  <c r="P1116" i="1"/>
  <c r="I804" i="1"/>
  <c r="P833" i="1"/>
  <c r="K640" i="1"/>
  <c r="N398" i="1"/>
  <c r="I222" i="1"/>
  <c r="M102" i="1"/>
  <c r="M92" i="1" s="1"/>
  <c r="H187" i="1"/>
  <c r="G212" i="1"/>
  <c r="G185" i="1"/>
  <c r="G867" i="1" s="1"/>
  <c r="N131" i="1"/>
  <c r="F1254" i="1"/>
  <c r="P1239" i="1"/>
  <c r="S1239" i="1"/>
  <c r="G1091" i="1"/>
  <c r="H1091" i="1" s="1"/>
  <c r="I1091" i="1" s="1"/>
  <c r="J1091" i="1" s="1"/>
  <c r="K1091" i="1" s="1"/>
  <c r="L1091" i="1" s="1"/>
  <c r="M1091" i="1" s="1"/>
  <c r="N1091" i="1" s="1"/>
  <c r="O1091" i="1" s="1"/>
  <c r="H1218" i="1"/>
  <c r="I1226" i="1"/>
  <c r="P1160" i="1"/>
  <c r="P1102" i="1"/>
  <c r="S1161" i="1"/>
  <c r="G1063" i="1"/>
  <c r="H1063" i="1" s="1"/>
  <c r="I1063" i="1" s="1"/>
  <c r="J1063" i="1" s="1"/>
  <c r="K1063" i="1" s="1"/>
  <c r="L1063" i="1" s="1"/>
  <c r="M1063" i="1" s="1"/>
  <c r="N1063" i="1" s="1"/>
  <c r="O1063" i="1" s="1"/>
  <c r="F1061" i="1"/>
  <c r="F1046" i="1"/>
  <c r="P1173" i="1"/>
  <c r="F1088" i="1"/>
  <c r="S1040" i="1"/>
  <c r="P1005" i="1"/>
  <c r="S1005" i="1"/>
  <c r="S1143" i="1"/>
  <c r="I1080" i="1"/>
  <c r="Q1045" i="1"/>
  <c r="E1043" i="1"/>
  <c r="G1001" i="1"/>
  <c r="H1001" i="1" s="1"/>
  <c r="I1001" i="1" s="1"/>
  <c r="J1001" i="1" s="1"/>
  <c r="K1001" i="1" s="1"/>
  <c r="L1001" i="1" s="1"/>
  <c r="M1001" i="1" s="1"/>
  <c r="N1001" i="1" s="1"/>
  <c r="O1001" i="1" s="1"/>
  <c r="S965" i="1"/>
  <c r="Q986" i="1"/>
  <c r="J954" i="1"/>
  <c r="S912" i="1"/>
  <c r="P912" i="1"/>
  <c r="S924" i="1"/>
  <c r="G941" i="1"/>
  <c r="G913" i="1"/>
  <c r="H914" i="1"/>
  <c r="G869" i="1"/>
  <c r="H869" i="1" s="1"/>
  <c r="I869" i="1" s="1"/>
  <c r="J869" i="1" s="1"/>
  <c r="K869" i="1" s="1"/>
  <c r="L869" i="1" s="1"/>
  <c r="M869" i="1" s="1"/>
  <c r="N869" i="1" s="1"/>
  <c r="O869" i="1" s="1"/>
  <c r="G856" i="1"/>
  <c r="H856" i="1" s="1"/>
  <c r="I856" i="1" s="1"/>
  <c r="J856" i="1" s="1"/>
  <c r="K856" i="1" s="1"/>
  <c r="L856" i="1" s="1"/>
  <c r="M856" i="1" s="1"/>
  <c r="N856" i="1" s="1"/>
  <c r="O856" i="1" s="1"/>
  <c r="S887" i="1"/>
  <c r="S879" i="1"/>
  <c r="G945" i="1"/>
  <c r="H945" i="1" s="1"/>
  <c r="I945" i="1" s="1"/>
  <c r="J945" i="1" s="1"/>
  <c r="K945" i="1" s="1"/>
  <c r="L945" i="1" s="1"/>
  <c r="M945" i="1" s="1"/>
  <c r="N945" i="1" s="1"/>
  <c r="O945" i="1" s="1"/>
  <c r="F900" i="1"/>
  <c r="S835" i="1"/>
  <c r="P835" i="1"/>
  <c r="G864" i="1"/>
  <c r="H864" i="1" s="1"/>
  <c r="I864" i="1" s="1"/>
  <c r="J864" i="1" s="1"/>
  <c r="K864" i="1" s="1"/>
  <c r="L864" i="1" s="1"/>
  <c r="M864" i="1" s="1"/>
  <c r="N864" i="1" s="1"/>
  <c r="O864" i="1" s="1"/>
  <c r="M764" i="1"/>
  <c r="M761" i="1" s="1"/>
  <c r="M760" i="1" s="1"/>
  <c r="S911" i="1"/>
  <c r="S797" i="1"/>
  <c r="S855" i="1"/>
  <c r="S822" i="1"/>
  <c r="F746" i="1"/>
  <c r="J724" i="1"/>
  <c r="J723" i="1" s="1"/>
  <c r="L749" i="1"/>
  <c r="N729" i="1"/>
  <c r="N724" i="1" s="1"/>
  <c r="N723" i="1" s="1"/>
  <c r="S812" i="1"/>
  <c r="P812" i="1"/>
  <c r="J749" i="1"/>
  <c r="F809" i="1"/>
  <c r="G726" i="1"/>
  <c r="N622" i="1"/>
  <c r="N616" i="1" s="1"/>
  <c r="N604" i="1"/>
  <c r="J742" i="1"/>
  <c r="J741" i="1" s="1"/>
  <c r="J738" i="1" s="1"/>
  <c r="F949" i="1"/>
  <c r="G609" i="1"/>
  <c r="G604" i="1" s="1"/>
  <c r="O604" i="1"/>
  <c r="I458" i="1"/>
  <c r="I450" i="1" s="1"/>
  <c r="I439" i="1" s="1"/>
  <c r="F411" i="1"/>
  <c r="G809" i="1"/>
  <c r="M418" i="1"/>
  <c r="F451" i="1"/>
  <c r="F450" i="1" s="1"/>
  <c r="L418" i="1"/>
  <c r="F401" i="1"/>
  <c r="F400" i="1" s="1"/>
  <c r="F354" i="1"/>
  <c r="G530" i="1"/>
  <c r="G401" i="1"/>
  <c r="G400" i="1" s="1"/>
  <c r="G398" i="1" s="1"/>
  <c r="G506" i="1"/>
  <c r="G503" i="1" s="1"/>
  <c r="M446" i="1"/>
  <c r="N318" i="1"/>
  <c r="L303" i="1"/>
  <c r="F556" i="1"/>
  <c r="N441" i="1"/>
  <c r="N440" i="1" s="1"/>
  <c r="N241" i="1"/>
  <c r="M241" i="1"/>
  <c r="M230" i="1" s="1"/>
  <c r="M222" i="1" s="1"/>
  <c r="J316" i="1"/>
  <c r="H66" i="1"/>
  <c r="K66" i="1"/>
  <c r="G37" i="1"/>
  <c r="G36" i="1" s="1"/>
  <c r="G35" i="1" s="1"/>
  <c r="G31" i="1" s="1"/>
  <c r="I131" i="1"/>
  <c r="I119" i="1" s="1"/>
  <c r="N48" i="1"/>
  <c r="N31" i="1" s="1"/>
  <c r="H1018" i="1"/>
  <c r="H1078" i="1"/>
  <c r="G1077" i="1"/>
  <c r="I992" i="1"/>
  <c r="H991" i="1"/>
  <c r="P981" i="1"/>
  <c r="G903" i="1"/>
  <c r="H903" i="1" s="1"/>
  <c r="I903" i="1" s="1"/>
  <c r="J903" i="1" s="1"/>
  <c r="K903" i="1" s="1"/>
  <c r="L903" i="1" s="1"/>
  <c r="M903" i="1" s="1"/>
  <c r="N903" i="1" s="1"/>
  <c r="O903" i="1" s="1"/>
  <c r="S850" i="1"/>
  <c r="G850" i="1"/>
  <c r="H850" i="1" s="1"/>
  <c r="I850" i="1" s="1"/>
  <c r="J850" i="1" s="1"/>
  <c r="K850" i="1" s="1"/>
  <c r="L850" i="1" s="1"/>
  <c r="M850" i="1" s="1"/>
  <c r="N850" i="1" s="1"/>
  <c r="O850" i="1" s="1"/>
  <c r="N761" i="1"/>
  <c r="N760" i="1" s="1"/>
  <c r="N738" i="1" s="1"/>
  <c r="F820" i="1"/>
  <c r="S857" i="1"/>
  <c r="M807" i="1"/>
  <c r="F814" i="1"/>
  <c r="S849" i="1"/>
  <c r="N746" i="1"/>
  <c r="I640" i="1"/>
  <c r="E792" i="1"/>
  <c r="Q793" i="1"/>
  <c r="S805" i="1"/>
  <c r="K738" i="1"/>
  <c r="O724" i="1"/>
  <c r="O723" i="1" s="1"/>
  <c r="F844" i="1"/>
  <c r="G960" i="1"/>
  <c r="P811" i="1"/>
  <c r="I572" i="1"/>
  <c r="I560" i="1" s="1"/>
  <c r="F824" i="1"/>
  <c r="G460" i="1"/>
  <c r="O398" i="1"/>
  <c r="N354" i="1"/>
  <c r="I530" i="1"/>
  <c r="O530" i="1"/>
  <c r="O529" i="1" s="1"/>
  <c r="O401" i="1"/>
  <c r="O400" i="1" s="1"/>
  <c r="I398" i="1"/>
  <c r="O230" i="1"/>
  <c r="O222" i="1" s="1"/>
  <c r="F446" i="1"/>
  <c r="F440" i="1" s="1"/>
  <c r="F439" i="1" s="1"/>
  <c r="H328" i="1"/>
  <c r="H324" i="1" s="1"/>
  <c r="H316" i="1" s="1"/>
  <c r="N556" i="1"/>
  <c r="N303" i="1"/>
  <c r="F241" i="1"/>
  <c r="I303" i="1"/>
  <c r="Q256" i="1"/>
  <c r="E255" i="1"/>
  <c r="Q255" i="1" s="1"/>
  <c r="F316" i="1"/>
  <c r="K316" i="1"/>
  <c r="H175" i="1"/>
  <c r="I186" i="1"/>
  <c r="H185" i="1"/>
  <c r="K121" i="1"/>
  <c r="K120" i="1" s="1"/>
  <c r="F7" i="1"/>
  <c r="L102" i="1"/>
  <c r="F131" i="1"/>
  <c r="F48" i="1"/>
  <c r="J131" i="1"/>
  <c r="M66" i="1"/>
  <c r="I15" i="1"/>
  <c r="L48" i="1"/>
  <c r="H996" i="1"/>
  <c r="I996" i="1" s="1"/>
  <c r="J996" i="1" s="1"/>
  <c r="K996" i="1" s="1"/>
  <c r="L996" i="1" s="1"/>
  <c r="M996" i="1" s="1"/>
  <c r="N996" i="1" s="1"/>
  <c r="O996" i="1" s="1"/>
  <c r="G983" i="1"/>
  <c r="H983" i="1" s="1"/>
  <c r="I983" i="1" s="1"/>
  <c r="J983" i="1" s="1"/>
  <c r="K983" i="1" s="1"/>
  <c r="L983" i="1" s="1"/>
  <c r="M983" i="1" s="1"/>
  <c r="N983" i="1" s="1"/>
  <c r="O983" i="1" s="1"/>
  <c r="I988" i="1"/>
  <c r="S1032" i="1"/>
  <c r="P1064" i="1"/>
  <c r="S966" i="1"/>
  <c r="H950" i="1"/>
  <c r="P933" i="1"/>
  <c r="S906" i="1"/>
  <c r="P906" i="1"/>
  <c r="Q930" i="1"/>
  <c r="F909" i="1"/>
  <c r="F897" i="1"/>
  <c r="G865" i="1"/>
  <c r="H865" i="1" s="1"/>
  <c r="I865" i="1" s="1"/>
  <c r="J865" i="1" s="1"/>
  <c r="K865" i="1" s="1"/>
  <c r="L865" i="1" s="1"/>
  <c r="M865" i="1" s="1"/>
  <c r="N865" i="1" s="1"/>
  <c r="O865" i="1" s="1"/>
  <c r="S885" i="1"/>
  <c r="S877" i="1"/>
  <c r="F937" i="1"/>
  <c r="P928" i="1"/>
  <c r="S892" i="1"/>
  <c r="P944" i="1"/>
  <c r="G761" i="1"/>
  <c r="G760" i="1" s="1"/>
  <c r="F761" i="1"/>
  <c r="F760" i="1" s="1"/>
  <c r="S882" i="1"/>
  <c r="L764" i="1"/>
  <c r="G870" i="1"/>
  <c r="H870" i="1" s="1"/>
  <c r="I870" i="1" s="1"/>
  <c r="J870" i="1" s="1"/>
  <c r="K870" i="1" s="1"/>
  <c r="L870" i="1" s="1"/>
  <c r="M870" i="1" s="1"/>
  <c r="N870" i="1" s="1"/>
  <c r="O870" i="1" s="1"/>
  <c r="G849" i="1"/>
  <c r="H849" i="1" s="1"/>
  <c r="I849" i="1" s="1"/>
  <c r="J849" i="1" s="1"/>
  <c r="K849" i="1" s="1"/>
  <c r="L849" i="1" s="1"/>
  <c r="M849" i="1" s="1"/>
  <c r="N849" i="1" s="1"/>
  <c r="O849" i="1" s="1"/>
  <c r="S830" i="1"/>
  <c r="G821" i="1"/>
  <c r="G724" i="1"/>
  <c r="G723" i="1" s="1"/>
  <c r="G853" i="1"/>
  <c r="H853" i="1" s="1"/>
  <c r="G845" i="1"/>
  <c r="M723" i="1"/>
  <c r="L471" i="1"/>
  <c r="S811" i="1"/>
  <c r="I809" i="1"/>
  <c r="J471" i="1"/>
  <c r="J397" i="1" s="1"/>
  <c r="G434" i="1"/>
  <c r="J530" i="1"/>
  <c r="N446" i="1"/>
  <c r="H398" i="1"/>
  <c r="L342" i="1"/>
  <c r="L316" i="1" s="1"/>
  <c r="N230" i="1"/>
  <c r="G430" i="1"/>
  <c r="K230" i="1"/>
  <c r="K222" i="1" s="1"/>
  <c r="S858" i="1"/>
  <c r="G858" i="1"/>
  <c r="H858" i="1" s="1"/>
  <c r="I858" i="1" s="1"/>
  <c r="J858" i="1" s="1"/>
  <c r="K858" i="1" s="1"/>
  <c r="L858" i="1" s="1"/>
  <c r="M858" i="1" s="1"/>
  <c r="N858" i="1" s="1"/>
  <c r="O858" i="1" s="1"/>
  <c r="L121" i="1"/>
  <c r="L120" i="1" s="1"/>
  <c r="L119" i="1" s="1"/>
  <c r="H60" i="1"/>
  <c r="H48" i="1" s="1"/>
  <c r="H31" i="1" s="1"/>
  <c r="K102" i="1"/>
  <c r="I67" i="1"/>
  <c r="I66" i="1" s="1"/>
  <c r="I65" i="1" s="1"/>
  <c r="K36" i="1"/>
  <c r="K35" i="1" s="1"/>
  <c r="K31" i="1" s="1"/>
  <c r="O65" i="1"/>
  <c r="K131" i="1"/>
  <c r="G1265" i="1"/>
  <c r="H1265" i="1" s="1"/>
  <c r="I1265" i="1" s="1"/>
  <c r="J1265" i="1" s="1"/>
  <c r="K1265" i="1" s="1"/>
  <c r="L1265" i="1" s="1"/>
  <c r="M1265" i="1" s="1"/>
  <c r="N1265" i="1" s="1"/>
  <c r="O1265" i="1" s="1"/>
  <c r="S1306" i="1"/>
  <c r="S1234" i="1"/>
  <c r="P1234" i="1"/>
  <c r="F1258" i="1"/>
  <c r="S1289" i="1"/>
  <c r="G1289" i="1"/>
  <c r="H1289" i="1" s="1"/>
  <c r="I1289" i="1" s="1"/>
  <c r="J1289" i="1" s="1"/>
  <c r="K1289" i="1" s="1"/>
  <c r="L1289" i="1" s="1"/>
  <c r="M1289" i="1" s="1"/>
  <c r="N1289" i="1" s="1"/>
  <c r="O1289" i="1" s="1"/>
  <c r="F1232" i="1"/>
  <c r="G1233" i="1"/>
  <c r="F1203" i="1"/>
  <c r="Q1210" i="1"/>
  <c r="I1221" i="1"/>
  <c r="J1222" i="1"/>
  <c r="H1238" i="1"/>
  <c r="S1209" i="1"/>
  <c r="P1209" i="1"/>
  <c r="S1095" i="1"/>
  <c r="G1095" i="1"/>
  <c r="H1095" i="1" s="1"/>
  <c r="I1095" i="1" s="1"/>
  <c r="J1095" i="1" s="1"/>
  <c r="K1095" i="1" s="1"/>
  <c r="L1095" i="1" s="1"/>
  <c r="M1095" i="1" s="1"/>
  <c r="N1095" i="1" s="1"/>
  <c r="O1095" i="1" s="1"/>
  <c r="P1095" i="1"/>
  <c r="G1179" i="1"/>
  <c r="H1180" i="1"/>
  <c r="F1108" i="1"/>
  <c r="P1143" i="1"/>
  <c r="P1065" i="1"/>
  <c r="G1065" i="1"/>
  <c r="H1065" i="1" s="1"/>
  <c r="I1065" i="1" s="1"/>
  <c r="J1065" i="1" s="1"/>
  <c r="K1065" i="1" s="1"/>
  <c r="L1065" i="1" s="1"/>
  <c r="M1065" i="1" s="1"/>
  <c r="N1065" i="1" s="1"/>
  <c r="O1065" i="1" s="1"/>
  <c r="S1065" i="1"/>
  <c r="G1040" i="1"/>
  <c r="H1040" i="1" s="1"/>
  <c r="I1040" i="1" s="1"/>
  <c r="J1040" i="1" s="1"/>
  <c r="K1040" i="1" s="1"/>
  <c r="L1040" i="1" s="1"/>
  <c r="M1040" i="1" s="1"/>
  <c r="N1040" i="1" s="1"/>
  <c r="O1040" i="1" s="1"/>
  <c r="F1015" i="1"/>
  <c r="G1089" i="1"/>
  <c r="S1033" i="1"/>
  <c r="G991" i="1"/>
  <c r="H1186" i="1"/>
  <c r="G989" i="1"/>
  <c r="S1141" i="1"/>
  <c r="S1116" i="1"/>
  <c r="P1072" i="1"/>
  <c r="P1152" i="1"/>
  <c r="P1115" i="1"/>
  <c r="G1084" i="1"/>
  <c r="H1084" i="1" s="1"/>
  <c r="I1084" i="1" s="1"/>
  <c r="J1084" i="1" s="1"/>
  <c r="K1084" i="1" s="1"/>
  <c r="L1084" i="1" s="1"/>
  <c r="M1084" i="1" s="1"/>
  <c r="N1084" i="1" s="1"/>
  <c r="O1084" i="1" s="1"/>
  <c r="G981" i="1"/>
  <c r="H981" i="1" s="1"/>
  <c r="I981" i="1" s="1"/>
  <c r="J981" i="1" s="1"/>
  <c r="K981" i="1" s="1"/>
  <c r="L981" i="1" s="1"/>
  <c r="M981" i="1" s="1"/>
  <c r="N981" i="1" s="1"/>
  <c r="O981" i="1" s="1"/>
  <c r="P1041" i="1"/>
  <c r="G951" i="1"/>
  <c r="H951" i="1" s="1"/>
  <c r="I951" i="1" s="1"/>
  <c r="J951" i="1" s="1"/>
  <c r="K951" i="1" s="1"/>
  <c r="L951" i="1" s="1"/>
  <c r="M951" i="1" s="1"/>
  <c r="N951" i="1" s="1"/>
  <c r="O951" i="1" s="1"/>
  <c r="S1056" i="1"/>
  <c r="P1056" i="1"/>
  <c r="P1033" i="1"/>
  <c r="G1032" i="1"/>
  <c r="H1032" i="1" s="1"/>
  <c r="I1032" i="1" s="1"/>
  <c r="J1032" i="1" s="1"/>
  <c r="K1032" i="1" s="1"/>
  <c r="L1032" i="1" s="1"/>
  <c r="M1032" i="1" s="1"/>
  <c r="N1032" i="1" s="1"/>
  <c r="O1032" i="1" s="1"/>
  <c r="S1064" i="1"/>
  <c r="H980" i="1"/>
  <c r="S975" i="1"/>
  <c r="P975" i="1"/>
  <c r="G975" i="1"/>
  <c r="H975" i="1" s="1"/>
  <c r="I975" i="1" s="1"/>
  <c r="J975" i="1" s="1"/>
  <c r="K975" i="1" s="1"/>
  <c r="L975" i="1" s="1"/>
  <c r="M975" i="1" s="1"/>
  <c r="N975" i="1" s="1"/>
  <c r="O975" i="1" s="1"/>
  <c r="F946" i="1"/>
  <c r="G947" i="1"/>
  <c r="P925" i="1"/>
  <c r="G925" i="1"/>
  <c r="H925" i="1" s="1"/>
  <c r="I925" i="1" s="1"/>
  <c r="J925" i="1" s="1"/>
  <c r="K925" i="1" s="1"/>
  <c r="L925" i="1" s="1"/>
  <c r="M925" i="1" s="1"/>
  <c r="N925" i="1" s="1"/>
  <c r="O925" i="1" s="1"/>
  <c r="S925" i="1"/>
  <c r="G926" i="1"/>
  <c r="H926" i="1" s="1"/>
  <c r="I926" i="1" s="1"/>
  <c r="J926" i="1" s="1"/>
  <c r="K926" i="1" s="1"/>
  <c r="L926" i="1" s="1"/>
  <c r="M926" i="1" s="1"/>
  <c r="N926" i="1" s="1"/>
  <c r="O926" i="1" s="1"/>
  <c r="F921" i="1"/>
  <c r="H907" i="1"/>
  <c r="I907" i="1" s="1"/>
  <c r="J907" i="1" s="1"/>
  <c r="K907" i="1" s="1"/>
  <c r="L907" i="1" s="1"/>
  <c r="M907" i="1" s="1"/>
  <c r="N907" i="1" s="1"/>
  <c r="O907" i="1" s="1"/>
  <c r="G893" i="1"/>
  <c r="H893" i="1" s="1"/>
  <c r="I893" i="1" s="1"/>
  <c r="J893" i="1" s="1"/>
  <c r="K893" i="1" s="1"/>
  <c r="L893" i="1" s="1"/>
  <c r="M893" i="1" s="1"/>
  <c r="N893" i="1" s="1"/>
  <c r="O893" i="1" s="1"/>
  <c r="P1153" i="1"/>
  <c r="S902" i="1"/>
  <c r="S874" i="1"/>
  <c r="S944" i="1"/>
  <c r="G862" i="1"/>
  <c r="H862" i="1" s="1"/>
  <c r="I862" i="1" s="1"/>
  <c r="J862" i="1" s="1"/>
  <c r="K862" i="1" s="1"/>
  <c r="L862" i="1" s="1"/>
  <c r="M862" i="1" s="1"/>
  <c r="N862" i="1" s="1"/>
  <c r="O862" i="1" s="1"/>
  <c r="S847" i="1"/>
  <c r="G847" i="1"/>
  <c r="H847" i="1" s="1"/>
  <c r="I847" i="1" s="1"/>
  <c r="J847" i="1" s="1"/>
  <c r="K847" i="1" s="1"/>
  <c r="L847" i="1" s="1"/>
  <c r="M847" i="1" s="1"/>
  <c r="N847" i="1" s="1"/>
  <c r="O847" i="1" s="1"/>
  <c r="H826" i="1"/>
  <c r="H824" i="1" s="1"/>
  <c r="S880" i="1"/>
  <c r="G827" i="1"/>
  <c r="H827" i="1" s="1"/>
  <c r="I827" i="1" s="1"/>
  <c r="J827" i="1" s="1"/>
  <c r="K827" i="1" s="1"/>
  <c r="L827" i="1" s="1"/>
  <c r="M827" i="1" s="1"/>
  <c r="N827" i="1" s="1"/>
  <c r="O827" i="1" s="1"/>
  <c r="G770" i="1"/>
  <c r="P894" i="1"/>
  <c r="F774" i="1"/>
  <c r="L761" i="1"/>
  <c r="L760" i="1" s="1"/>
  <c r="F818" i="1"/>
  <c r="G805" i="1"/>
  <c r="H805" i="1" s="1"/>
  <c r="I805" i="1" s="1"/>
  <c r="J805" i="1" s="1"/>
  <c r="K805" i="1" s="1"/>
  <c r="L805" i="1" s="1"/>
  <c r="M805" i="1" s="1"/>
  <c r="N805" i="1" s="1"/>
  <c r="O805" i="1" s="1"/>
  <c r="O734" i="1"/>
  <c r="S796" i="1"/>
  <c r="H819" i="1"/>
  <c r="L734" i="1"/>
  <c r="S837" i="1"/>
  <c r="N741" i="1"/>
  <c r="K572" i="1"/>
  <c r="K560" i="1" s="1"/>
  <c r="G418" i="1"/>
  <c r="G458" i="1"/>
  <c r="G328" i="1"/>
  <c r="G324" i="1" s="1"/>
  <c r="G316" i="1" s="1"/>
  <c r="K398" i="1"/>
  <c r="F953" i="1"/>
  <c r="K530" i="1"/>
  <c r="H450" i="1"/>
  <c r="H439" i="1" s="1"/>
  <c r="D366" i="1"/>
  <c r="M342" i="1"/>
  <c r="M316" i="1" s="1"/>
  <c r="F230" i="1"/>
  <c r="F222" i="1" s="1"/>
  <c r="K956" i="1"/>
  <c r="J383" i="1"/>
  <c r="D161" i="1"/>
  <c r="D163" i="1"/>
  <c r="J441" i="1"/>
  <c r="J440" i="1" s="1"/>
  <c r="J439" i="1" s="1"/>
  <c r="G15" i="1"/>
  <c r="M131" i="1"/>
  <c r="M119" i="1" s="1"/>
  <c r="K94" i="1"/>
  <c r="K93" i="1" s="1"/>
  <c r="K92" i="1" s="1"/>
  <c r="I60" i="1"/>
  <c r="I48" i="1" s="1"/>
  <c r="N15" i="1"/>
  <c r="F114" i="1"/>
  <c r="J65" i="1"/>
  <c r="L15" i="1"/>
  <c r="L35" i="1"/>
  <c r="L31" i="1" s="1"/>
  <c r="F102" i="1"/>
  <c r="K15" i="1"/>
  <c r="M148" i="1"/>
  <c r="G140" i="1"/>
  <c r="L132" i="1"/>
  <c r="L131" i="1" s="1"/>
  <c r="J31" i="1"/>
  <c r="Q31" i="1"/>
  <c r="H1047" i="1"/>
  <c r="G1046" i="1"/>
  <c r="G1045" i="1" s="1"/>
  <c r="G1043" i="1" s="1"/>
  <c r="P1002" i="1"/>
  <c r="S1002" i="1"/>
  <c r="S1125" i="1"/>
  <c r="G1067" i="1"/>
  <c r="H1067" i="1" s="1"/>
  <c r="I1067" i="1" s="1"/>
  <c r="J1067" i="1" s="1"/>
  <c r="K1067" i="1" s="1"/>
  <c r="L1067" i="1" s="1"/>
  <c r="M1067" i="1" s="1"/>
  <c r="N1067" i="1" s="1"/>
  <c r="O1067" i="1" s="1"/>
  <c r="H1035" i="1"/>
  <c r="G1007" i="1"/>
  <c r="G993" i="1"/>
  <c r="H993" i="1" s="1"/>
  <c r="I993" i="1" s="1"/>
  <c r="J993" i="1" s="1"/>
  <c r="K993" i="1" s="1"/>
  <c r="L993" i="1" s="1"/>
  <c r="M993" i="1" s="1"/>
  <c r="N993" i="1" s="1"/>
  <c r="O993" i="1" s="1"/>
  <c r="S1115" i="1"/>
  <c r="S1041" i="1"/>
  <c r="F1069" i="1"/>
  <c r="S1042" i="1"/>
  <c r="P1042" i="1"/>
  <c r="I942" i="1"/>
  <c r="H941" i="1"/>
  <c r="G972" i="1"/>
  <c r="H973" i="1"/>
  <c r="E920" i="1"/>
  <c r="E791" i="1" s="1"/>
  <c r="G863" i="1"/>
  <c r="H863" i="1" s="1"/>
  <c r="I863" i="1" s="1"/>
  <c r="J863" i="1" s="1"/>
  <c r="K863" i="1" s="1"/>
  <c r="L863" i="1" s="1"/>
  <c r="M863" i="1" s="1"/>
  <c r="N863" i="1" s="1"/>
  <c r="O863" i="1" s="1"/>
  <c r="S1153" i="1"/>
  <c r="S891" i="1"/>
  <c r="S883" i="1"/>
  <c r="S875" i="1"/>
  <c r="P929" i="1"/>
  <c r="S929" i="1"/>
  <c r="G892" i="1"/>
  <c r="H892" i="1" s="1"/>
  <c r="I892" i="1" s="1"/>
  <c r="J892" i="1" s="1"/>
  <c r="K892" i="1" s="1"/>
  <c r="L892" i="1" s="1"/>
  <c r="M892" i="1" s="1"/>
  <c r="N892" i="1" s="1"/>
  <c r="O892" i="1" s="1"/>
  <c r="G890" i="1"/>
  <c r="H890" i="1" s="1"/>
  <c r="I890" i="1" s="1"/>
  <c r="J890" i="1" s="1"/>
  <c r="K890" i="1" s="1"/>
  <c r="L890" i="1" s="1"/>
  <c r="M890" i="1" s="1"/>
  <c r="N890" i="1" s="1"/>
  <c r="O890" i="1" s="1"/>
  <c r="H901" i="1"/>
  <c r="G876" i="1"/>
  <c r="H876" i="1" s="1"/>
  <c r="I876" i="1" s="1"/>
  <c r="J876" i="1" s="1"/>
  <c r="K876" i="1" s="1"/>
  <c r="L876" i="1" s="1"/>
  <c r="M876" i="1" s="1"/>
  <c r="N876" i="1" s="1"/>
  <c r="O876" i="1" s="1"/>
  <c r="S894" i="1"/>
  <c r="G882" i="1"/>
  <c r="H882" i="1" s="1"/>
  <c r="I882" i="1" s="1"/>
  <c r="J882" i="1" s="1"/>
  <c r="K882" i="1" s="1"/>
  <c r="L882" i="1" s="1"/>
  <c r="M882" i="1" s="1"/>
  <c r="N882" i="1" s="1"/>
  <c r="O882" i="1" s="1"/>
  <c r="I834" i="1"/>
  <c r="J834" i="1" s="1"/>
  <c r="K834" i="1" s="1"/>
  <c r="L834" i="1" s="1"/>
  <c r="M834" i="1" s="1"/>
  <c r="N834" i="1" s="1"/>
  <c r="O834" i="1" s="1"/>
  <c r="N770" i="1"/>
  <c r="G749" i="1"/>
  <c r="G831" i="1"/>
  <c r="H831" i="1" s="1"/>
  <c r="I831" i="1" s="1"/>
  <c r="J831" i="1" s="1"/>
  <c r="K831" i="1" s="1"/>
  <c r="L831" i="1" s="1"/>
  <c r="M831" i="1" s="1"/>
  <c r="N831" i="1" s="1"/>
  <c r="O831" i="1" s="1"/>
  <c r="M749" i="1"/>
  <c r="M738" i="1" s="1"/>
  <c r="J809" i="1"/>
  <c r="K810" i="1"/>
  <c r="I617" i="1"/>
  <c r="I616" i="1" s="1"/>
  <c r="H899" i="1"/>
  <c r="S823" i="1"/>
  <c r="N640" i="1"/>
  <c r="L742" i="1"/>
  <c r="L741" i="1" s="1"/>
  <c r="L738" i="1" s="1"/>
  <c r="G482" i="1"/>
  <c r="G481" i="1" s="1"/>
  <c r="N522" i="1"/>
  <c r="F803" i="1"/>
  <c r="K609" i="1"/>
  <c r="K604" i="1" s="1"/>
  <c r="S872" i="1"/>
  <c r="H572" i="1"/>
  <c r="H560" i="1" s="1"/>
  <c r="H529" i="1" s="1"/>
  <c r="N561" i="1"/>
  <c r="N560" i="1" s="1"/>
  <c r="L404" i="1"/>
  <c r="L401" i="1" s="1"/>
  <c r="L400" i="1" s="1"/>
  <c r="L398" i="1" s="1"/>
  <c r="L530" i="1"/>
  <c r="F342" i="1"/>
  <c r="Q316" i="1"/>
  <c r="E279" i="1"/>
  <c r="Q279" i="1" s="1"/>
  <c r="K441" i="1"/>
  <c r="I152" i="1"/>
  <c r="H342" i="1"/>
  <c r="F15" i="1"/>
  <c r="Q121" i="1"/>
  <c r="E120" i="1"/>
  <c r="N114" i="1"/>
  <c r="N102" i="1" s="1"/>
  <c r="N92" i="1" s="1"/>
  <c r="I103" i="1"/>
  <c r="I102" i="1" s="1"/>
  <c r="N121" i="1"/>
  <c r="N120" i="1" s="1"/>
  <c r="N119" i="1" s="1"/>
  <c r="M87" i="1"/>
  <c r="M75" i="1" s="1"/>
  <c r="F148" i="1"/>
  <c r="J121" i="1"/>
  <c r="J120" i="1" s="1"/>
  <c r="J119" i="1" s="1"/>
  <c r="H1082" i="1"/>
  <c r="I1083" i="1"/>
  <c r="S1183" i="1"/>
  <c r="P1183" i="1"/>
  <c r="S1181" i="1"/>
  <c r="P1181" i="1"/>
  <c r="F1176" i="1"/>
  <c r="F1011" i="1"/>
  <c r="P1030" i="1"/>
  <c r="S1030" i="1"/>
  <c r="F1008" i="1"/>
  <c r="S1000" i="1"/>
  <c r="H1055" i="1"/>
  <c r="G985" i="1"/>
  <c r="H985" i="1" s="1"/>
  <c r="I985" i="1" s="1"/>
  <c r="J985" i="1" s="1"/>
  <c r="K985" i="1" s="1"/>
  <c r="L985" i="1" s="1"/>
  <c r="M985" i="1" s="1"/>
  <c r="N985" i="1" s="1"/>
  <c r="O985" i="1" s="1"/>
  <c r="P1141" i="1"/>
  <c r="P1058" i="1"/>
  <c r="G1058" i="1"/>
  <c r="H1058" i="1" s="1"/>
  <c r="I1058" i="1" s="1"/>
  <c r="J1058" i="1" s="1"/>
  <c r="K1058" i="1" s="1"/>
  <c r="L1058" i="1" s="1"/>
  <c r="M1058" i="1" s="1"/>
  <c r="N1058" i="1" s="1"/>
  <c r="O1058" i="1" s="1"/>
  <c r="P990" i="1"/>
  <c r="H990" i="1"/>
  <c r="I990" i="1" s="1"/>
  <c r="J990" i="1" s="1"/>
  <c r="K990" i="1" s="1"/>
  <c r="L990" i="1" s="1"/>
  <c r="M990" i="1" s="1"/>
  <c r="N990" i="1" s="1"/>
  <c r="O990" i="1" s="1"/>
  <c r="S1102" i="1"/>
  <c r="Q1027" i="1"/>
  <c r="E1024" i="1"/>
  <c r="H978" i="1"/>
  <c r="G977" i="1"/>
  <c r="S967" i="1"/>
  <c r="G1069" i="1"/>
  <c r="S964" i="1"/>
  <c r="P940" i="1"/>
  <c r="P974" i="1"/>
  <c r="G898" i="1"/>
  <c r="G933" i="1"/>
  <c r="H933" i="1" s="1"/>
  <c r="I933" i="1" s="1"/>
  <c r="J933" i="1" s="1"/>
  <c r="K933" i="1" s="1"/>
  <c r="L933" i="1" s="1"/>
  <c r="M933" i="1" s="1"/>
  <c r="N933" i="1" s="1"/>
  <c r="O933" i="1" s="1"/>
  <c r="G854" i="1"/>
  <c r="H854" i="1" s="1"/>
  <c r="I854" i="1" s="1"/>
  <c r="J854" i="1" s="1"/>
  <c r="K854" i="1" s="1"/>
  <c r="L854" i="1" s="1"/>
  <c r="M854" i="1" s="1"/>
  <c r="N854" i="1" s="1"/>
  <c r="O854" i="1" s="1"/>
  <c r="P979" i="1"/>
  <c r="S979" i="1"/>
  <c r="G934" i="1"/>
  <c r="G852" i="1"/>
  <c r="H852" i="1" s="1"/>
  <c r="I852" i="1" s="1"/>
  <c r="J852" i="1" s="1"/>
  <c r="K852" i="1" s="1"/>
  <c r="L852" i="1" s="1"/>
  <c r="M852" i="1" s="1"/>
  <c r="N852" i="1" s="1"/>
  <c r="O852" i="1" s="1"/>
  <c r="S878" i="1"/>
  <c r="S866" i="1"/>
  <c r="G866" i="1"/>
  <c r="H866" i="1" s="1"/>
  <c r="I866" i="1" s="1"/>
  <c r="J866" i="1" s="1"/>
  <c r="K866" i="1" s="1"/>
  <c r="L866" i="1" s="1"/>
  <c r="M866" i="1" s="1"/>
  <c r="N866" i="1" s="1"/>
  <c r="O866" i="1" s="1"/>
  <c r="P918" i="1"/>
  <c r="F915" i="1"/>
  <c r="G918" i="1"/>
  <c r="H918" i="1" s="1"/>
  <c r="I918" i="1" s="1"/>
  <c r="J918" i="1" s="1"/>
  <c r="K918" i="1" s="1"/>
  <c r="L918" i="1" s="1"/>
  <c r="M918" i="1" s="1"/>
  <c r="N918" i="1" s="1"/>
  <c r="O918" i="1" s="1"/>
  <c r="H829" i="1"/>
  <c r="I829" i="1" s="1"/>
  <c r="J829" i="1" s="1"/>
  <c r="K829" i="1" s="1"/>
  <c r="L829" i="1" s="1"/>
  <c r="M829" i="1" s="1"/>
  <c r="N829" i="1" s="1"/>
  <c r="O829" i="1" s="1"/>
  <c r="P802" i="1"/>
  <c r="S802" i="1"/>
  <c r="P798" i="1"/>
  <c r="S798" i="1"/>
  <c r="P796" i="1"/>
  <c r="F800" i="1"/>
  <c r="F794" i="1"/>
  <c r="G795" i="1"/>
  <c r="H809" i="1"/>
  <c r="H808" i="1"/>
  <c r="I724" i="1"/>
  <c r="I723" i="1" s="1"/>
  <c r="S868" i="1"/>
  <c r="G830" i="1"/>
  <c r="H830" i="1" s="1"/>
  <c r="I830" i="1" s="1"/>
  <c r="J830" i="1" s="1"/>
  <c r="K830" i="1" s="1"/>
  <c r="L830" i="1" s="1"/>
  <c r="M830" i="1" s="1"/>
  <c r="N830" i="1" s="1"/>
  <c r="O830" i="1" s="1"/>
  <c r="P823" i="1"/>
  <c r="L729" i="1"/>
  <c r="L724" i="1" s="1"/>
  <c r="L723" i="1" s="1"/>
  <c r="F640" i="1"/>
  <c r="F741" i="1"/>
  <c r="L572" i="1"/>
  <c r="G471" i="1"/>
  <c r="F522" i="1"/>
  <c r="N482" i="1"/>
  <c r="N481" i="1" s="1"/>
  <c r="N471" i="1" s="1"/>
  <c r="G450" i="1"/>
  <c r="M471" i="1"/>
  <c r="M609" i="1"/>
  <c r="M604" i="1" s="1"/>
  <c r="J572" i="1"/>
  <c r="J560" i="1" s="1"/>
  <c r="K471" i="1"/>
  <c r="Q723" i="1"/>
  <c r="J609" i="1"/>
  <c r="J604" i="1" s="1"/>
  <c r="F561" i="1"/>
  <c r="M398" i="1"/>
  <c r="M530" i="1"/>
  <c r="M529" i="1" s="1"/>
  <c r="N342" i="1"/>
  <c r="N316" i="1" s="1"/>
  <c r="G241" i="1"/>
  <c r="G230" i="1" s="1"/>
  <c r="G222" i="1" s="1"/>
  <c r="L441" i="1"/>
  <c r="L440" i="1" s="1"/>
  <c r="L439" i="1" s="1"/>
  <c r="I342" i="1"/>
  <c r="I316" i="1" s="1"/>
  <c r="G49" i="1"/>
  <c r="G48" i="1" s="1"/>
  <c r="E222" i="1"/>
  <c r="I148" i="1"/>
  <c r="Q401" i="1"/>
  <c r="E400" i="1"/>
  <c r="J76" i="1"/>
  <c r="J75" i="1" s="1"/>
  <c r="G148" i="1"/>
  <c r="J222" i="1"/>
  <c r="G131" i="1"/>
  <c r="G114" i="1"/>
  <c r="G102" i="1" s="1"/>
  <c r="J102" i="1"/>
  <c r="J92" i="1" s="1"/>
  <c r="N148" i="1"/>
  <c r="J15" i="1"/>
  <c r="H921" i="1"/>
  <c r="I922" i="1"/>
  <c r="S923" i="1"/>
  <c r="P923" i="1"/>
  <c r="P904" i="1"/>
  <c r="S904" i="1"/>
  <c r="S1052" i="1"/>
  <c r="P1052" i="1"/>
  <c r="H917" i="1"/>
  <c r="G871" i="1"/>
  <c r="H871" i="1" s="1"/>
  <c r="I871" i="1" s="1"/>
  <c r="J871" i="1" s="1"/>
  <c r="K871" i="1" s="1"/>
  <c r="L871" i="1" s="1"/>
  <c r="M871" i="1" s="1"/>
  <c r="N871" i="1" s="1"/>
  <c r="O871" i="1" s="1"/>
  <c r="S861" i="1"/>
  <c r="G861" i="1"/>
  <c r="H861" i="1" s="1"/>
  <c r="I861" i="1" s="1"/>
  <c r="J861" i="1" s="1"/>
  <c r="K861" i="1" s="1"/>
  <c r="L861" i="1" s="1"/>
  <c r="M861" i="1" s="1"/>
  <c r="N861" i="1" s="1"/>
  <c r="O861" i="1" s="1"/>
  <c r="S889" i="1"/>
  <c r="S881" i="1"/>
  <c r="S945" i="1"/>
  <c r="P945" i="1"/>
  <c r="S886" i="1"/>
  <c r="J916" i="1"/>
  <c r="S859" i="1"/>
  <c r="S851" i="1"/>
  <c r="G851" i="1"/>
  <c r="H851" i="1" s="1"/>
  <c r="I851" i="1" s="1"/>
  <c r="J851" i="1" s="1"/>
  <c r="K851" i="1" s="1"/>
  <c r="L851" i="1" s="1"/>
  <c r="M851" i="1" s="1"/>
  <c r="N851" i="1" s="1"/>
  <c r="O851" i="1" s="1"/>
  <c r="S940" i="1"/>
  <c r="G803" i="1"/>
  <c r="G799" i="1" s="1"/>
  <c r="S888" i="1"/>
  <c r="F749" i="1"/>
  <c r="G738" i="1"/>
  <c r="S833" i="1"/>
  <c r="G617" i="1"/>
  <c r="G616" i="1" s="1"/>
  <c r="S884" i="1"/>
  <c r="H742" i="1"/>
  <c r="H741" i="1" s="1"/>
  <c r="H738" i="1" s="1"/>
  <c r="G572" i="1"/>
  <c r="G560" i="1" s="1"/>
  <c r="M572" i="1"/>
  <c r="F482" i="1"/>
  <c r="F481" i="1" s="1"/>
  <c r="F471" i="1" s="1"/>
  <c r="F609" i="1"/>
  <c r="F604" i="1" s="1"/>
  <c r="F418" i="1"/>
  <c r="G640" i="1"/>
  <c r="F398" i="1"/>
  <c r="F530" i="1"/>
  <c r="F506" i="1"/>
  <c r="F503" i="1" s="1"/>
  <c r="K446" i="1"/>
  <c r="G342" i="1"/>
  <c r="G354" i="1"/>
  <c r="M440" i="1"/>
  <c r="M439" i="1" s="1"/>
  <c r="L230" i="1"/>
  <c r="L222" i="1" s="1"/>
  <c r="O316" i="1"/>
  <c r="N222" i="1"/>
  <c r="G119" i="1"/>
  <c r="L75" i="1"/>
  <c r="L65" i="1" s="1"/>
  <c r="I36" i="1"/>
  <c r="I35" i="1" s="1"/>
  <c r="K384" i="1"/>
  <c r="M31" i="1"/>
  <c r="H75" i="1"/>
  <c r="O102" i="1"/>
  <c r="O92" i="1" s="1"/>
  <c r="I93" i="1"/>
  <c r="I92" i="1" s="1"/>
  <c r="O48" i="1"/>
  <c r="O31" i="1" s="1"/>
  <c r="O30" i="1" s="1"/>
  <c r="J35" i="1"/>
  <c r="L397" i="1" l="1"/>
  <c r="G397" i="1"/>
  <c r="E1163" i="1"/>
  <c r="N30" i="1"/>
  <c r="O4" i="1"/>
  <c r="Q400" i="1"/>
  <c r="E398" i="1"/>
  <c r="H1054" i="1"/>
  <c r="I1055" i="1"/>
  <c r="G1006" i="1"/>
  <c r="H1007" i="1"/>
  <c r="H818" i="1"/>
  <c r="I819" i="1"/>
  <c r="S890" i="1"/>
  <c r="O397" i="1"/>
  <c r="I1018" i="1"/>
  <c r="J1018" i="1" s="1"/>
  <c r="K1018" i="1" s="1"/>
  <c r="L1018" i="1" s="1"/>
  <c r="M1018" i="1" s="1"/>
  <c r="N1018" i="1" s="1"/>
  <c r="O1018" i="1" s="1"/>
  <c r="S1018" i="1"/>
  <c r="F948" i="1"/>
  <c r="F1045" i="1"/>
  <c r="I1218" i="1"/>
  <c r="J1226" i="1"/>
  <c r="F1245" i="1"/>
  <c r="P1031" i="1"/>
  <c r="H1436" i="1"/>
  <c r="I1441" i="1"/>
  <c r="S1127" i="1"/>
  <c r="H1327" i="1"/>
  <c r="I1328" i="1"/>
  <c r="H1196" i="1"/>
  <c r="P1207" i="1"/>
  <c r="L92" i="1"/>
  <c r="L30" i="1" s="1"/>
  <c r="H800" i="1"/>
  <c r="J1133" i="1"/>
  <c r="K1133" i="1" s="1"/>
  <c r="L1133" i="1" s="1"/>
  <c r="M1133" i="1" s="1"/>
  <c r="N1133" i="1" s="1"/>
  <c r="O1133" i="1" s="1"/>
  <c r="H1203" i="1"/>
  <c r="I1338" i="1"/>
  <c r="J1341" i="1"/>
  <c r="H1069" i="1"/>
  <c r="P1262" i="1"/>
  <c r="J1211" i="1"/>
  <c r="J1344" i="1"/>
  <c r="I1343" i="1"/>
  <c r="F1053" i="1"/>
  <c r="K1140" i="1"/>
  <c r="L1140" i="1" s="1"/>
  <c r="M1140" i="1" s="1"/>
  <c r="N1140" i="1" s="1"/>
  <c r="O1140" i="1" s="1"/>
  <c r="P1051" i="1"/>
  <c r="G1025" i="1"/>
  <c r="H1026" i="1"/>
  <c r="F1432" i="1"/>
  <c r="Q1432" i="1"/>
  <c r="S1106" i="1"/>
  <c r="F397" i="1"/>
  <c r="K916" i="1"/>
  <c r="F738" i="1"/>
  <c r="I808" i="1"/>
  <c r="H806" i="1"/>
  <c r="F799" i="1"/>
  <c r="G1054" i="1"/>
  <c r="K440" i="1"/>
  <c r="K439" i="1" s="1"/>
  <c r="H900" i="1"/>
  <c r="I901" i="1"/>
  <c r="S1067" i="1"/>
  <c r="P907" i="1"/>
  <c r="H1179" i="1"/>
  <c r="H1178" i="1" s="1"/>
  <c r="H1176" i="1" s="1"/>
  <c r="I1180" i="1"/>
  <c r="I1238" i="1"/>
  <c r="G1203" i="1"/>
  <c r="S1265" i="1"/>
  <c r="G820" i="1"/>
  <c r="H821" i="1"/>
  <c r="P892" i="1"/>
  <c r="S854" i="1"/>
  <c r="S933" i="1"/>
  <c r="P996" i="1"/>
  <c r="S870" i="1"/>
  <c r="S981" i="1"/>
  <c r="P1018" i="1"/>
  <c r="S864" i="1"/>
  <c r="G921" i="1"/>
  <c r="Q1043" i="1"/>
  <c r="P1040" i="1"/>
  <c r="S1031" i="1"/>
  <c r="S1081" i="1"/>
  <c r="G1268" i="1"/>
  <c r="H1269" i="1"/>
  <c r="S1039" i="1"/>
  <c r="P1074" i="1"/>
  <c r="P1127" i="1"/>
  <c r="P1271" i="1"/>
  <c r="H1189" i="1"/>
  <c r="G1188" i="1"/>
  <c r="G1187" i="1" s="1"/>
  <c r="G1185" i="1" s="1"/>
  <c r="I934" i="1"/>
  <c r="J935" i="1"/>
  <c r="H1011" i="1"/>
  <c r="I1012" i="1"/>
  <c r="P1200" i="1"/>
  <c r="H1356" i="1"/>
  <c r="I1357" i="1"/>
  <c r="G92" i="1"/>
  <c r="G30" i="1" s="1"/>
  <c r="P829" i="1"/>
  <c r="I1119" i="1"/>
  <c r="S1135" i="1"/>
  <c r="P1217" i="1"/>
  <c r="S1094" i="1"/>
  <c r="P1206" i="1"/>
  <c r="S1262" i="1"/>
  <c r="N4" i="1"/>
  <c r="I910" i="1"/>
  <c r="H909" i="1"/>
  <c r="S1051" i="1"/>
  <c r="F1024" i="1"/>
  <c r="S1059" i="1"/>
  <c r="K1110" i="1"/>
  <c r="H1335" i="1"/>
  <c r="I1336" i="1"/>
  <c r="G1433" i="1"/>
  <c r="G1432" i="1" s="1"/>
  <c r="J30" i="1"/>
  <c r="G1232" i="1"/>
  <c r="G1227" i="1" s="1"/>
  <c r="H1233" i="1"/>
  <c r="N439" i="1"/>
  <c r="P1276" i="1"/>
  <c r="H1212" i="1"/>
  <c r="G824" i="1"/>
  <c r="M397" i="1"/>
  <c r="S918" i="1"/>
  <c r="S996" i="1"/>
  <c r="Q1024" i="1"/>
  <c r="E1023" i="1"/>
  <c r="S1058" i="1"/>
  <c r="Q120" i="1"/>
  <c r="E119" i="1"/>
  <c r="I899" i="1"/>
  <c r="S863" i="1"/>
  <c r="I941" i="1"/>
  <c r="J942" i="1"/>
  <c r="K529" i="1"/>
  <c r="S862" i="1"/>
  <c r="S907" i="1"/>
  <c r="H989" i="1"/>
  <c r="G987" i="1"/>
  <c r="G1088" i="1"/>
  <c r="H1089" i="1"/>
  <c r="H397" i="1"/>
  <c r="P830" i="1"/>
  <c r="S865" i="1"/>
  <c r="H949" i="1"/>
  <c r="I950" i="1"/>
  <c r="I397" i="1"/>
  <c r="S852" i="1"/>
  <c r="P926" i="1"/>
  <c r="J992" i="1"/>
  <c r="I991" i="1"/>
  <c r="S951" i="1"/>
  <c r="H1079" i="1"/>
  <c r="P1063" i="1"/>
  <c r="P1091" i="1"/>
  <c r="H803" i="1"/>
  <c r="G1260" i="1"/>
  <c r="H1261" i="1"/>
  <c r="P1266" i="1"/>
  <c r="P1039" i="1"/>
  <c r="H1325" i="1"/>
  <c r="I1326" i="1"/>
  <c r="S1194" i="1"/>
  <c r="S1200" i="1"/>
  <c r="G1355" i="1"/>
  <c r="Q760" i="1"/>
  <c r="E738" i="1"/>
  <c r="S1097" i="1"/>
  <c r="J1428" i="1"/>
  <c r="K1429" i="1"/>
  <c r="S1206" i="1"/>
  <c r="L235" i="1"/>
  <c r="K237" i="1"/>
  <c r="N529" i="1"/>
  <c r="P1103" i="1"/>
  <c r="S1276" i="1"/>
  <c r="J1393" i="1"/>
  <c r="I1392" i="1"/>
  <c r="L560" i="1"/>
  <c r="P1201" i="1"/>
  <c r="S1288" i="1"/>
  <c r="S1431" i="1"/>
  <c r="S1060" i="1"/>
  <c r="H977" i="1"/>
  <c r="I978" i="1"/>
  <c r="K1222" i="1"/>
  <c r="J1221" i="1"/>
  <c r="J988" i="1"/>
  <c r="G529" i="1"/>
  <c r="G1196" i="1"/>
  <c r="G1195" i="1" s="1"/>
  <c r="J825" i="1"/>
  <c r="L956" i="1"/>
  <c r="K383" i="1"/>
  <c r="S871" i="1"/>
  <c r="F560" i="1"/>
  <c r="F529" i="1" s="1"/>
  <c r="G1068" i="1"/>
  <c r="E1458" i="1"/>
  <c r="E919" i="1"/>
  <c r="I1035" i="1"/>
  <c r="G946" i="1"/>
  <c r="H947" i="1"/>
  <c r="K30" i="1"/>
  <c r="P831" i="1"/>
  <c r="P893" i="1"/>
  <c r="G949" i="1"/>
  <c r="M65" i="1"/>
  <c r="E1420" i="1"/>
  <c r="S926" i="1"/>
  <c r="S829" i="1"/>
  <c r="S856" i="1"/>
  <c r="I1079" i="1"/>
  <c r="J1080" i="1"/>
  <c r="S1063" i="1"/>
  <c r="S1091" i="1"/>
  <c r="P834" i="1"/>
  <c r="D1163" i="1"/>
  <c r="D1458" i="1"/>
  <c r="D1021" i="1"/>
  <c r="D1420" i="1"/>
  <c r="D1455" i="1" s="1"/>
  <c r="I1009" i="1"/>
  <c r="H1008" i="1"/>
  <c r="I1291" i="1"/>
  <c r="J1292" i="1"/>
  <c r="H1297" i="1"/>
  <c r="G1295" i="1"/>
  <c r="H814" i="1"/>
  <c r="I815" i="1"/>
  <c r="S1073" i="1"/>
  <c r="P1106" i="1"/>
  <c r="S1214" i="1"/>
  <c r="P1194" i="1"/>
  <c r="G931" i="1"/>
  <c r="P936" i="1"/>
  <c r="H1037" i="1"/>
  <c r="I1230" i="1"/>
  <c r="J1230" i="1" s="1"/>
  <c r="K1230" i="1" s="1"/>
  <c r="L1230" i="1" s="1"/>
  <c r="M1230" i="1" s="1"/>
  <c r="N1230" i="1" s="1"/>
  <c r="O1230" i="1" s="1"/>
  <c r="S1230" i="1"/>
  <c r="G1283" i="1"/>
  <c r="P1097" i="1"/>
  <c r="H1013" i="1"/>
  <c r="I1014" i="1"/>
  <c r="G1170" i="1"/>
  <c r="G1169" i="1" s="1"/>
  <c r="G1168" i="1" s="1"/>
  <c r="H1171" i="1"/>
  <c r="F1195" i="1"/>
  <c r="G970" i="1"/>
  <c r="H971" i="1"/>
  <c r="H937" i="1"/>
  <c r="I938" i="1"/>
  <c r="S1220" i="1"/>
  <c r="S846" i="1"/>
  <c r="G1272" i="1"/>
  <c r="H1273" i="1"/>
  <c r="G1027" i="1"/>
  <c r="P1090" i="1"/>
  <c r="S1310" i="1"/>
  <c r="G1036" i="1"/>
  <c r="F1006" i="1"/>
  <c r="H1028" i="1"/>
  <c r="I1029" i="1"/>
  <c r="F30" i="1"/>
  <c r="F784" i="1" s="1"/>
  <c r="I31" i="1"/>
  <c r="I30" i="1" s="1"/>
  <c r="G915" i="1"/>
  <c r="I921" i="1"/>
  <c r="J922" i="1"/>
  <c r="G794" i="1"/>
  <c r="H795" i="1"/>
  <c r="L529" i="1"/>
  <c r="H972" i="1"/>
  <c r="I973" i="1"/>
  <c r="F817" i="1"/>
  <c r="G1082" i="1"/>
  <c r="G844" i="1"/>
  <c r="H845" i="1"/>
  <c r="S831" i="1"/>
  <c r="S876" i="1"/>
  <c r="S893" i="1"/>
  <c r="I175" i="1"/>
  <c r="J186" i="1"/>
  <c r="H960" i="1"/>
  <c r="N807" i="1"/>
  <c r="I1078" i="1"/>
  <c r="H1077" i="1"/>
  <c r="K65" i="1"/>
  <c r="F896" i="1"/>
  <c r="H867" i="1"/>
  <c r="G1166" i="1"/>
  <c r="H1167" i="1"/>
  <c r="I1280" i="1"/>
  <c r="H1279" i="1"/>
  <c r="P1073" i="1"/>
  <c r="G1215" i="1"/>
  <c r="G1210" i="1" s="1"/>
  <c r="I932" i="1"/>
  <c r="H931" i="1"/>
  <c r="J1038" i="1"/>
  <c r="I1037" i="1"/>
  <c r="I1036" i="1" s="1"/>
  <c r="P1230" i="1"/>
  <c r="H1283" i="1"/>
  <c r="I1284" i="1"/>
  <c r="G839" i="1"/>
  <c r="G838" i="1" s="1"/>
  <c r="H843" i="1"/>
  <c r="H1015" i="1"/>
  <c r="G1263" i="1"/>
  <c r="H1270" i="1"/>
  <c r="S1244" i="1"/>
  <c r="H1101" i="1"/>
  <c r="G1099" i="1"/>
  <c r="G1098" i="1" s="1"/>
  <c r="G937" i="1"/>
  <c r="G1218" i="1"/>
  <c r="S1228" i="1"/>
  <c r="P1104" i="1"/>
  <c r="I1360" i="1"/>
  <c r="H1359" i="1"/>
  <c r="P1264" i="1"/>
  <c r="H1425" i="1"/>
  <c r="G1423" i="1"/>
  <c r="S1085" i="1"/>
  <c r="P836" i="1"/>
  <c r="P982" i="1"/>
  <c r="S1090" i="1"/>
  <c r="P1075" i="1"/>
  <c r="S1231" i="1"/>
  <c r="L1296" i="1"/>
  <c r="P1076" i="1"/>
  <c r="M30" i="1"/>
  <c r="M4" i="1" s="1"/>
  <c r="K119" i="1"/>
  <c r="I1020" i="1"/>
  <c r="H1019" i="1"/>
  <c r="I1434" i="1"/>
  <c r="H1433" i="1"/>
  <c r="H1432" i="1" s="1"/>
  <c r="I917" i="1"/>
  <c r="H915" i="1"/>
  <c r="P985" i="1"/>
  <c r="K809" i="1"/>
  <c r="L810" i="1"/>
  <c r="F1068" i="1"/>
  <c r="P993" i="1"/>
  <c r="I826" i="1"/>
  <c r="I824" i="1" s="1"/>
  <c r="I1186" i="1"/>
  <c r="J529" i="1"/>
  <c r="I853" i="1"/>
  <c r="G900" i="1"/>
  <c r="P983" i="1"/>
  <c r="I529" i="1"/>
  <c r="P827" i="1"/>
  <c r="P903" i="1"/>
  <c r="P1084" i="1"/>
  <c r="H65" i="1"/>
  <c r="H30" i="1" s="1"/>
  <c r="S869" i="1"/>
  <c r="P1001" i="1"/>
  <c r="N397" i="1"/>
  <c r="F1227" i="1"/>
  <c r="H1254" i="1"/>
  <c r="I1255" i="1"/>
  <c r="I1111" i="1"/>
  <c r="H1109" i="1"/>
  <c r="S1257" i="1"/>
  <c r="S968" i="1"/>
  <c r="F1454" i="1"/>
  <c r="F838" i="1"/>
  <c r="P1049" i="1"/>
  <c r="F1169" i="1"/>
  <c r="I1281" i="1"/>
  <c r="J1281" i="1" s="1"/>
  <c r="K1281" i="1" s="1"/>
  <c r="L1281" i="1" s="1"/>
  <c r="M1281" i="1" s="1"/>
  <c r="N1281" i="1" s="1"/>
  <c r="O1281" i="1" s="1"/>
  <c r="P1281" i="1"/>
  <c r="P1244" i="1"/>
  <c r="S1277" i="1"/>
  <c r="S1190" i="1"/>
  <c r="H1215" i="1"/>
  <c r="I1216" i="1"/>
  <c r="P1228" i="1"/>
  <c r="S962" i="1"/>
  <c r="D783" i="1"/>
  <c r="S1104" i="1"/>
  <c r="G1061" i="1"/>
  <c r="S1264" i="1"/>
  <c r="S836" i="1"/>
  <c r="P1081" i="1"/>
  <c r="P1017" i="1"/>
  <c r="S982" i="1"/>
  <c r="J1177" i="1"/>
  <c r="S1075" i="1"/>
  <c r="P1231" i="1"/>
  <c r="S1311" i="1"/>
  <c r="P1092" i="1"/>
  <c r="J4" i="1"/>
  <c r="I1082" i="1"/>
  <c r="J1083" i="1"/>
  <c r="I980" i="1"/>
  <c r="J980" i="1" s="1"/>
  <c r="K980" i="1" s="1"/>
  <c r="L980" i="1" s="1"/>
  <c r="M980" i="1" s="1"/>
  <c r="N980" i="1" s="1"/>
  <c r="O980" i="1" s="1"/>
  <c r="S980" i="1"/>
  <c r="G1178" i="1"/>
  <c r="I803" i="1"/>
  <c r="J804" i="1"/>
  <c r="G1298" i="1"/>
  <c r="H1299" i="1"/>
  <c r="G956" i="1"/>
  <c r="G955" i="1" s="1"/>
  <c r="F383" i="1"/>
  <c r="Q1176" i="1"/>
  <c r="H898" i="1"/>
  <c r="G897" i="1"/>
  <c r="S985" i="1"/>
  <c r="S993" i="1"/>
  <c r="P1067" i="1"/>
  <c r="H1046" i="1"/>
  <c r="H1045" i="1" s="1"/>
  <c r="H1043" i="1" s="1"/>
  <c r="I1047" i="1"/>
  <c r="K397" i="1"/>
  <c r="P1265" i="1"/>
  <c r="P1032" i="1"/>
  <c r="S983" i="1"/>
  <c r="P805" i="1"/>
  <c r="S827" i="1"/>
  <c r="S903" i="1"/>
  <c r="S1084" i="1"/>
  <c r="S834" i="1"/>
  <c r="H913" i="1"/>
  <c r="I914" i="1"/>
  <c r="K954" i="1"/>
  <c r="S1001" i="1"/>
  <c r="I187" i="1"/>
  <c r="H212" i="1"/>
  <c r="H162" i="1" s="1"/>
  <c r="H161" i="1" s="1"/>
  <c r="I1120" i="1"/>
  <c r="P1243" i="1"/>
  <c r="S1290" i="1"/>
  <c r="G1254" i="1"/>
  <c r="J1424" i="1"/>
  <c r="F1187" i="1"/>
  <c r="P1257" i="1"/>
  <c r="S848" i="1"/>
  <c r="P1010" i="1"/>
  <c r="I1196" i="1"/>
  <c r="I1195" i="1" s="1"/>
  <c r="J1197" i="1"/>
  <c r="S1207" i="1"/>
  <c r="S1266" i="1"/>
  <c r="Q529" i="1"/>
  <c r="E502" i="1"/>
  <c r="Q502" i="1" s="1"/>
  <c r="I800" i="1"/>
  <c r="J801" i="1"/>
  <c r="S943" i="1"/>
  <c r="S1133" i="1"/>
  <c r="I1203" i="1"/>
  <c r="J1204" i="1"/>
  <c r="F1098" i="1"/>
  <c r="G439" i="1"/>
  <c r="I1069" i="1"/>
  <c r="J1070" i="1"/>
  <c r="P1190" i="1"/>
  <c r="H1258" i="1"/>
  <c r="I1259" i="1"/>
  <c r="S1213" i="1"/>
  <c r="P911" i="1"/>
  <c r="P998" i="1"/>
  <c r="H1061" i="1"/>
  <c r="I1062" i="1"/>
  <c r="F1263" i="1"/>
  <c r="S1312" i="1"/>
  <c r="J1044" i="1"/>
  <c r="G1240" i="1"/>
  <c r="H1241" i="1"/>
  <c r="I1435" i="1"/>
  <c r="J1435" i="1" s="1"/>
  <c r="K1435" i="1" s="1"/>
  <c r="L1435" i="1" s="1"/>
  <c r="M1435" i="1" s="1"/>
  <c r="N1435" i="1" s="1"/>
  <c r="O1435" i="1" s="1"/>
  <c r="P1435" i="1"/>
  <c r="G162" i="1"/>
  <c r="G161" i="1" s="1"/>
  <c r="L4" i="1" l="1"/>
  <c r="H784" i="1"/>
  <c r="H4" i="1"/>
  <c r="G784" i="1"/>
  <c r="G4" i="1"/>
  <c r="K1044" i="1"/>
  <c r="J1196" i="1"/>
  <c r="J1195" i="1" s="1"/>
  <c r="K1197" i="1"/>
  <c r="I1258" i="1"/>
  <c r="J1259" i="1"/>
  <c r="J800" i="1"/>
  <c r="K801" i="1"/>
  <c r="I913" i="1"/>
  <c r="J914" i="1"/>
  <c r="I1215" i="1"/>
  <c r="J1216" i="1"/>
  <c r="M1296" i="1"/>
  <c r="G1421" i="1"/>
  <c r="G1454" i="1"/>
  <c r="G1422" i="1"/>
  <c r="K1038" i="1"/>
  <c r="J1037" i="1"/>
  <c r="J1036" i="1" s="1"/>
  <c r="I971" i="1"/>
  <c r="H970" i="1"/>
  <c r="H1036" i="1"/>
  <c r="H1034" i="1" s="1"/>
  <c r="Q738" i="1"/>
  <c r="E722" i="1"/>
  <c r="E785" i="1" s="1"/>
  <c r="I1325" i="1"/>
  <c r="J1326" i="1"/>
  <c r="H1260" i="1"/>
  <c r="I1261" i="1"/>
  <c r="I949" i="1"/>
  <c r="J950" i="1"/>
  <c r="H896" i="1"/>
  <c r="E1022" i="1"/>
  <c r="E1021" i="1"/>
  <c r="E1457" i="1"/>
  <c r="J934" i="1"/>
  <c r="K935" i="1"/>
  <c r="S1140" i="1"/>
  <c r="K1341" i="1"/>
  <c r="J1338" i="1"/>
  <c r="H1195" i="1"/>
  <c r="I818" i="1"/>
  <c r="J819" i="1"/>
  <c r="Q398" i="1"/>
  <c r="E397" i="1"/>
  <c r="Q397" i="1" s="1"/>
  <c r="P980" i="1"/>
  <c r="I1273" i="1"/>
  <c r="H1272" i="1"/>
  <c r="J899" i="1"/>
  <c r="H1232" i="1"/>
  <c r="H1227" i="1" s="1"/>
  <c r="I1233" i="1"/>
  <c r="I1335" i="1"/>
  <c r="J1336" i="1"/>
  <c r="H1268" i="1"/>
  <c r="I1269" i="1"/>
  <c r="I1279" i="1"/>
  <c r="J1280" i="1"/>
  <c r="I4" i="1"/>
  <c r="G930" i="1"/>
  <c r="E1455" i="1"/>
  <c r="Q1420" i="1"/>
  <c r="Q119" i="1"/>
  <c r="E30" i="1"/>
  <c r="H820" i="1"/>
  <c r="I821" i="1"/>
  <c r="I900" i="1"/>
  <c r="J901" i="1"/>
  <c r="K1211" i="1"/>
  <c r="H1006" i="1"/>
  <c r="I1007" i="1"/>
  <c r="S1435" i="1"/>
  <c r="I1046" i="1"/>
  <c r="I1045" i="1" s="1"/>
  <c r="I1043" i="1" s="1"/>
  <c r="J1047" i="1"/>
  <c r="K1177" i="1"/>
  <c r="I1254" i="1"/>
  <c r="J1255" i="1"/>
  <c r="I1008" i="1"/>
  <c r="J1009" i="1"/>
  <c r="J1238" i="1"/>
  <c r="I1327" i="1"/>
  <c r="J1328" i="1"/>
  <c r="J1082" i="1"/>
  <c r="K1083" i="1"/>
  <c r="H1245" i="1"/>
  <c r="J826" i="1"/>
  <c r="I972" i="1"/>
  <c r="J973" i="1"/>
  <c r="H1240" i="1"/>
  <c r="I1241" i="1"/>
  <c r="J1069" i="1"/>
  <c r="K1070" i="1"/>
  <c r="J1203" i="1"/>
  <c r="K1204" i="1"/>
  <c r="G1245" i="1"/>
  <c r="L809" i="1"/>
  <c r="M810" i="1"/>
  <c r="I1283" i="1"/>
  <c r="J1284" i="1"/>
  <c r="I931" i="1"/>
  <c r="J932" i="1"/>
  <c r="I1167" i="1"/>
  <c r="H1166" i="1"/>
  <c r="I960" i="1"/>
  <c r="G1034" i="1"/>
  <c r="G1282" i="1"/>
  <c r="I1034" i="1"/>
  <c r="J1035" i="1"/>
  <c r="L1222" i="1"/>
  <c r="K1221" i="1"/>
  <c r="H1088" i="1"/>
  <c r="I1089" i="1"/>
  <c r="I1356" i="1"/>
  <c r="J1357" i="1"/>
  <c r="I1189" i="1"/>
  <c r="H1188" i="1"/>
  <c r="G817" i="1"/>
  <c r="P1133" i="1"/>
  <c r="J1218" i="1"/>
  <c r="K1226" i="1"/>
  <c r="J187" i="1"/>
  <c r="I212" i="1"/>
  <c r="I814" i="1"/>
  <c r="J815" i="1"/>
  <c r="I1061" i="1"/>
  <c r="J1062" i="1"/>
  <c r="L954" i="1"/>
  <c r="F1168" i="1"/>
  <c r="J917" i="1"/>
  <c r="I915" i="1"/>
  <c r="G1165" i="1"/>
  <c r="H844" i="1"/>
  <c r="I845" i="1"/>
  <c r="F920" i="1"/>
  <c r="I1028" i="1"/>
  <c r="J1029" i="1"/>
  <c r="I1297" i="1"/>
  <c r="H1295" i="1"/>
  <c r="H1282" i="1" s="1"/>
  <c r="D1467" i="1"/>
  <c r="D1468" i="1" s="1"/>
  <c r="D1459" i="1"/>
  <c r="J1079" i="1"/>
  <c r="K1080" i="1"/>
  <c r="I977" i="1"/>
  <c r="J978" i="1"/>
  <c r="J941" i="1"/>
  <c r="K942" i="1"/>
  <c r="I1212" i="1"/>
  <c r="H1210" i="1"/>
  <c r="H1355" i="1"/>
  <c r="F4" i="1"/>
  <c r="J1180" i="1"/>
  <c r="I1179" i="1"/>
  <c r="J808" i="1"/>
  <c r="I806" i="1"/>
  <c r="I1054" i="1"/>
  <c r="J1055" i="1"/>
  <c r="H1263" i="1"/>
  <c r="I1270" i="1"/>
  <c r="J1020" i="1"/>
  <c r="I1019" i="1"/>
  <c r="H1108" i="1"/>
  <c r="G896" i="1"/>
  <c r="I1359" i="1"/>
  <c r="J1360" i="1"/>
  <c r="I1015" i="1"/>
  <c r="I1077" i="1"/>
  <c r="J1078" i="1"/>
  <c r="J175" i="1"/>
  <c r="J185" i="1"/>
  <c r="K186" i="1"/>
  <c r="H794" i="1"/>
  <c r="I795" i="1"/>
  <c r="H1027" i="1"/>
  <c r="H1170" i="1"/>
  <c r="H1169" i="1" s="1"/>
  <c r="H1168" i="1" s="1"/>
  <c r="I1171" i="1"/>
  <c r="K1428" i="1"/>
  <c r="L1429" i="1"/>
  <c r="G986" i="1"/>
  <c r="G1053" i="1"/>
  <c r="I1026" i="1"/>
  <c r="H1025" i="1"/>
  <c r="H799" i="1"/>
  <c r="I1436" i="1"/>
  <c r="J1441" i="1"/>
  <c r="H1053" i="1"/>
  <c r="S1281" i="1"/>
  <c r="J803" i="1"/>
  <c r="K804" i="1"/>
  <c r="F1185" i="1"/>
  <c r="H955" i="1"/>
  <c r="G953" i="1"/>
  <c r="G1176" i="1"/>
  <c r="J1111" i="1"/>
  <c r="I1109" i="1"/>
  <c r="I1108" i="1" s="1"/>
  <c r="J853" i="1"/>
  <c r="J1186" i="1"/>
  <c r="I1101" i="1"/>
  <c r="H1099" i="1"/>
  <c r="I937" i="1"/>
  <c r="J938" i="1"/>
  <c r="K1292" i="1"/>
  <c r="J1291" i="1"/>
  <c r="K1393" i="1"/>
  <c r="J1392" i="1"/>
  <c r="I989" i="1"/>
  <c r="H987" i="1"/>
  <c r="H986" i="1" s="1"/>
  <c r="I1011" i="1"/>
  <c r="J1012" i="1"/>
  <c r="G1024" i="1"/>
  <c r="H1068" i="1"/>
  <c r="I1425" i="1"/>
  <c r="H1423" i="1"/>
  <c r="P1140" i="1"/>
  <c r="K1424" i="1"/>
  <c r="J1120" i="1"/>
  <c r="I898" i="1"/>
  <c r="H897" i="1"/>
  <c r="H1298" i="1"/>
  <c r="I1299" i="1"/>
  <c r="F793" i="1"/>
  <c r="I1433" i="1"/>
  <c r="J1434" i="1"/>
  <c r="H839" i="1"/>
  <c r="I843" i="1"/>
  <c r="O807" i="1"/>
  <c r="S807" i="1"/>
  <c r="I185" i="1"/>
  <c r="I867" i="1" s="1"/>
  <c r="J921" i="1"/>
  <c r="K922" i="1"/>
  <c r="I1013" i="1"/>
  <c r="J1014" i="1"/>
  <c r="H946" i="1"/>
  <c r="H930" i="1" s="1"/>
  <c r="I947" i="1"/>
  <c r="J824" i="1"/>
  <c r="K825" i="1"/>
  <c r="K988" i="1"/>
  <c r="M235" i="1"/>
  <c r="L237" i="1"/>
  <c r="K4" i="1"/>
  <c r="J991" i="1"/>
  <c r="K992" i="1"/>
  <c r="L1110" i="1"/>
  <c r="I909" i="1"/>
  <c r="J910" i="1"/>
  <c r="J1119" i="1"/>
  <c r="L916" i="1"/>
  <c r="K1344" i="1"/>
  <c r="J1343" i="1"/>
  <c r="F1043" i="1"/>
  <c r="J867" i="1" l="1"/>
  <c r="J1335" i="1"/>
  <c r="K1336" i="1"/>
  <c r="K1119" i="1"/>
  <c r="L988" i="1"/>
  <c r="H838" i="1"/>
  <c r="H1454" i="1"/>
  <c r="H1422" i="1"/>
  <c r="H1421" i="1"/>
  <c r="J989" i="1"/>
  <c r="I987" i="1"/>
  <c r="I162" i="1"/>
  <c r="K1186" i="1"/>
  <c r="K803" i="1"/>
  <c r="L804" i="1"/>
  <c r="H1024" i="1"/>
  <c r="J1019" i="1"/>
  <c r="K1020" i="1"/>
  <c r="I1053" i="1"/>
  <c r="I1178" i="1"/>
  <c r="J977" i="1"/>
  <c r="K978" i="1"/>
  <c r="J1028" i="1"/>
  <c r="K1029" i="1"/>
  <c r="G1164" i="1"/>
  <c r="G1163" i="1" s="1"/>
  <c r="J814" i="1"/>
  <c r="K815" i="1"/>
  <c r="H1187" i="1"/>
  <c r="K826" i="1"/>
  <c r="L1211" i="1"/>
  <c r="J1273" i="1"/>
  <c r="I1272" i="1"/>
  <c r="J949" i="1"/>
  <c r="K950" i="1"/>
  <c r="K800" i="1"/>
  <c r="L801" i="1"/>
  <c r="K1037" i="1"/>
  <c r="L1038" i="1"/>
  <c r="K1434" i="1"/>
  <c r="J1433" i="1"/>
  <c r="J1432" i="1" s="1"/>
  <c r="I897" i="1"/>
  <c r="J898" i="1"/>
  <c r="J937" i="1"/>
  <c r="K938" i="1"/>
  <c r="I955" i="1"/>
  <c r="H953" i="1"/>
  <c r="H948" i="1" s="1"/>
  <c r="H920" i="1" s="1"/>
  <c r="I1025" i="1"/>
  <c r="J1026" i="1"/>
  <c r="J1015" i="1"/>
  <c r="J1179" i="1"/>
  <c r="J1178" i="1" s="1"/>
  <c r="J1176" i="1" s="1"/>
  <c r="K1180" i="1"/>
  <c r="K941" i="1"/>
  <c r="L942" i="1"/>
  <c r="I1027" i="1"/>
  <c r="M954" i="1"/>
  <c r="I1188" i="1"/>
  <c r="I1187" i="1" s="1"/>
  <c r="I1185" i="1" s="1"/>
  <c r="J1189" i="1"/>
  <c r="J931" i="1"/>
  <c r="K932" i="1"/>
  <c r="M809" i="1"/>
  <c r="N810" i="1"/>
  <c r="K1238" i="1"/>
  <c r="J1254" i="1"/>
  <c r="K1255" i="1"/>
  <c r="I799" i="1"/>
  <c r="F1023" i="1"/>
  <c r="J1279" i="1"/>
  <c r="K1280" i="1"/>
  <c r="I1232" i="1"/>
  <c r="J1233" i="1"/>
  <c r="E368" i="1"/>
  <c r="Q368" i="1" s="1"/>
  <c r="K934" i="1"/>
  <c r="L935" i="1"/>
  <c r="J799" i="1"/>
  <c r="K1069" i="1"/>
  <c r="L1070" i="1"/>
  <c r="I1432" i="1"/>
  <c r="J1425" i="1"/>
  <c r="I1423" i="1"/>
  <c r="L1428" i="1"/>
  <c r="M1429" i="1"/>
  <c r="J1077" i="1"/>
  <c r="K1078" i="1"/>
  <c r="F919" i="1"/>
  <c r="J960" i="1"/>
  <c r="K1082" i="1"/>
  <c r="L1083" i="1"/>
  <c r="I1245" i="1"/>
  <c r="E366" i="1"/>
  <c r="Q366" i="1" s="1"/>
  <c r="I1260" i="1"/>
  <c r="J1261" i="1"/>
  <c r="I839" i="1"/>
  <c r="J843" i="1"/>
  <c r="J1212" i="1"/>
  <c r="I1210" i="1"/>
  <c r="J1046" i="1"/>
  <c r="K1047" i="1"/>
  <c r="I970" i="1"/>
  <c r="J971" i="1"/>
  <c r="N1296" i="1"/>
  <c r="L1344" i="1"/>
  <c r="K1343" i="1"/>
  <c r="J909" i="1"/>
  <c r="K910" i="1"/>
  <c r="K991" i="1"/>
  <c r="L992" i="1"/>
  <c r="K1014" i="1"/>
  <c r="J1013" i="1"/>
  <c r="P807" i="1"/>
  <c r="F1457" i="1"/>
  <c r="F791" i="1"/>
  <c r="F792" i="1"/>
  <c r="K1120" i="1"/>
  <c r="J1011" i="1"/>
  <c r="K1012" i="1"/>
  <c r="L1393" i="1"/>
  <c r="K1392" i="1"/>
  <c r="I794" i="1"/>
  <c r="J795" i="1"/>
  <c r="J1270" i="1"/>
  <c r="K917" i="1"/>
  <c r="J915" i="1"/>
  <c r="J1061" i="1"/>
  <c r="K1062" i="1"/>
  <c r="K187" i="1"/>
  <c r="K185" i="1" s="1"/>
  <c r="J212" i="1"/>
  <c r="J162" i="1" s="1"/>
  <c r="K1357" i="1"/>
  <c r="J1356" i="1"/>
  <c r="K1203" i="1"/>
  <c r="L1204" i="1"/>
  <c r="I1240" i="1"/>
  <c r="J1241" i="1"/>
  <c r="I1006" i="1"/>
  <c r="J1007" i="1"/>
  <c r="J900" i="1"/>
  <c r="K901" i="1"/>
  <c r="Q30" i="1"/>
  <c r="E784" i="1"/>
  <c r="E783" i="1" s="1"/>
  <c r="E3" i="1"/>
  <c r="E5" i="1"/>
  <c r="E4" i="1"/>
  <c r="E1467" i="1"/>
  <c r="E1468" i="1" s="1"/>
  <c r="E1459" i="1"/>
  <c r="J1215" i="1"/>
  <c r="K1216" i="1"/>
  <c r="L1044" i="1"/>
  <c r="N235" i="1"/>
  <c r="M237" i="1"/>
  <c r="M916" i="1"/>
  <c r="G793" i="1"/>
  <c r="K1111" i="1"/>
  <c r="J1109" i="1"/>
  <c r="J1108" i="1" s="1"/>
  <c r="K1441" i="1"/>
  <c r="J1436" i="1"/>
  <c r="H793" i="1"/>
  <c r="J1359" i="1"/>
  <c r="K1360" i="1"/>
  <c r="G948" i="1"/>
  <c r="J1297" i="1"/>
  <c r="I1295" i="1"/>
  <c r="I844" i="1"/>
  <c r="J845" i="1"/>
  <c r="I1355" i="1"/>
  <c r="M1222" i="1"/>
  <c r="L1221" i="1"/>
  <c r="J1283" i="1"/>
  <c r="K1284" i="1"/>
  <c r="H817" i="1"/>
  <c r="I896" i="1"/>
  <c r="J1258" i="1"/>
  <c r="K1259" i="1"/>
  <c r="M1110" i="1"/>
  <c r="K808" i="1"/>
  <c r="J806" i="1"/>
  <c r="I820" i="1"/>
  <c r="I817" i="1" s="1"/>
  <c r="J821" i="1"/>
  <c r="Q722" i="1"/>
  <c r="E721" i="1"/>
  <c r="Q721" i="1" s="1"/>
  <c r="L1424" i="1"/>
  <c r="G1023" i="1"/>
  <c r="H1098" i="1"/>
  <c r="I1170" i="1"/>
  <c r="I1169" i="1" s="1"/>
  <c r="J1171" i="1"/>
  <c r="L1226" i="1"/>
  <c r="K1218" i="1"/>
  <c r="H1165" i="1"/>
  <c r="J972" i="1"/>
  <c r="K973" i="1"/>
  <c r="K1328" i="1"/>
  <c r="J1327" i="1"/>
  <c r="J1008" i="1"/>
  <c r="K1009" i="1"/>
  <c r="L1177" i="1"/>
  <c r="I1268" i="1"/>
  <c r="I1263" i="1" s="1"/>
  <c r="J1269" i="1"/>
  <c r="K899" i="1"/>
  <c r="L1341" i="1"/>
  <c r="K1338" i="1"/>
  <c r="J1325" i="1"/>
  <c r="K1326" i="1"/>
  <c r="K914" i="1"/>
  <c r="J913" i="1"/>
  <c r="J1054" i="1"/>
  <c r="J1053" i="1" s="1"/>
  <c r="K1055" i="1"/>
  <c r="I1088" i="1"/>
  <c r="J1089" i="1"/>
  <c r="L825" i="1"/>
  <c r="J947" i="1"/>
  <c r="I946" i="1"/>
  <c r="L922" i="1"/>
  <c r="K921" i="1"/>
  <c r="I1298" i="1"/>
  <c r="J1299" i="1"/>
  <c r="K1291" i="1"/>
  <c r="L1292" i="1"/>
  <c r="I1099" i="1"/>
  <c r="I1098" i="1" s="1"/>
  <c r="J1101" i="1"/>
  <c r="K175" i="1"/>
  <c r="K853" i="1" s="1"/>
  <c r="L186" i="1"/>
  <c r="I1068" i="1"/>
  <c r="L1080" i="1"/>
  <c r="K1079" i="1"/>
  <c r="F1165" i="1"/>
  <c r="J1034" i="1"/>
  <c r="K1035" i="1"/>
  <c r="I1166" i="1"/>
  <c r="J1167" i="1"/>
  <c r="J818" i="1"/>
  <c r="K819" i="1"/>
  <c r="K1196" i="1"/>
  <c r="K1195" i="1" s="1"/>
  <c r="L1197" i="1"/>
  <c r="H919" i="1" l="1"/>
  <c r="K818" i="1"/>
  <c r="L819" i="1"/>
  <c r="H791" i="1"/>
  <c r="H792" i="1"/>
  <c r="L1357" i="1"/>
  <c r="K1356" i="1"/>
  <c r="L1014" i="1"/>
  <c r="K1013" i="1"/>
  <c r="O1296" i="1"/>
  <c r="I930" i="1"/>
  <c r="N954" i="1"/>
  <c r="J1025" i="1"/>
  <c r="K1026" i="1"/>
  <c r="J897" i="1"/>
  <c r="K898" i="1"/>
  <c r="L826" i="1"/>
  <c r="M826" i="1" s="1"/>
  <c r="N826" i="1" s="1"/>
  <c r="O826" i="1" s="1"/>
  <c r="S826" i="1"/>
  <c r="I1176" i="1"/>
  <c r="I986" i="1"/>
  <c r="M988" i="1"/>
  <c r="J817" i="1"/>
  <c r="J1099" i="1"/>
  <c r="J1098" i="1" s="1"/>
  <c r="K1101" i="1"/>
  <c r="L921" i="1"/>
  <c r="M922" i="1"/>
  <c r="J896" i="1"/>
  <c r="L1218" i="1"/>
  <c r="M1226" i="1"/>
  <c r="K1297" i="1"/>
  <c r="J1295" i="1"/>
  <c r="K900" i="1"/>
  <c r="L901" i="1"/>
  <c r="J1240" i="1"/>
  <c r="K1241" i="1"/>
  <c r="J161" i="1"/>
  <c r="J784" i="1"/>
  <c r="L991" i="1"/>
  <c r="M992" i="1"/>
  <c r="N1429" i="1"/>
  <c r="M1428" i="1"/>
  <c r="L1069" i="1"/>
  <c r="M1070" i="1"/>
  <c r="K1254" i="1"/>
  <c r="L1255" i="1"/>
  <c r="K931" i="1"/>
  <c r="L932" i="1"/>
  <c r="I1024" i="1"/>
  <c r="M801" i="1"/>
  <c r="L800" i="1"/>
  <c r="H1023" i="1"/>
  <c r="H1457" i="1" s="1"/>
  <c r="K989" i="1"/>
  <c r="J987" i="1"/>
  <c r="J986" i="1" s="1"/>
  <c r="K1008" i="1"/>
  <c r="L1009" i="1"/>
  <c r="K1436" i="1"/>
  <c r="L1441" i="1"/>
  <c r="K960" i="1"/>
  <c r="K1212" i="1"/>
  <c r="J1210" i="1"/>
  <c r="J1245" i="1"/>
  <c r="J1272" i="1"/>
  <c r="K1273" i="1"/>
  <c r="K1028" i="1"/>
  <c r="K1027" i="1" s="1"/>
  <c r="L1029" i="1"/>
  <c r="J1166" i="1"/>
  <c r="K1167" i="1"/>
  <c r="L1291" i="1"/>
  <c r="M1292" i="1"/>
  <c r="I1168" i="1"/>
  <c r="I1165" i="1" s="1"/>
  <c r="L1203" i="1"/>
  <c r="M1204" i="1"/>
  <c r="K1270" i="1"/>
  <c r="K909" i="1"/>
  <c r="L910" i="1"/>
  <c r="I1227" i="1"/>
  <c r="L1196" i="1"/>
  <c r="L1195" i="1" s="1"/>
  <c r="M1197" i="1"/>
  <c r="L1055" i="1"/>
  <c r="K1054" i="1"/>
  <c r="K1359" i="1"/>
  <c r="L1360" i="1"/>
  <c r="L1111" i="1"/>
  <c r="K1109" i="1"/>
  <c r="K1215" i="1"/>
  <c r="L1216" i="1"/>
  <c r="K1011" i="1"/>
  <c r="L1012" i="1"/>
  <c r="J839" i="1"/>
  <c r="K843" i="1"/>
  <c r="L1280" i="1"/>
  <c r="K1279" i="1"/>
  <c r="L1238" i="1"/>
  <c r="K1189" i="1"/>
  <c r="J1188" i="1"/>
  <c r="J1187" i="1" s="1"/>
  <c r="J1185" i="1" s="1"/>
  <c r="M942" i="1"/>
  <c r="L941" i="1"/>
  <c r="J955" i="1"/>
  <c r="I953" i="1"/>
  <c r="I948" i="1" s="1"/>
  <c r="L1037" i="1"/>
  <c r="L1036" i="1" s="1"/>
  <c r="M1038" i="1"/>
  <c r="K977" i="1"/>
  <c r="L978" i="1"/>
  <c r="K1019" i="1"/>
  <c r="L1020" i="1"/>
  <c r="J1088" i="1"/>
  <c r="K1089" i="1"/>
  <c r="K1325" i="1"/>
  <c r="L1326" i="1"/>
  <c r="N916" i="1"/>
  <c r="L187" i="1"/>
  <c r="K212" i="1"/>
  <c r="K162" i="1"/>
  <c r="K947" i="1"/>
  <c r="J946" i="1"/>
  <c r="E782" i="1"/>
  <c r="Q782" i="1" s="1"/>
  <c r="Q5" i="1"/>
  <c r="K1061" i="1"/>
  <c r="L1062" i="1"/>
  <c r="K1433" i="1"/>
  <c r="K1432" i="1" s="1"/>
  <c r="L1434" i="1"/>
  <c r="J1027" i="1"/>
  <c r="J1298" i="1"/>
  <c r="K1299" i="1"/>
  <c r="L824" i="1"/>
  <c r="M825" i="1"/>
  <c r="L1328" i="1"/>
  <c r="K1327" i="1"/>
  <c r="H1164" i="1"/>
  <c r="H1163" i="1" s="1"/>
  <c r="M1424" i="1"/>
  <c r="K1283" i="1"/>
  <c r="L1284" i="1"/>
  <c r="G1457" i="1"/>
  <c r="G792" i="1"/>
  <c r="O235" i="1"/>
  <c r="O237" i="1" s="1"/>
  <c r="N237" i="1"/>
  <c r="J1006" i="1"/>
  <c r="K1007" i="1"/>
  <c r="I838" i="1"/>
  <c r="I793" i="1" s="1"/>
  <c r="L1082" i="1"/>
  <c r="M1083" i="1"/>
  <c r="L1078" i="1"/>
  <c r="K1077" i="1"/>
  <c r="I1454" i="1"/>
  <c r="I1422" i="1"/>
  <c r="I1421" i="1"/>
  <c r="L934" i="1"/>
  <c r="M935" i="1"/>
  <c r="K1036" i="1"/>
  <c r="M1211" i="1"/>
  <c r="K867" i="1"/>
  <c r="M1177" i="1"/>
  <c r="G1021" i="1"/>
  <c r="G1022" i="1"/>
  <c r="M1221" i="1"/>
  <c r="N1222" i="1"/>
  <c r="M1044" i="1"/>
  <c r="J1232" i="1"/>
  <c r="J1227" i="1" s="1"/>
  <c r="K1233" i="1"/>
  <c r="L803" i="1"/>
  <c r="M804" i="1"/>
  <c r="F1164" i="1"/>
  <c r="J1268" i="1"/>
  <c r="J1263" i="1" s="1"/>
  <c r="K1269" i="1"/>
  <c r="I1282" i="1"/>
  <c r="J820" i="1"/>
  <c r="K821" i="1"/>
  <c r="K1258" i="1"/>
  <c r="L1259" i="1"/>
  <c r="M1393" i="1"/>
  <c r="L1392" i="1"/>
  <c r="J970" i="1"/>
  <c r="K971" i="1"/>
  <c r="K1015" i="1"/>
  <c r="L1119" i="1"/>
  <c r="L1035" i="1"/>
  <c r="K824" i="1"/>
  <c r="K806" i="1"/>
  <c r="K799" i="1" s="1"/>
  <c r="L808" i="1"/>
  <c r="J1282" i="1"/>
  <c r="J844" i="1"/>
  <c r="K845" i="1"/>
  <c r="L917" i="1"/>
  <c r="K915" i="1"/>
  <c r="L1343" i="1"/>
  <c r="M1344" i="1"/>
  <c r="K1046" i="1"/>
  <c r="L1047" i="1"/>
  <c r="J1260" i="1"/>
  <c r="K1261" i="1"/>
  <c r="K1425" i="1"/>
  <c r="J1423" i="1"/>
  <c r="F1022" i="1"/>
  <c r="F1021" i="1"/>
  <c r="K937" i="1"/>
  <c r="L938" i="1"/>
  <c r="L950" i="1"/>
  <c r="K949" i="1"/>
  <c r="H1185" i="1"/>
  <c r="L1186" i="1"/>
  <c r="L1336" i="1"/>
  <c r="K1335" i="1"/>
  <c r="L185" i="1"/>
  <c r="M186" i="1"/>
  <c r="L175" i="1"/>
  <c r="L853" i="1" s="1"/>
  <c r="L899" i="1"/>
  <c r="J1170" i="1"/>
  <c r="K1171" i="1"/>
  <c r="G920" i="1"/>
  <c r="G1420" i="1" s="1"/>
  <c r="G1455" i="1" s="1"/>
  <c r="J930" i="1"/>
  <c r="L1079" i="1"/>
  <c r="M1080" i="1"/>
  <c r="K913" i="1"/>
  <c r="L914" i="1"/>
  <c r="M1341" i="1"/>
  <c r="L1338" i="1"/>
  <c r="K972" i="1"/>
  <c r="L973" i="1"/>
  <c r="N1110" i="1"/>
  <c r="J1355" i="1"/>
  <c r="J794" i="1"/>
  <c r="K795" i="1"/>
  <c r="L1120" i="1"/>
  <c r="J1045" i="1"/>
  <c r="N809" i="1"/>
  <c r="O810" i="1"/>
  <c r="L1180" i="1"/>
  <c r="K1179" i="1"/>
  <c r="K1178" i="1" s="1"/>
  <c r="K1176" i="1" s="1"/>
  <c r="P826" i="1"/>
  <c r="K814" i="1"/>
  <c r="L815" i="1"/>
  <c r="I161" i="1"/>
  <c r="I784" i="1"/>
  <c r="I1164" i="1" l="1"/>
  <c r="I1163" i="1" s="1"/>
  <c r="S1221" i="1"/>
  <c r="I792" i="1"/>
  <c r="N186" i="1"/>
  <c r="M175" i="1"/>
  <c r="M853" i="1" s="1"/>
  <c r="M1119" i="1"/>
  <c r="M1392" i="1"/>
  <c r="S1392" i="1" s="1"/>
  <c r="N1393" i="1"/>
  <c r="N1392" i="1" s="1"/>
  <c r="M803" i="1"/>
  <c r="N804" i="1"/>
  <c r="N1044" i="1"/>
  <c r="N1177" i="1"/>
  <c r="G791" i="1"/>
  <c r="L1061" i="1"/>
  <c r="M1062" i="1"/>
  <c r="L1019" i="1"/>
  <c r="M1020" i="1"/>
  <c r="M1037" i="1"/>
  <c r="N1038" i="1"/>
  <c r="N942" i="1"/>
  <c r="M941" i="1"/>
  <c r="L1270" i="1"/>
  <c r="M1291" i="1"/>
  <c r="N1292" i="1"/>
  <c r="L1008" i="1"/>
  <c r="M1009" i="1"/>
  <c r="M932" i="1"/>
  <c r="L931" i="1"/>
  <c r="K1025" i="1"/>
  <c r="K1024" i="1" s="1"/>
  <c r="L1026" i="1"/>
  <c r="K1355" i="1"/>
  <c r="H1458" i="1"/>
  <c r="H1467" i="1" s="1"/>
  <c r="M1120" i="1"/>
  <c r="M973" i="1"/>
  <c r="L972" i="1"/>
  <c r="K1170" i="1"/>
  <c r="K1169" i="1" s="1"/>
  <c r="K1168" i="1" s="1"/>
  <c r="L1171" i="1"/>
  <c r="L162" i="1"/>
  <c r="M1336" i="1"/>
  <c r="L1335" i="1"/>
  <c r="M808" i="1"/>
  <c r="L806" i="1"/>
  <c r="K1268" i="1"/>
  <c r="L1269" i="1"/>
  <c r="K1006" i="1"/>
  <c r="L1007" i="1"/>
  <c r="L1325" i="1"/>
  <c r="M1326" i="1"/>
  <c r="K1108" i="1"/>
  <c r="K1272" i="1"/>
  <c r="L1273" i="1"/>
  <c r="N1428" i="1"/>
  <c r="O1429" i="1"/>
  <c r="S1429" i="1"/>
  <c r="N922" i="1"/>
  <c r="M921" i="1"/>
  <c r="J1024" i="1"/>
  <c r="S1296" i="1"/>
  <c r="M1357" i="1"/>
  <c r="L1356" i="1"/>
  <c r="J1043" i="1"/>
  <c r="K161" i="1"/>
  <c r="K784" i="1"/>
  <c r="O809" i="1"/>
  <c r="P810" i="1"/>
  <c r="S810" i="1"/>
  <c r="K1298" i="1"/>
  <c r="L1299" i="1"/>
  <c r="M917" i="1"/>
  <c r="L915" i="1"/>
  <c r="L1258" i="1"/>
  <c r="M1259" i="1"/>
  <c r="M1111" i="1"/>
  <c r="L1109" i="1"/>
  <c r="L1108" i="1" s="1"/>
  <c r="M950" i="1"/>
  <c r="L949" i="1"/>
  <c r="L1015" i="1"/>
  <c r="K1088" i="1"/>
  <c r="L1089" i="1"/>
  <c r="K1188" i="1"/>
  <c r="K1187" i="1" s="1"/>
  <c r="L1189" i="1"/>
  <c r="N988" i="1"/>
  <c r="K794" i="1"/>
  <c r="L795" i="1"/>
  <c r="O1110" i="1"/>
  <c r="P1110" i="1" s="1"/>
  <c r="M1186" i="1"/>
  <c r="K844" i="1"/>
  <c r="L845" i="1"/>
  <c r="K1034" i="1"/>
  <c r="K820" i="1"/>
  <c r="L821" i="1"/>
  <c r="F1163" i="1"/>
  <c r="F1420" i="1"/>
  <c r="F1458" i="1"/>
  <c r="M1082" i="1"/>
  <c r="N1083" i="1"/>
  <c r="L1283" i="1"/>
  <c r="M1284" i="1"/>
  <c r="M1434" i="1"/>
  <c r="J1068" i="1"/>
  <c r="M978" i="1"/>
  <c r="L977" i="1"/>
  <c r="K955" i="1"/>
  <c r="J953" i="1"/>
  <c r="J948" i="1" s="1"/>
  <c r="J920" i="1" s="1"/>
  <c r="L1359" i="1"/>
  <c r="M1360" i="1"/>
  <c r="M1203" i="1"/>
  <c r="N1204" i="1"/>
  <c r="K1166" i="1"/>
  <c r="L1167" i="1"/>
  <c r="M1441" i="1"/>
  <c r="L1436" i="1"/>
  <c r="M800" i="1"/>
  <c r="N801" i="1"/>
  <c r="L1254" i="1"/>
  <c r="M1255" i="1"/>
  <c r="M991" i="1"/>
  <c r="N992" i="1"/>
  <c r="L1297" i="1"/>
  <c r="K1295" i="1"/>
  <c r="K1282" i="1" s="1"/>
  <c r="O954" i="1"/>
  <c r="H1420" i="1"/>
  <c r="H1455" i="1" s="1"/>
  <c r="L818" i="1"/>
  <c r="M819" i="1"/>
  <c r="L1425" i="1"/>
  <c r="K1423" i="1"/>
  <c r="O916" i="1"/>
  <c r="S916" i="1" s="1"/>
  <c r="M1238" i="1"/>
  <c r="J1169" i="1"/>
  <c r="L1011" i="1"/>
  <c r="M1012" i="1"/>
  <c r="L867" i="1"/>
  <c r="M1196" i="1"/>
  <c r="N1197" i="1"/>
  <c r="N1341" i="1"/>
  <c r="N1338" i="1" s="1"/>
  <c r="M1338" i="1"/>
  <c r="S1338" i="1" s="1"/>
  <c r="K896" i="1"/>
  <c r="L937" i="1"/>
  <c r="M938" i="1"/>
  <c r="L1046" i="1"/>
  <c r="M1047" i="1"/>
  <c r="K970" i="1"/>
  <c r="L971" i="1"/>
  <c r="M934" i="1"/>
  <c r="N935" i="1"/>
  <c r="M824" i="1"/>
  <c r="N825" i="1"/>
  <c r="M187" i="1"/>
  <c r="M185" i="1" s="1"/>
  <c r="L212" i="1"/>
  <c r="K839" i="1"/>
  <c r="L843" i="1"/>
  <c r="K1053" i="1"/>
  <c r="L909" i="1"/>
  <c r="M910" i="1"/>
  <c r="I1023" i="1"/>
  <c r="I1457" i="1" s="1"/>
  <c r="K1245" i="1"/>
  <c r="K1240" i="1"/>
  <c r="L1241" i="1"/>
  <c r="K1099" i="1"/>
  <c r="L1101" i="1"/>
  <c r="K897" i="1"/>
  <c r="L898" i="1"/>
  <c r="L1013" i="1"/>
  <c r="M1014" i="1"/>
  <c r="K817" i="1"/>
  <c r="S1393" i="1"/>
  <c r="L1179" i="1"/>
  <c r="M1180" i="1"/>
  <c r="M1343" i="1"/>
  <c r="S1343" i="1" s="1"/>
  <c r="N1344" i="1"/>
  <c r="N1343" i="1" s="1"/>
  <c r="S1344" i="1"/>
  <c r="H1021" i="1"/>
  <c r="H1022" i="1"/>
  <c r="L814" i="1"/>
  <c r="M815" i="1"/>
  <c r="G1458" i="1"/>
  <c r="G1467" i="1" s="1"/>
  <c r="G919" i="1"/>
  <c r="M1079" i="1"/>
  <c r="N1080" i="1"/>
  <c r="N1221" i="1"/>
  <c r="S1222" i="1"/>
  <c r="M1280" i="1"/>
  <c r="L1279" i="1"/>
  <c r="L960" i="1"/>
  <c r="K1260" i="1"/>
  <c r="L1261" i="1"/>
  <c r="M1035" i="1"/>
  <c r="L1034" i="1"/>
  <c r="K1232" i="1"/>
  <c r="L1233" i="1"/>
  <c r="M1078" i="1"/>
  <c r="L1077" i="1"/>
  <c r="M1328" i="1"/>
  <c r="L1327" i="1"/>
  <c r="J793" i="1"/>
  <c r="L913" i="1"/>
  <c r="M914" i="1"/>
  <c r="L896" i="1"/>
  <c r="M899" i="1"/>
  <c r="J1422" i="1"/>
  <c r="J1454" i="1"/>
  <c r="J1421" i="1"/>
  <c r="K1045" i="1"/>
  <c r="K1043" i="1" s="1"/>
  <c r="N1211" i="1"/>
  <c r="N1424" i="1"/>
  <c r="K946" i="1"/>
  <c r="K930" i="1" s="1"/>
  <c r="L947" i="1"/>
  <c r="J838" i="1"/>
  <c r="L1215" i="1"/>
  <c r="M1216" i="1"/>
  <c r="L1054" i="1"/>
  <c r="M1055" i="1"/>
  <c r="L1212" i="1"/>
  <c r="K1210" i="1"/>
  <c r="L989" i="1"/>
  <c r="K987" i="1"/>
  <c r="M1069" i="1"/>
  <c r="N1070" i="1"/>
  <c r="N1226" i="1"/>
  <c r="M1218" i="1"/>
  <c r="M1029" i="1"/>
  <c r="L1028" i="1"/>
  <c r="L900" i="1"/>
  <c r="M901" i="1"/>
  <c r="I920" i="1"/>
  <c r="I1420" i="1" s="1"/>
  <c r="I1455" i="1" s="1"/>
  <c r="P916" i="1"/>
  <c r="H1459" i="1" l="1"/>
  <c r="I791" i="1"/>
  <c r="L1068" i="1"/>
  <c r="G1468" i="1"/>
  <c r="G778" i="1"/>
  <c r="G779" i="1"/>
  <c r="J919" i="1"/>
  <c r="H1468" i="1"/>
  <c r="H779" i="1"/>
  <c r="H778" i="1"/>
  <c r="S1428" i="1"/>
  <c r="N1069" i="1"/>
  <c r="O1070" i="1"/>
  <c r="O1069" i="1" s="1"/>
  <c r="N1441" i="1"/>
  <c r="M1436" i="1"/>
  <c r="M909" i="1"/>
  <c r="N910" i="1"/>
  <c r="M937" i="1"/>
  <c r="N938" i="1"/>
  <c r="N1336" i="1"/>
  <c r="N1335" i="1" s="1"/>
  <c r="M1335" i="1"/>
  <c r="S1335" i="1" s="1"/>
  <c r="J791" i="1"/>
  <c r="J792" i="1"/>
  <c r="N1035" i="1"/>
  <c r="N800" i="1"/>
  <c r="O801" i="1"/>
  <c r="O800" i="1" s="1"/>
  <c r="S801" i="1"/>
  <c r="P801" i="1"/>
  <c r="N1186" i="1"/>
  <c r="L1088" i="1"/>
  <c r="M1089" i="1"/>
  <c r="M1258" i="1"/>
  <c r="N1259" i="1"/>
  <c r="J1023" i="1"/>
  <c r="N1120" i="1"/>
  <c r="N1037" i="1"/>
  <c r="N1036" i="1" s="1"/>
  <c r="O1038" i="1"/>
  <c r="N803" i="1"/>
  <c r="O804" i="1"/>
  <c r="P804" i="1"/>
  <c r="M1054" i="1"/>
  <c r="N1055" i="1"/>
  <c r="L1260" i="1"/>
  <c r="L1245" i="1" s="1"/>
  <c r="M1261" i="1"/>
  <c r="N1079" i="1"/>
  <c r="O1080" i="1"/>
  <c r="M814" i="1"/>
  <c r="N815" i="1"/>
  <c r="N934" i="1"/>
  <c r="O935" i="1"/>
  <c r="O934" i="1" s="1"/>
  <c r="S935" i="1"/>
  <c r="P935" i="1"/>
  <c r="S954" i="1"/>
  <c r="M799" i="1"/>
  <c r="S800" i="1"/>
  <c r="M1433" i="1"/>
  <c r="M1432" i="1" s="1"/>
  <c r="N1434" i="1"/>
  <c r="F1467" i="1"/>
  <c r="F1459" i="1"/>
  <c r="M1007" i="1"/>
  <c r="L1006" i="1"/>
  <c r="N808" i="1"/>
  <c r="M806" i="1"/>
  <c r="M1270" i="1"/>
  <c r="M1036" i="1"/>
  <c r="M1034" i="1" s="1"/>
  <c r="M1077" i="1"/>
  <c r="N1078" i="1"/>
  <c r="L1099" i="1"/>
  <c r="L1098" i="1" s="1"/>
  <c r="M1101" i="1"/>
  <c r="N1218" i="1"/>
  <c r="O1226" i="1"/>
  <c r="O1218" i="1" s="1"/>
  <c r="S1226" i="1"/>
  <c r="M1195" i="1"/>
  <c r="K1421" i="1"/>
  <c r="K1422" i="1"/>
  <c r="K1454" i="1"/>
  <c r="M900" i="1"/>
  <c r="N901" i="1"/>
  <c r="M989" i="1"/>
  <c r="L987" i="1"/>
  <c r="L986" i="1" s="1"/>
  <c r="M1327" i="1"/>
  <c r="N1328" i="1"/>
  <c r="N1327" i="1" s="1"/>
  <c r="M1279" i="1"/>
  <c r="N1280" i="1"/>
  <c r="L897" i="1"/>
  <c r="M898" i="1"/>
  <c r="M867" i="1"/>
  <c r="M1425" i="1"/>
  <c r="L1423" i="1"/>
  <c r="M1359" i="1"/>
  <c r="S1359" i="1" s="1"/>
  <c r="N1360" i="1"/>
  <c r="N1359" i="1" s="1"/>
  <c r="O1428" i="1"/>
  <c r="P1428" i="1" s="1"/>
  <c r="P1429" i="1"/>
  <c r="L161" i="1"/>
  <c r="L784" i="1"/>
  <c r="O186" i="1"/>
  <c r="N175" i="1"/>
  <c r="N853" i="1" s="1"/>
  <c r="P1069" i="1"/>
  <c r="S1070" i="1"/>
  <c r="L1053" i="1"/>
  <c r="L946" i="1"/>
  <c r="M947" i="1"/>
  <c r="O1211" i="1"/>
  <c r="N899" i="1"/>
  <c r="S934" i="1"/>
  <c r="P934" i="1"/>
  <c r="S1341" i="1"/>
  <c r="J1168" i="1"/>
  <c r="L1433" i="1"/>
  <c r="F1455" i="1"/>
  <c r="M1015" i="1"/>
  <c r="N1111" i="1"/>
  <c r="M1109" i="1"/>
  <c r="M1108" i="1" s="1"/>
  <c r="L1298" i="1"/>
  <c r="M1299" i="1"/>
  <c r="L1355" i="1"/>
  <c r="L1170" i="1"/>
  <c r="L1169" i="1" s="1"/>
  <c r="L1168" i="1" s="1"/>
  <c r="M1171" i="1"/>
  <c r="L930" i="1"/>
  <c r="K1263" i="1"/>
  <c r="K1068" i="1"/>
  <c r="K1023" i="1" s="1"/>
  <c r="M212" i="1"/>
  <c r="M162" i="1" s="1"/>
  <c r="N187" i="1"/>
  <c r="N185" i="1" s="1"/>
  <c r="M818" i="1"/>
  <c r="N819" i="1"/>
  <c r="O988" i="1"/>
  <c r="P988" i="1" s="1"/>
  <c r="M1356" i="1"/>
  <c r="N1357" i="1"/>
  <c r="N1356" i="1" s="1"/>
  <c r="N1355" i="1" s="1"/>
  <c r="N932" i="1"/>
  <c r="M931" i="1"/>
  <c r="M1013" i="1"/>
  <c r="N1014" i="1"/>
  <c r="K1098" i="1"/>
  <c r="N824" i="1"/>
  <c r="S824" i="1" s="1"/>
  <c r="O825" i="1"/>
  <c r="O824" i="1" s="1"/>
  <c r="N1238" i="1"/>
  <c r="L817" i="1"/>
  <c r="L1166" i="1"/>
  <c r="L1165" i="1" s="1"/>
  <c r="M1167" i="1"/>
  <c r="L844" i="1"/>
  <c r="M845" i="1"/>
  <c r="M1273" i="1"/>
  <c r="L1272" i="1"/>
  <c r="L1268" i="1"/>
  <c r="M1269" i="1"/>
  <c r="M1008" i="1"/>
  <c r="N1009" i="1"/>
  <c r="O1177" i="1"/>
  <c r="S1177" i="1"/>
  <c r="M960" i="1"/>
  <c r="K838" i="1"/>
  <c r="L799" i="1"/>
  <c r="P991" i="1"/>
  <c r="K1165" i="1"/>
  <c r="L794" i="1"/>
  <c r="M795" i="1"/>
  <c r="L1188" i="1"/>
  <c r="M1189" i="1"/>
  <c r="M949" i="1"/>
  <c r="N950" i="1"/>
  <c r="N917" i="1"/>
  <c r="M915" i="1"/>
  <c r="N921" i="1"/>
  <c r="O922" i="1"/>
  <c r="P922" i="1" s="1"/>
  <c r="M1325" i="1"/>
  <c r="N1326" i="1"/>
  <c r="S1336" i="1"/>
  <c r="N941" i="1"/>
  <c r="O942" i="1"/>
  <c r="N1119" i="1"/>
  <c r="I1021" i="1"/>
  <c r="I1022" i="1"/>
  <c r="M1046" i="1"/>
  <c r="M1045" i="1" s="1"/>
  <c r="M1043" i="1" s="1"/>
  <c r="N1047" i="1"/>
  <c r="M1297" i="1"/>
  <c r="L1295" i="1"/>
  <c r="M1019" i="1"/>
  <c r="N1020" i="1"/>
  <c r="L1027" i="1"/>
  <c r="M1212" i="1"/>
  <c r="L1210" i="1"/>
  <c r="M1233" i="1"/>
  <c r="L1232" i="1"/>
  <c r="L1227" i="1" s="1"/>
  <c r="L1178" i="1"/>
  <c r="L839" i="1"/>
  <c r="M843" i="1"/>
  <c r="L1045" i="1"/>
  <c r="M1011" i="1"/>
  <c r="N1012" i="1"/>
  <c r="N991" i="1"/>
  <c r="O992" i="1"/>
  <c r="O991" i="1" s="1"/>
  <c r="P992" i="1"/>
  <c r="S992" i="1"/>
  <c r="L955" i="1"/>
  <c r="K953" i="1"/>
  <c r="K948" i="1" s="1"/>
  <c r="K920" i="1" s="1"/>
  <c r="S1110" i="1"/>
  <c r="N1029" i="1"/>
  <c r="M1028" i="1"/>
  <c r="M1027" i="1" s="1"/>
  <c r="K1227" i="1"/>
  <c r="M1241" i="1"/>
  <c r="L1240" i="1"/>
  <c r="I1458" i="1"/>
  <c r="I1459" i="1" s="1"/>
  <c r="I919" i="1"/>
  <c r="O1424" i="1"/>
  <c r="M913" i="1"/>
  <c r="N914" i="1"/>
  <c r="L970" i="1"/>
  <c r="M971" i="1"/>
  <c r="N1196" i="1"/>
  <c r="O1197" i="1"/>
  <c r="P1197" i="1"/>
  <c r="G1459" i="1"/>
  <c r="M1254" i="1"/>
  <c r="N1255" i="1"/>
  <c r="N1203" i="1"/>
  <c r="S1203" i="1" s="1"/>
  <c r="O1204" i="1"/>
  <c r="O1203" i="1" s="1"/>
  <c r="P1204" i="1"/>
  <c r="S1204" i="1"/>
  <c r="M977" i="1"/>
  <c r="N978" i="1"/>
  <c r="L820" i="1"/>
  <c r="M821" i="1"/>
  <c r="K793" i="1"/>
  <c r="K1185" i="1"/>
  <c r="P809" i="1"/>
  <c r="S809" i="1"/>
  <c r="M972" i="1"/>
  <c r="N973" i="1"/>
  <c r="L1025" i="1"/>
  <c r="M1026" i="1"/>
  <c r="O1292" i="1"/>
  <c r="N1291" i="1"/>
  <c r="S1038" i="1"/>
  <c r="M1061" i="1"/>
  <c r="N1062" i="1"/>
  <c r="O1044" i="1"/>
  <c r="N1180" i="1"/>
  <c r="M1179" i="1"/>
  <c r="M1178" i="1" s="1"/>
  <c r="M1176" i="1" s="1"/>
  <c r="K986" i="1"/>
  <c r="P1203" i="1"/>
  <c r="M1215" i="1"/>
  <c r="N1216" i="1"/>
  <c r="M1283" i="1"/>
  <c r="N1284" i="1"/>
  <c r="N1082" i="1"/>
  <c r="O1083" i="1"/>
  <c r="O1082" i="1" s="1"/>
  <c r="H777" i="1" l="1"/>
  <c r="H773" i="1" s="1"/>
  <c r="H722" i="1" s="1"/>
  <c r="H721" i="1" s="1"/>
  <c r="M161" i="1"/>
  <c r="M784" i="1"/>
  <c r="K1022" i="1"/>
  <c r="O853" i="1"/>
  <c r="S853" i="1" s="1"/>
  <c r="P914" i="1"/>
  <c r="P1011" i="1"/>
  <c r="S1441" i="1"/>
  <c r="K919" i="1"/>
  <c r="M844" i="1"/>
  <c r="N845" i="1"/>
  <c r="J1165" i="1"/>
  <c r="M896" i="1"/>
  <c r="M794" i="1"/>
  <c r="N795" i="1"/>
  <c r="P1177" i="1"/>
  <c r="M930" i="1"/>
  <c r="M1298" i="1"/>
  <c r="N1299" i="1"/>
  <c r="P1211" i="1"/>
  <c r="S1211" i="1"/>
  <c r="N1425" i="1"/>
  <c r="M1423" i="1"/>
  <c r="S1327" i="1"/>
  <c r="N1054" i="1"/>
  <c r="O1055" i="1"/>
  <c r="O1054" i="1" s="1"/>
  <c r="P1055" i="1"/>
  <c r="N1258" i="1"/>
  <c r="O1259" i="1"/>
  <c r="S1259" i="1"/>
  <c r="P1044" i="1"/>
  <c r="M1268" i="1"/>
  <c r="N1269" i="1"/>
  <c r="J1022" i="1"/>
  <c r="N1283" i="1"/>
  <c r="O1284" i="1"/>
  <c r="N972" i="1"/>
  <c r="O973" i="1"/>
  <c r="S973" i="1"/>
  <c r="M820" i="1"/>
  <c r="N821" i="1"/>
  <c r="M839" i="1"/>
  <c r="N843" i="1"/>
  <c r="O917" i="1"/>
  <c r="O915" i="1" s="1"/>
  <c r="N915" i="1"/>
  <c r="S915" i="1" s="1"/>
  <c r="S917" i="1"/>
  <c r="N931" i="1"/>
  <c r="O932" i="1"/>
  <c r="N818" i="1"/>
  <c r="O819" i="1"/>
  <c r="N867" i="1"/>
  <c r="S1218" i="1"/>
  <c r="M1263" i="1"/>
  <c r="N1270" i="1"/>
  <c r="N814" i="1"/>
  <c r="O815" i="1"/>
  <c r="P815" i="1" s="1"/>
  <c r="M1053" i="1"/>
  <c r="O1037" i="1"/>
  <c r="P1038" i="1"/>
  <c r="N1034" i="1"/>
  <c r="O1035" i="1"/>
  <c r="H785" i="1"/>
  <c r="K1457" i="1"/>
  <c r="K792" i="1"/>
  <c r="K791" i="1"/>
  <c r="O960" i="1"/>
  <c r="N960" i="1"/>
  <c r="S960" i="1" s="1"/>
  <c r="S961" i="1"/>
  <c r="N937" i="1"/>
  <c r="O938" i="1"/>
  <c r="O937" i="1" s="1"/>
  <c r="S937" i="1" s="1"/>
  <c r="P1082" i="1"/>
  <c r="S1082" i="1"/>
  <c r="L1024" i="1"/>
  <c r="M955" i="1"/>
  <c r="L953" i="1"/>
  <c r="L948" i="1" s="1"/>
  <c r="L920" i="1" s="1"/>
  <c r="L1422" i="1"/>
  <c r="L1454" i="1"/>
  <c r="L1421" i="1"/>
  <c r="N1179" i="1"/>
  <c r="N1178" i="1" s="1"/>
  <c r="N1176" i="1" s="1"/>
  <c r="O1180" i="1"/>
  <c r="M1282" i="1"/>
  <c r="O1196" i="1"/>
  <c r="O1195" i="1" s="1"/>
  <c r="S1197" i="1"/>
  <c r="P1424" i="1"/>
  <c r="S1424" i="1"/>
  <c r="M1240" i="1"/>
  <c r="N1241" i="1"/>
  <c r="L838" i="1"/>
  <c r="L793" i="1" s="1"/>
  <c r="N1212" i="1"/>
  <c r="M1210" i="1"/>
  <c r="N1297" i="1"/>
  <c r="M1295" i="1"/>
  <c r="N1325" i="1"/>
  <c r="O1326" i="1"/>
  <c r="N949" i="1"/>
  <c r="O950" i="1"/>
  <c r="O949" i="1" s="1"/>
  <c r="L1282" i="1"/>
  <c r="O1238" i="1"/>
  <c r="S1357" i="1"/>
  <c r="M817" i="1"/>
  <c r="L1263" i="1"/>
  <c r="P1070" i="1"/>
  <c r="N909" i="1"/>
  <c r="O910" i="1"/>
  <c r="S1328" i="1"/>
  <c r="O899" i="1"/>
  <c r="N896" i="1"/>
  <c r="M1232" i="1"/>
  <c r="M1227" i="1" s="1"/>
  <c r="N1233" i="1"/>
  <c r="N1077" i="1"/>
  <c r="O1078" i="1"/>
  <c r="N1195" i="1"/>
  <c r="N1028" i="1"/>
  <c r="N1027" i="1" s="1"/>
  <c r="O1029" i="1"/>
  <c r="O1028" i="1" s="1"/>
  <c r="O1027" i="1" s="1"/>
  <c r="P1027" i="1" s="1"/>
  <c r="S991" i="1"/>
  <c r="N1008" i="1"/>
  <c r="P1008" i="1" s="1"/>
  <c r="O1009" i="1"/>
  <c r="O1008" i="1" s="1"/>
  <c r="M1272" i="1"/>
  <c r="N1273" i="1"/>
  <c r="P825" i="1"/>
  <c r="N212" i="1"/>
  <c r="O187" i="1"/>
  <c r="O212" i="1" s="1"/>
  <c r="M1170" i="1"/>
  <c r="N1171" i="1"/>
  <c r="O1111" i="1"/>
  <c r="S1111" i="1"/>
  <c r="N1109" i="1"/>
  <c r="P1111" i="1"/>
  <c r="L1432" i="1"/>
  <c r="M946" i="1"/>
  <c r="N947" i="1"/>
  <c r="M897" i="1"/>
  <c r="N898" i="1"/>
  <c r="N989" i="1"/>
  <c r="M987" i="1"/>
  <c r="O1079" i="1"/>
  <c r="P1080" i="1"/>
  <c r="S1080" i="1"/>
  <c r="M1088" i="1"/>
  <c r="N1089" i="1"/>
  <c r="N799" i="1"/>
  <c r="P800" i="1"/>
  <c r="P977" i="1"/>
  <c r="P824" i="1"/>
  <c r="S1069" i="1"/>
  <c r="N1019" i="1"/>
  <c r="P1019" i="1" s="1"/>
  <c r="O1020" i="1"/>
  <c r="O1019" i="1" s="1"/>
  <c r="P1195" i="1"/>
  <c r="S1195" i="1"/>
  <c r="N913" i="1"/>
  <c r="P913" i="1" s="1"/>
  <c r="O914" i="1"/>
  <c r="O913" i="1" s="1"/>
  <c r="S914" i="1"/>
  <c r="L1043" i="1"/>
  <c r="O1434" i="1"/>
  <c r="S1434" i="1"/>
  <c r="O803" i="1"/>
  <c r="P803" i="1" s="1"/>
  <c r="S804" i="1"/>
  <c r="N1061" i="1"/>
  <c r="P1061" i="1" s="1"/>
  <c r="O1062" i="1"/>
  <c r="O1061" i="1" s="1"/>
  <c r="S1061" i="1" s="1"/>
  <c r="S913" i="1"/>
  <c r="O1291" i="1"/>
  <c r="S1291" i="1" s="1"/>
  <c r="S1292" i="1"/>
  <c r="S938" i="1"/>
  <c r="N1011" i="1"/>
  <c r="O1012" i="1"/>
  <c r="O1011" i="1" s="1"/>
  <c r="S1012" i="1"/>
  <c r="L1176" i="1"/>
  <c r="S1027" i="1"/>
  <c r="N1046" i="1"/>
  <c r="O1047" i="1"/>
  <c r="S1047" i="1" s="1"/>
  <c r="O1119" i="1"/>
  <c r="S1119" i="1" s="1"/>
  <c r="P1119" i="1"/>
  <c r="M1188" i="1"/>
  <c r="M1187" i="1" s="1"/>
  <c r="M1185" i="1" s="1"/>
  <c r="N1189" i="1"/>
  <c r="P915" i="1"/>
  <c r="S825" i="1"/>
  <c r="N1013" i="1"/>
  <c r="O1014" i="1"/>
  <c r="M1355" i="1"/>
  <c r="S1355" i="1" s="1"/>
  <c r="S1356" i="1"/>
  <c r="P899" i="1"/>
  <c r="N162" i="1"/>
  <c r="S1360" i="1"/>
  <c r="P1196" i="1"/>
  <c r="M1099" i="1"/>
  <c r="N1101" i="1"/>
  <c r="O808" i="1"/>
  <c r="N806" i="1"/>
  <c r="P808" i="1"/>
  <c r="P1079" i="1"/>
  <c r="S1079" i="1"/>
  <c r="P1083" i="1"/>
  <c r="P937" i="1"/>
  <c r="J1457" i="1"/>
  <c r="P1238" i="1"/>
  <c r="S1009" i="1"/>
  <c r="P1012" i="1"/>
  <c r="P917" i="1"/>
  <c r="I1467" i="1"/>
  <c r="M1025" i="1"/>
  <c r="M1024" i="1" s="1"/>
  <c r="N1026" i="1"/>
  <c r="O1441" i="1"/>
  <c r="O1436" i="1" s="1"/>
  <c r="N1436" i="1"/>
  <c r="S1436" i="1" s="1"/>
  <c r="M1006" i="1"/>
  <c r="N1007" i="1"/>
  <c r="O1186" i="1"/>
  <c r="P1186" i="1"/>
  <c r="G777" i="1"/>
  <c r="G773" i="1" s="1"/>
  <c r="G722" i="1" s="1"/>
  <c r="N1215" i="1"/>
  <c r="S1215" i="1" s="1"/>
  <c r="O1216" i="1"/>
  <c r="O1215" i="1" s="1"/>
  <c r="S1044" i="1"/>
  <c r="N977" i="1"/>
  <c r="S977" i="1" s="1"/>
  <c r="O978" i="1"/>
  <c r="O977" i="1" s="1"/>
  <c r="N1254" i="1"/>
  <c r="P1254" i="1" s="1"/>
  <c r="O1255" i="1"/>
  <c r="O1254" i="1" s="1"/>
  <c r="M970" i="1"/>
  <c r="N971" i="1"/>
  <c r="S1011" i="1"/>
  <c r="S1020" i="1"/>
  <c r="O941" i="1"/>
  <c r="S941" i="1" s="1"/>
  <c r="S942" i="1"/>
  <c r="P942" i="1"/>
  <c r="O921" i="1"/>
  <c r="S922" i="1"/>
  <c r="L1187" i="1"/>
  <c r="K1164" i="1"/>
  <c r="K1163" i="1" s="1"/>
  <c r="M1166" i="1"/>
  <c r="N1167" i="1"/>
  <c r="N1015" i="1"/>
  <c r="P1015" i="1" s="1"/>
  <c r="O1015" i="1"/>
  <c r="S899" i="1"/>
  <c r="P1054" i="1"/>
  <c r="O175" i="1"/>
  <c r="N1279" i="1"/>
  <c r="O1280" i="1"/>
  <c r="N900" i="1"/>
  <c r="O901" i="1"/>
  <c r="S901" i="1"/>
  <c r="S1196" i="1"/>
  <c r="F1468" i="1"/>
  <c r="F778" i="1"/>
  <c r="F779" i="1"/>
  <c r="M1260" i="1"/>
  <c r="N1261" i="1"/>
  <c r="O1120" i="1"/>
  <c r="S1120" i="1" s="1"/>
  <c r="S988" i="1"/>
  <c r="P938" i="1"/>
  <c r="P1436" i="1"/>
  <c r="S1083" i="1"/>
  <c r="P1180" i="1"/>
  <c r="P1218" i="1"/>
  <c r="F777" i="1" l="1"/>
  <c r="F773" i="1" s="1"/>
  <c r="F722" i="1" s="1"/>
  <c r="L792" i="1"/>
  <c r="L791" i="1"/>
  <c r="P1166" i="1"/>
  <c r="L919" i="1"/>
  <c r="S845" i="1"/>
  <c r="L1185" i="1"/>
  <c r="N839" i="1"/>
  <c r="O843" i="1"/>
  <c r="O839" i="1" s="1"/>
  <c r="O1425" i="1"/>
  <c r="O1423" i="1" s="1"/>
  <c r="N1423" i="1"/>
  <c r="S1425" i="1"/>
  <c r="P1120" i="1"/>
  <c r="O185" i="1"/>
  <c r="N1006" i="1"/>
  <c r="O1007" i="1"/>
  <c r="N1188" i="1"/>
  <c r="N1187" i="1" s="1"/>
  <c r="N1185" i="1" s="1"/>
  <c r="O1189" i="1"/>
  <c r="P1189" i="1"/>
  <c r="S897" i="1"/>
  <c r="S1216" i="1"/>
  <c r="S949" i="1"/>
  <c r="N1240" i="1"/>
  <c r="S1240" i="1" s="1"/>
  <c r="O1241" i="1"/>
  <c r="O1240" i="1" s="1"/>
  <c r="H783" i="1"/>
  <c r="H288" i="1"/>
  <c r="H287" i="1" s="1"/>
  <c r="O867" i="1"/>
  <c r="S867" i="1"/>
  <c r="M838" i="1"/>
  <c r="S839" i="1"/>
  <c r="O1283" i="1"/>
  <c r="S1284" i="1"/>
  <c r="P1028" i="1"/>
  <c r="S1055" i="1"/>
  <c r="K1458" i="1"/>
  <c r="P1053" i="1"/>
  <c r="S970" i="1"/>
  <c r="O162" i="1"/>
  <c r="S921" i="1"/>
  <c r="N1025" i="1"/>
  <c r="N1024" i="1" s="1"/>
  <c r="O1026" i="1"/>
  <c r="O1025" i="1" s="1"/>
  <c r="O1024" i="1" s="1"/>
  <c r="O806" i="1"/>
  <c r="S806" i="1" s="1"/>
  <c r="S808" i="1"/>
  <c r="S1015" i="1"/>
  <c r="N1108" i="1"/>
  <c r="P1109" i="1"/>
  <c r="O1077" i="1"/>
  <c r="P1077" i="1" s="1"/>
  <c r="P1078" i="1"/>
  <c r="S1078" i="1"/>
  <c r="S1238" i="1"/>
  <c r="O1325" i="1"/>
  <c r="S1325" i="1" s="1"/>
  <c r="S1326" i="1"/>
  <c r="P1240" i="1"/>
  <c r="L1023" i="1"/>
  <c r="P1024" i="1"/>
  <c r="S1024" i="1"/>
  <c r="O814" i="1"/>
  <c r="S814" i="1" s="1"/>
  <c r="S815" i="1"/>
  <c r="S1283" i="1"/>
  <c r="O1053" i="1"/>
  <c r="S1008" i="1"/>
  <c r="P1020" i="1"/>
  <c r="N897" i="1"/>
  <c r="O898" i="1"/>
  <c r="O897" i="1" s="1"/>
  <c r="P898" i="1"/>
  <c r="O1167" i="1"/>
  <c r="O1166" i="1" s="1"/>
  <c r="N1166" i="1"/>
  <c r="N1099" i="1"/>
  <c r="N1098" i="1" s="1"/>
  <c r="O1101" i="1"/>
  <c r="O1099" i="1" s="1"/>
  <c r="O1098" i="1" s="1"/>
  <c r="S1101" i="1"/>
  <c r="O1013" i="1"/>
  <c r="P1013" i="1" s="1"/>
  <c r="S1014" i="1"/>
  <c r="P1014" i="1"/>
  <c r="N946" i="1"/>
  <c r="O947" i="1"/>
  <c r="P947" i="1"/>
  <c r="S1167" i="1"/>
  <c r="P814" i="1"/>
  <c r="N820" i="1"/>
  <c r="N817" i="1" s="1"/>
  <c r="O821" i="1"/>
  <c r="P821" i="1" s="1"/>
  <c r="N1053" i="1"/>
  <c r="S1053" i="1" s="1"/>
  <c r="S1054" i="1"/>
  <c r="J1164" i="1"/>
  <c r="P897" i="1"/>
  <c r="P1283" i="1"/>
  <c r="P978" i="1"/>
  <c r="P1009" i="1"/>
  <c r="P1216" i="1"/>
  <c r="O909" i="1"/>
  <c r="S909" i="1" s="1"/>
  <c r="S910" i="1"/>
  <c r="P910" i="1"/>
  <c r="S1029" i="1"/>
  <c r="G721" i="1"/>
  <c r="G785" i="1"/>
  <c r="I1468" i="1"/>
  <c r="I779" i="1"/>
  <c r="I778" i="1"/>
  <c r="M1098" i="1"/>
  <c r="S1099" i="1"/>
  <c r="P1099" i="1"/>
  <c r="M1245" i="1"/>
  <c r="N1088" i="1"/>
  <c r="N1068" i="1" s="1"/>
  <c r="O1089" i="1"/>
  <c r="P1089" i="1" s="1"/>
  <c r="P1215" i="1"/>
  <c r="O1109" i="1"/>
  <c r="O1108" i="1" s="1"/>
  <c r="S1028" i="1"/>
  <c r="O1179" i="1"/>
  <c r="S1180" i="1"/>
  <c r="K1459" i="1"/>
  <c r="K1467" i="1"/>
  <c r="O1034" i="1"/>
  <c r="P1034" i="1" s="1"/>
  <c r="P1035" i="1"/>
  <c r="S1035" i="1"/>
  <c r="O818" i="1"/>
  <c r="P819" i="1"/>
  <c r="S819" i="1"/>
  <c r="O1258" i="1"/>
  <c r="S1258" i="1" s="1"/>
  <c r="P1259" i="1"/>
  <c r="K1021" i="1"/>
  <c r="N1260" i="1"/>
  <c r="N1245" i="1" s="1"/>
  <c r="O1261" i="1"/>
  <c r="P1261" i="1"/>
  <c r="O900" i="1"/>
  <c r="P900" i="1" s="1"/>
  <c r="P901" i="1"/>
  <c r="P1025" i="1"/>
  <c r="O1046" i="1"/>
  <c r="O1045" i="1" s="1"/>
  <c r="O1043" i="1" s="1"/>
  <c r="P1047" i="1"/>
  <c r="O1433" i="1"/>
  <c r="O1432" i="1" s="1"/>
  <c r="P1434" i="1"/>
  <c r="M1068" i="1"/>
  <c r="M986" i="1"/>
  <c r="N1272" i="1"/>
  <c r="O1273" i="1"/>
  <c r="S1273" i="1"/>
  <c r="P1255" i="1"/>
  <c r="N1232" i="1"/>
  <c r="O1233" i="1"/>
  <c r="P941" i="1"/>
  <c r="O1297" i="1"/>
  <c r="O1295" i="1" s="1"/>
  <c r="N1295" i="1"/>
  <c r="N1282" i="1" s="1"/>
  <c r="S1297" i="1"/>
  <c r="S1019" i="1"/>
  <c r="K1420" i="1"/>
  <c r="K1455" i="1" s="1"/>
  <c r="O1270" i="1"/>
  <c r="S1270" i="1"/>
  <c r="P818" i="1"/>
  <c r="N1268" i="1"/>
  <c r="N1263" i="1" s="1"/>
  <c r="O1269" i="1"/>
  <c r="S1269" i="1"/>
  <c r="P921" i="1"/>
  <c r="S1254" i="1"/>
  <c r="F721" i="1"/>
  <c r="F785" i="1"/>
  <c r="P1016" i="1"/>
  <c r="S1026" i="1"/>
  <c r="S1186" i="1"/>
  <c r="N1045" i="1"/>
  <c r="P1046" i="1"/>
  <c r="S1046" i="1"/>
  <c r="P1062" i="1"/>
  <c r="N1433" i="1"/>
  <c r="O989" i="1"/>
  <c r="O987" i="1" s="1"/>
  <c r="O986" i="1" s="1"/>
  <c r="N987" i="1"/>
  <c r="S987" i="1" s="1"/>
  <c r="P989" i="1"/>
  <c r="N1170" i="1"/>
  <c r="O1171" i="1"/>
  <c r="S978" i="1"/>
  <c r="O931" i="1"/>
  <c r="S932" i="1"/>
  <c r="P932" i="1"/>
  <c r="O972" i="1"/>
  <c r="P973" i="1"/>
  <c r="S803" i="1"/>
  <c r="M1454" i="1"/>
  <c r="M1421" i="1"/>
  <c r="M1422" i="1"/>
  <c r="N1298" i="1"/>
  <c r="O1299" i="1"/>
  <c r="N794" i="1"/>
  <c r="O795" i="1"/>
  <c r="O794" i="1" s="1"/>
  <c r="S795" i="1"/>
  <c r="P795" i="1"/>
  <c r="S1423" i="1"/>
  <c r="N955" i="1"/>
  <c r="M953" i="1"/>
  <c r="O1279" i="1"/>
  <c r="S1279" i="1" s="1"/>
  <c r="P1280" i="1"/>
  <c r="S1280" i="1"/>
  <c r="N970" i="1"/>
  <c r="P970" i="1" s="1"/>
  <c r="O971" i="1"/>
  <c r="O970" i="1" s="1"/>
  <c r="N161" i="1"/>
  <c r="N784" i="1"/>
  <c r="S1166" i="1"/>
  <c r="S1062" i="1"/>
  <c r="S898" i="1"/>
  <c r="M1169" i="1"/>
  <c r="P1029" i="1"/>
  <c r="S950" i="1"/>
  <c r="O1212" i="1"/>
  <c r="N1210" i="1"/>
  <c r="O1036" i="1"/>
  <c r="S1037" i="1"/>
  <c r="P1037" i="1"/>
  <c r="N930" i="1"/>
  <c r="S843" i="1"/>
  <c r="P1425" i="1"/>
  <c r="N844" i="1"/>
  <c r="S844" i="1" s="1"/>
  <c r="O845" i="1"/>
  <c r="O844" i="1" s="1"/>
  <c r="P1167" i="1"/>
  <c r="S1016" i="1"/>
  <c r="S1255" i="1"/>
  <c r="I777" i="1" l="1"/>
  <c r="I773" i="1" s="1"/>
  <c r="I722" i="1" s="1"/>
  <c r="I721" i="1" s="1"/>
  <c r="P817" i="1"/>
  <c r="M793" i="1"/>
  <c r="S1210" i="1"/>
  <c r="P1258" i="1"/>
  <c r="O1263" i="1"/>
  <c r="S1263" i="1" s="1"/>
  <c r="P1270" i="1"/>
  <c r="O1232" i="1"/>
  <c r="O1227" i="1" s="1"/>
  <c r="S1233" i="1"/>
  <c r="P1233" i="1"/>
  <c r="P1241" i="1"/>
  <c r="O896" i="1"/>
  <c r="O1245" i="1"/>
  <c r="P1245" i="1" s="1"/>
  <c r="P971" i="1"/>
  <c r="S1295" i="1"/>
  <c r="O1268" i="1"/>
  <c r="S1268" i="1" s="1"/>
  <c r="P1269" i="1"/>
  <c r="O1210" i="1"/>
  <c r="P1212" i="1"/>
  <c r="P820" i="1"/>
  <c r="S931" i="1"/>
  <c r="N1432" i="1"/>
  <c r="P1433" i="1"/>
  <c r="S1433" i="1"/>
  <c r="S1232" i="1"/>
  <c r="P1232" i="1"/>
  <c r="N1227" i="1"/>
  <c r="S1034" i="1"/>
  <c r="S900" i="1"/>
  <c r="O161" i="1"/>
  <c r="O784" i="1"/>
  <c r="S1241" i="1"/>
  <c r="P1279" i="1"/>
  <c r="O1260" i="1"/>
  <c r="P1260" i="1" s="1"/>
  <c r="S1261" i="1"/>
  <c r="K1468" i="1"/>
  <c r="K779" i="1"/>
  <c r="K778" i="1"/>
  <c r="P1098" i="1"/>
  <c r="S1098" i="1"/>
  <c r="P806" i="1"/>
  <c r="O799" i="1"/>
  <c r="O793" i="1" s="1"/>
  <c r="N1169" i="1"/>
  <c r="N1168" i="1" s="1"/>
  <c r="N1165" i="1" s="1"/>
  <c r="N1164" i="1" s="1"/>
  <c r="N1163" i="1" s="1"/>
  <c r="S1170" i="1"/>
  <c r="F783" i="1"/>
  <c r="F288" i="1"/>
  <c r="F287" i="1" s="1"/>
  <c r="P1268" i="1"/>
  <c r="O1272" i="1"/>
  <c r="P1272" i="1" s="1"/>
  <c r="P1273" i="1"/>
  <c r="O946" i="1"/>
  <c r="O930" i="1" s="1"/>
  <c r="S947" i="1"/>
  <c r="S1109" i="1"/>
  <c r="O1188" i="1"/>
  <c r="S1189" i="1"/>
  <c r="N1422" i="1"/>
  <c r="P1422" i="1" s="1"/>
  <c r="N1454" i="1"/>
  <c r="N1421" i="1"/>
  <c r="P1423" i="1"/>
  <c r="P1210" i="1"/>
  <c r="S1260" i="1"/>
  <c r="M948" i="1"/>
  <c r="O955" i="1"/>
  <c r="O953" i="1" s="1"/>
  <c r="O948" i="1" s="1"/>
  <c r="N953" i="1"/>
  <c r="N948" i="1" s="1"/>
  <c r="N920" i="1" s="1"/>
  <c r="N793" i="1"/>
  <c r="S794" i="1"/>
  <c r="S989" i="1"/>
  <c r="N1043" i="1"/>
  <c r="S1045" i="1"/>
  <c r="P1045" i="1"/>
  <c r="P1108" i="1"/>
  <c r="S1108" i="1"/>
  <c r="H279" i="1"/>
  <c r="H5" i="1"/>
  <c r="H3" i="1"/>
  <c r="O1454" i="1"/>
  <c r="O1421" i="1"/>
  <c r="O1422" i="1"/>
  <c r="S1212" i="1"/>
  <c r="P1101" i="1"/>
  <c r="L1457" i="1"/>
  <c r="O820" i="1"/>
  <c r="S820" i="1" s="1"/>
  <c r="S821" i="1"/>
  <c r="O1170" i="1"/>
  <c r="O1169" i="1" s="1"/>
  <c r="O1168" i="1" s="1"/>
  <c r="O1165" i="1" s="1"/>
  <c r="S1171" i="1"/>
  <c r="P1171" i="1"/>
  <c r="S1036" i="1"/>
  <c r="P1036" i="1"/>
  <c r="M1168" i="1"/>
  <c r="S1169" i="1"/>
  <c r="O1298" i="1"/>
  <c r="O1282" i="1" s="1"/>
  <c r="S1299" i="1"/>
  <c r="S972" i="1"/>
  <c r="P972" i="1"/>
  <c r="O1178" i="1"/>
  <c r="S1179" i="1"/>
  <c r="P1179" i="1"/>
  <c r="O1088" i="1"/>
  <c r="S1088" i="1" s="1"/>
  <c r="S1089" i="1"/>
  <c r="J1163" i="1"/>
  <c r="J1458" i="1"/>
  <c r="J1420" i="1"/>
  <c r="J1021" i="1"/>
  <c r="M1023" i="1"/>
  <c r="N1023" i="1"/>
  <c r="P909" i="1"/>
  <c r="O1006" i="1"/>
  <c r="P1007" i="1"/>
  <c r="S1007" i="1"/>
  <c r="O838" i="1"/>
  <c r="S1013" i="1"/>
  <c r="S1272" i="1"/>
  <c r="P931" i="1"/>
  <c r="P794" i="1"/>
  <c r="S1298" i="1"/>
  <c r="N986" i="1"/>
  <c r="P986" i="1" s="1"/>
  <c r="P987" i="1"/>
  <c r="S971" i="1"/>
  <c r="O817" i="1"/>
  <c r="S817" i="1" s="1"/>
  <c r="S818" i="1"/>
  <c r="P1088" i="1"/>
  <c r="G783" i="1"/>
  <c r="G288" i="1"/>
  <c r="G287" i="1" s="1"/>
  <c r="L1022" i="1"/>
  <c r="L1164" i="1"/>
  <c r="S1025" i="1"/>
  <c r="N838" i="1"/>
  <c r="S838" i="1" s="1"/>
  <c r="P839" i="1"/>
  <c r="P1026" i="1"/>
  <c r="S1077" i="1"/>
  <c r="K777" i="1" l="1"/>
  <c r="K773" i="1" s="1"/>
  <c r="K722" i="1" s="1"/>
  <c r="I785" i="1"/>
  <c r="S1282" i="1"/>
  <c r="P1282" i="1"/>
  <c r="O920" i="1"/>
  <c r="O791" i="1" s="1"/>
  <c r="S930" i="1"/>
  <c r="P930" i="1"/>
  <c r="N1458" i="1"/>
  <c r="N919" i="1"/>
  <c r="O792" i="1"/>
  <c r="L1163" i="1"/>
  <c r="L1458" i="1"/>
  <c r="L1467" i="1" s="1"/>
  <c r="J1459" i="1"/>
  <c r="J1467" i="1"/>
  <c r="O1176" i="1"/>
  <c r="P1178" i="1"/>
  <c r="S1178" i="1"/>
  <c r="S1432" i="1"/>
  <c r="P1432" i="1"/>
  <c r="S1245" i="1"/>
  <c r="S1006" i="1"/>
  <c r="P1006" i="1"/>
  <c r="F279" i="1"/>
  <c r="F3" i="1"/>
  <c r="F5" i="1"/>
  <c r="P896" i="1"/>
  <c r="S896" i="1"/>
  <c r="N1420" i="1"/>
  <c r="N1455" i="1" s="1"/>
  <c r="N1457" i="1"/>
  <c r="N791" i="1"/>
  <c r="N792" i="1"/>
  <c r="I783" i="1"/>
  <c r="I288" i="1"/>
  <c r="I287" i="1" s="1"/>
  <c r="P1227" i="1"/>
  <c r="S1227" i="1"/>
  <c r="M1457" i="1"/>
  <c r="M792" i="1"/>
  <c r="S793" i="1"/>
  <c r="P1263" i="1"/>
  <c r="P838" i="1"/>
  <c r="K721" i="1"/>
  <c r="K785" i="1"/>
  <c r="L1021" i="1"/>
  <c r="S986" i="1"/>
  <c r="M1022" i="1"/>
  <c r="P1169" i="1"/>
  <c r="O1068" i="1"/>
  <c r="P1170" i="1"/>
  <c r="L1420" i="1"/>
  <c r="L1455" i="1" s="1"/>
  <c r="S946" i="1"/>
  <c r="P946" i="1"/>
  <c r="N1022" i="1"/>
  <c r="N1021" i="1"/>
  <c r="S948" i="1"/>
  <c r="M920" i="1"/>
  <c r="M791" i="1" s="1"/>
  <c r="S799" i="1"/>
  <c r="P799" i="1"/>
  <c r="S1422" i="1"/>
  <c r="G279" i="1"/>
  <c r="G5" i="1"/>
  <c r="G3" i="1"/>
  <c r="J1455" i="1"/>
  <c r="S1168" i="1"/>
  <c r="P1168" i="1"/>
  <c r="M1165" i="1"/>
  <c r="H514" i="1"/>
  <c r="H513" i="1" s="1"/>
  <c r="S1043" i="1"/>
  <c r="P1043" i="1"/>
  <c r="S953" i="1"/>
  <c r="O1187" i="1"/>
  <c r="S1188" i="1"/>
  <c r="P1188" i="1"/>
  <c r="S955" i="1"/>
  <c r="L1459" i="1" l="1"/>
  <c r="H502" i="1"/>
  <c r="H366" i="1"/>
  <c r="H368" i="1"/>
  <c r="H782" i="1" s="1"/>
  <c r="G514" i="1"/>
  <c r="G513" i="1" s="1"/>
  <c r="M1164" i="1"/>
  <c r="M1458" i="1" s="1"/>
  <c r="P1165" i="1"/>
  <c r="S1165" i="1"/>
  <c r="I279" i="1"/>
  <c r="I3" i="1"/>
  <c r="I5" i="1"/>
  <c r="L1468" i="1"/>
  <c r="L779" i="1"/>
  <c r="L778" i="1"/>
  <c r="N1467" i="1"/>
  <c r="N1459" i="1"/>
  <c r="O919" i="1"/>
  <c r="S1187" i="1"/>
  <c r="P1187" i="1"/>
  <c r="O1185" i="1"/>
  <c r="K783" i="1"/>
  <c r="K288" i="1"/>
  <c r="K287" i="1" s="1"/>
  <c r="S1176" i="1"/>
  <c r="P1176" i="1"/>
  <c r="F514" i="1"/>
  <c r="F513" i="1" s="1"/>
  <c r="M919" i="1"/>
  <c r="S920" i="1"/>
  <c r="P920" i="1"/>
  <c r="J1468" i="1"/>
  <c r="J779" i="1"/>
  <c r="J778" i="1"/>
  <c r="S1068" i="1"/>
  <c r="P1068" i="1"/>
  <c r="O1023" i="1"/>
  <c r="O1164" i="1"/>
  <c r="O1163" i="1" s="1"/>
  <c r="M1459" i="1" l="1"/>
  <c r="M1467" i="1"/>
  <c r="J777" i="1"/>
  <c r="J773" i="1" s="1"/>
  <c r="J722" i="1" s="1"/>
  <c r="J721" i="1" s="1"/>
  <c r="L777" i="1"/>
  <c r="L773" i="1" s="1"/>
  <c r="L722" i="1" s="1"/>
  <c r="M1163" i="1"/>
  <c r="P1163" i="1" s="1"/>
  <c r="P1164" i="1"/>
  <c r="S1164" i="1"/>
  <c r="M1021" i="1"/>
  <c r="F368" i="1"/>
  <c r="F782" i="1" s="1"/>
  <c r="F366" i="1"/>
  <c r="F502" i="1"/>
  <c r="S1185" i="1"/>
  <c r="P1185" i="1"/>
  <c r="G502" i="1"/>
  <c r="G366" i="1"/>
  <c r="G368" i="1"/>
  <c r="G782" i="1" s="1"/>
  <c r="I514" i="1"/>
  <c r="I513" i="1" s="1"/>
  <c r="J785" i="1"/>
  <c r="O1458" i="1"/>
  <c r="M1468" i="1"/>
  <c r="M778" i="1"/>
  <c r="M779" i="1"/>
  <c r="O1021" i="1"/>
  <c r="O1022" i="1"/>
  <c r="P1022" i="1" s="1"/>
  <c r="P1023" i="1"/>
  <c r="O1457" i="1"/>
  <c r="O1420" i="1"/>
  <c r="O1455" i="1" s="1"/>
  <c r="S919" i="1"/>
  <c r="P919" i="1"/>
  <c r="K279" i="1"/>
  <c r="K3" i="1"/>
  <c r="K5" i="1"/>
  <c r="N1468" i="1"/>
  <c r="N778" i="1"/>
  <c r="N779" i="1"/>
  <c r="M1420" i="1"/>
  <c r="S791" i="1" l="1"/>
  <c r="N777" i="1"/>
  <c r="N773" i="1" s="1"/>
  <c r="N722" i="1" s="1"/>
  <c r="N785" i="1" s="1"/>
  <c r="K514" i="1"/>
  <c r="K513" i="1" s="1"/>
  <c r="I502" i="1"/>
  <c r="I368" i="1"/>
  <c r="I782" i="1" s="1"/>
  <c r="I366" i="1"/>
  <c r="M777" i="1"/>
  <c r="M773" i="1" s="1"/>
  <c r="M722" i="1" s="1"/>
  <c r="M1455" i="1"/>
  <c r="S1420" i="1"/>
  <c r="O1467" i="1"/>
  <c r="O1459" i="1"/>
  <c r="J783" i="1"/>
  <c r="J288" i="1"/>
  <c r="J287" i="1" s="1"/>
  <c r="L721" i="1"/>
  <c r="L785" i="1"/>
  <c r="N721" i="1" l="1"/>
  <c r="L783" i="1"/>
  <c r="L288" i="1"/>
  <c r="L287" i="1" s="1"/>
  <c r="M721" i="1"/>
  <c r="M785" i="1"/>
  <c r="J279" i="1"/>
  <c r="J3" i="1"/>
  <c r="J5" i="1"/>
  <c r="O1468" i="1"/>
  <c r="O778" i="1"/>
  <c r="O779" i="1"/>
  <c r="N783" i="1"/>
  <c r="N288" i="1"/>
  <c r="N287" i="1" s="1"/>
  <c r="K502" i="1"/>
  <c r="K368" i="1"/>
  <c r="K782" i="1" s="1"/>
  <c r="K366" i="1"/>
  <c r="J514" i="1" l="1"/>
  <c r="J513" i="1" s="1"/>
  <c r="N279" i="1"/>
  <c r="N5" i="1"/>
  <c r="N3" i="1"/>
  <c r="M783" i="1"/>
  <c r="M288" i="1"/>
  <c r="M287" i="1" s="1"/>
  <c r="L279" i="1"/>
  <c r="L3" i="1"/>
  <c r="L5" i="1"/>
  <c r="O777" i="1"/>
  <c r="O773" i="1" s="1"/>
  <c r="O722" i="1" s="1"/>
  <c r="M279" i="1" l="1"/>
  <c r="M5" i="1"/>
  <c r="M3" i="1"/>
  <c r="N514" i="1"/>
  <c r="N513" i="1" s="1"/>
  <c r="O721" i="1"/>
  <c r="O785" i="1"/>
  <c r="L514" i="1"/>
  <c r="L513" i="1" s="1"/>
  <c r="J502" i="1"/>
  <c r="J366" i="1"/>
  <c r="J368" i="1"/>
  <c r="J782" i="1" s="1"/>
  <c r="O783" i="1" l="1"/>
  <c r="O288" i="1"/>
  <c r="O287" i="1" s="1"/>
  <c r="N368" i="1"/>
  <c r="N782" i="1" s="1"/>
  <c r="N502" i="1"/>
  <c r="N366" i="1"/>
  <c r="M514" i="1"/>
  <c r="M513" i="1" s="1"/>
  <c r="L502" i="1"/>
  <c r="L368" i="1"/>
  <c r="L782" i="1" s="1"/>
  <c r="L366" i="1"/>
  <c r="M502" i="1" l="1"/>
  <c r="M366" i="1"/>
  <c r="M368" i="1"/>
  <c r="M782" i="1" s="1"/>
  <c r="O279" i="1"/>
  <c r="O5" i="1"/>
  <c r="O3" i="1"/>
  <c r="O514" i="1" l="1"/>
  <c r="O513" i="1" s="1"/>
  <c r="O502" i="1" l="1"/>
  <c r="O366" i="1"/>
  <c r="O368" i="1"/>
  <c r="O782" i="1" s="1"/>
</calcChain>
</file>

<file path=xl/sharedStrings.xml><?xml version="1.0" encoding="utf-8"?>
<sst xmlns="http://schemas.openxmlformats.org/spreadsheetml/2006/main" count="1561" uniqueCount="1312">
  <si>
    <t>COA 5</t>
  </si>
  <si>
    <t>COA 7</t>
  </si>
  <si>
    <t>Keterangan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</si>
  <si>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</si>
  <si>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</si>
  <si>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</si>
  <si>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</si>
  <si>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</si>
  <si>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</si>
  <si>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</si>
  <si>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</si>
  <si>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</si>
  <si>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</si>
  <si>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</si>
  <si>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</si>
  <si>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Renc</t>
  </si>
  <si>
    <t>AKTIVA</t>
  </si>
  <si>
    <t>KAS, PENEMPATAN BI, BANK LAIN, SURAT BERHARGA</t>
  </si>
  <si>
    <t xml:space="preserve">  Aktiva  </t>
  </si>
  <si>
    <t>Kas (3)</t>
  </si>
  <si>
    <t>Penempatan Pada Bank Indonesia (4)</t>
  </si>
  <si>
    <t>   Giro</t>
  </si>
  <si>
    <t>   Fine Tune Operation (Fto)</t>
  </si>
  <si>
    <t>   Pdd Fine Tune Operation</t>
  </si>
  <si>
    <t>   Fasilitas Bank Indonesia</t>
  </si>
  <si>
    <t xml:space="preserve">     Pdd Fasilitas Diskonto BI  </t>
  </si>
  <si>
    <t>   Term Deposit Bank Indonesia</t>
  </si>
  <si>
    <t>   Lainnya</t>
  </si>
  <si>
    <t>Penempatan Pada Bank Lain</t>
  </si>
  <si>
    <t>   Giro Nostro</t>
  </si>
  <si>
    <t>   Interbank Call Money</t>
  </si>
  <si>
    <t>   Tabungan</t>
  </si>
  <si>
    <t>   Deposit On Call</t>
  </si>
  <si>
    <t>   Deposito Berjangka</t>
  </si>
  <si>
    <t>   Sertifikat Deposito</t>
  </si>
  <si>
    <t>   Margin Deposito</t>
  </si>
  <si>
    <t>   Set.Jam.Dlm Rangka Tx. Perdagn</t>
  </si>
  <si>
    <t>   Dana Pelunasan Obligasi</t>
  </si>
  <si>
    <t>   Lain - Lain</t>
  </si>
  <si>
    <t xml:space="preserve"> Tagihan Spot Dan DerIVatif </t>
  </si>
  <si>
    <t xml:space="preserve">    Dalam Rangka NeTTing Agreement </t>
  </si>
  <si>
    <t xml:space="preserve">    Tagihan Spot Dan DerIVatif </t>
  </si>
  <si>
    <t>Surat Berharga</t>
  </si>
  <si>
    <t>   Dimiliki Hingga Jatuh Tempo</t>
  </si>
  <si>
    <t>      Bank Indonesia</t>
  </si>
  <si>
    <t>        Sertifikat Bank Indonesia</t>
  </si>
  <si>
    <t xml:space="preserve">          Pendapatan Diterima Dimuka SBI  </t>
  </si>
  <si>
    <t>      Penempatan Pada Bank Lain</t>
  </si>
  <si>
    <t>        Surat Berharga Pasar Uang  (Sbpu)</t>
  </si>
  <si>
    <t>          Wesel</t>
  </si>
  <si>
    <t>            Wesel Ekspor</t>
  </si>
  <si>
    <t>            Skbdn</t>
  </si>
  <si>
    <t>            Lainnya</t>
  </si>
  <si>
    <t>          Medium Term Notes  (Mtn)</t>
  </si>
  <si>
    <t>          Floating Rate Notes  (Frn)</t>
  </si>
  <si>
    <t>          Lainnya</t>
  </si>
  <si>
    <t>            Forfaiting</t>
  </si>
  <si>
    <t>        Surat Berharga Pasar Modal</t>
  </si>
  <si>
    <t>          Obligasi</t>
  </si>
  <si>
    <t>      Pihak Ketiga (Non Bank)</t>
  </si>
  <si>
    <t>        Wesel</t>
  </si>
  <si>
    <t>          Wesel Ekspor</t>
  </si>
  <si>
    <t>          Skbdn</t>
  </si>
  <si>
    <t>        S B Komersial (Cp)</t>
  </si>
  <si>
    <t>        Medium Term Notes (Mtn)</t>
  </si>
  <si>
    <t>        Floating Rate Notes (Frn)</t>
  </si>
  <si>
    <t>        Lainnya</t>
  </si>
  <si>
    <t>        Surat Perbendaharaan Negara (Spn)</t>
  </si>
  <si>
    <t>        Promes</t>
  </si>
  <si>
    <t>        Reksadana</t>
  </si>
  <si>
    <t>        Obligasi</t>
  </si>
  <si>
    <t>          Obligasi Negara (On)</t>
  </si>
  <si>
    <t>          Obligasi Retail Indonesia (Ori)</t>
  </si>
  <si>
    <t>          Subordinasi</t>
  </si>
  <si>
    <t>   Diperdagangkan</t>
  </si>
  <si>
    <t>        Surat Berharga Pasar Uang</t>
  </si>
  <si>
    <t>          Sb Pasar Uang  (Sbpu)</t>
  </si>
  <si>
    <t>   Tersedia Untuk Dijual</t>
  </si>
  <si>
    <t>  Pinj. Yang Diberikan &amp; Piutang</t>
  </si>
  <si>
    <t>    Penempatan Pada Bank Lain</t>
  </si>
  <si>
    <t>      Surat Berharga Pasar Uang</t>
  </si>
  <si>
    <t>        Sb Pasar Uang (Sbpu)</t>
  </si>
  <si>
    <t>      Surat Berhaga Pasar Modal</t>
  </si>
  <si>
    <t>    Pihak Ketiga (Non Bank)</t>
  </si>
  <si>
    <t>        S B Komersial</t>
  </si>
  <si>
    <t>Sb. Yang Dijual Dengan Janji Dibeli Kembali (Repo)</t>
  </si>
  <si>
    <t xml:space="preserve">     SBI Repo  </t>
  </si>
  <si>
    <t>   Surat Berharga Repo</t>
  </si>
  <si>
    <t>Tag. Atas Sb. Yang Dibeli Dengan Janji Dijual Kembali (Rever</t>
  </si>
  <si>
    <t>   Reverse Repo</t>
  </si>
  <si>
    <t>15031</t>
  </si>
  <si>
    <t>1351013</t>
  </si>
  <si>
    <t xml:space="preserve">   Akumulasi Amortisasi Reverse Repo</t>
  </si>
  <si>
    <t>Tagihan Akseptasi</t>
  </si>
  <si>
    <t>   Penempatan Pada Bank Lain</t>
  </si>
  <si>
    <t>      Tagihan Akseptasi Upas</t>
  </si>
  <si>
    <t>      Tagihan Akseptasi Upau</t>
  </si>
  <si>
    <t>      Tagihan Akseptasi Banker'S Acceptance</t>
  </si>
  <si>
    <t>      Tagihan Akseptasi Forfaiting</t>
  </si>
  <si>
    <t>   Pihak Ketiga (Non Bank)</t>
  </si>
  <si>
    <t>      Tagihan Akseptasi</t>
  </si>
  <si>
    <t xml:space="preserve">        Tagihan SCF  </t>
  </si>
  <si>
    <t>KREDIT</t>
  </si>
  <si>
    <t/>
  </si>
  <si>
    <t>Kredit Yang Diberikan N.W</t>
  </si>
  <si>
    <t>Kredit Yang Diberikan N.K</t>
  </si>
  <si>
    <t>Kredit Produktif N.K 2021</t>
  </si>
  <si>
    <t>Kredit Konsumtif N.K 2021</t>
  </si>
  <si>
    <t>        Kredit Linkage Apex Bpr</t>
  </si>
  <si>
    <t>        Kredit Koperasi</t>
  </si>
  <si>
    <t>        Kredit Ketahanan Pangan</t>
  </si>
  <si>
    <t>        Kredit Mikro Jateng Sejahtera</t>
  </si>
  <si>
    <t>        Kredit Kpkm</t>
  </si>
  <si>
    <t>        Kredit Pundi</t>
  </si>
  <si>
    <t>        Kredit Jexim</t>
  </si>
  <si>
    <t>        Kredit Kumk</t>
  </si>
  <si>
    <t xml:space="preserve">         Kredit KFW </t>
  </si>
  <si>
    <t>        Kredit Usaha Produktif</t>
  </si>
  <si>
    <t>        Kredit R/C</t>
  </si>
  <si>
    <t>        Kredit Pemda</t>
  </si>
  <si>
    <t>        Kredit Karsa</t>
  </si>
  <si>
    <t>        Kredit Sindikasi</t>
  </si>
  <si>
    <t>        Kredit Perdag. Ln (Kpln-Bjk)</t>
  </si>
  <si>
    <t>        Kredit Kridakop</t>
  </si>
  <si>
    <t>        Kredit Kpmd</t>
  </si>
  <si>
    <t xml:space="preserve">          Kredit PemBIBItan Sapi (Kups)  </t>
  </si>
  <si>
    <t>        Kredit Usaha Rakyat (Kur)</t>
  </si>
  <si>
    <t>        Kredit Extra (Cash Col Credit)</t>
  </si>
  <si>
    <t>1454337P</t>
  </si>
  <si>
    <t>        Kredit Extra (Cash Col Credit) Produktif</t>
  </si>
  <si>
    <t>1454337K</t>
  </si>
  <si>
    <t>        Kredit Extra (Cash Col Credit) Konsumtif</t>
  </si>
  <si>
    <t>        Kredit Perdag. Ln (Kpln-Siaga)</t>
  </si>
  <si>
    <t>        Kredit Resi Gudang</t>
  </si>
  <si>
    <t>        Kredit Investasi Pdam</t>
  </si>
  <si>
    <t>        Kredit Wira Usaha (Kwu)</t>
  </si>
  <si>
    <t>        Kredit Proyek</t>
  </si>
  <si>
    <t>        Pinjaman Dalam Negeri (Pdn)</t>
  </si>
  <si>
    <t>        Kredit Blud</t>
  </si>
  <si>
    <t>        Kredit Standby Loan Proyek</t>
  </si>
  <si>
    <t>        Kredit Standby Loan Kup</t>
  </si>
  <si>
    <t>        Kredit Lemb. Linkage Produktif (Klp)</t>
  </si>
  <si>
    <t>        Kredit Mitra Jateng25</t>
  </si>
  <si>
    <t>        Kredit Mitra Jateng 100-500</t>
  </si>
  <si>
    <t>        Kredit Mikro Dini</t>
  </si>
  <si>
    <t>        Kredit Korporasi</t>
  </si>
  <si>
    <t>        Kredit Komersial</t>
  </si>
  <si>
    <t>        Kredit Developer Korp &amp; Komrsl</t>
  </si>
  <si>
    <t>        Kredit Kontruksi Developer Ritail</t>
  </si>
  <si>
    <t>        Kredit Ultra Mikro Mbokde</t>
  </si>
  <si>
    <t xml:space="preserve">          Kredit Rantai Pasok (SCF)  </t>
  </si>
  <si>
    <t>        Kredit Invoice Financing</t>
  </si>
  <si>
    <t xml:space="preserve">        Kredit Ready Cash</t>
  </si>
  <si>
    <t xml:space="preserve">        Kredit Joint Financing Account</t>
  </si>
  <si>
    <t>        Kredit Pemilikan Rumah</t>
  </si>
  <si>
    <t>        Kredit Uang Muka</t>
  </si>
  <si>
    <t>        Kredit Personal Loan</t>
  </si>
  <si>
    <t>        Kredit Multi Guna</t>
  </si>
  <si>
    <t>        Kredit Kendaraan Bermotor (Kkb)</t>
  </si>
  <si>
    <t xml:space="preserve">         Kredit Pmlkn Rumah KPR Bp2Bt </t>
  </si>
  <si>
    <t xml:space="preserve">          PemBIayaan Syariah  </t>
  </si>
  <si>
    <t xml:space="preserve">              PemBIayaan Produktif  </t>
  </si>
  <si>
    <t xml:space="preserve">              PemBIayaan Konsumtif  </t>
  </si>
  <si>
    <t>        Kredit Modifikasi</t>
  </si>
  <si>
    <t>        Pendapatan Dan Beban Krd</t>
  </si>
  <si>
    <t>        Amort Pendapatan Dan Beban Krd</t>
  </si>
  <si>
    <t xml:space="preserve">&lt; PD BULAN TERAKHIR, IF </t>
  </si>
  <si>
    <t>PENYERTAAN, CADANGAN KERUGIAN PENURUNAN NILAI ASET KEUANGAN</t>
  </si>
  <si>
    <t>Penyertaan</t>
  </si>
  <si>
    <t>      Penyertaan</t>
  </si>
  <si>
    <t>      Lembaga Keuangan Bukan Bank (Lkbb)</t>
  </si>
  <si>
    <t>15590</t>
  </si>
  <si>
    <t>1501312</t>
  </si>
  <si>
    <t xml:space="preserve">      Selisih Nilai Wajar Penyertaan</t>
  </si>
  <si>
    <t>      Lainnya</t>
  </si>
  <si>
    <t>Cadangan Kerugian Penurunan Nilai Aset Keuangan</t>
  </si>
  <si>
    <t>   Surat Berharga Yang Dimiliki</t>
  </si>
  <si>
    <t xml:space="preserve">        ECL Surat Berharga Stage 1  </t>
  </si>
  <si>
    <t xml:space="preserve">        ECL Surat Berharga Stage 2&amp;3  </t>
  </si>
  <si>
    <t>   Kredit Yang Diberikan</t>
  </si>
  <si>
    <t xml:space="preserve">        ECL Kredit Yg Diberikan Stage 1  </t>
  </si>
  <si>
    <t xml:space="preserve">        ECL Kredit Yg Diberikan Stage 2  </t>
  </si>
  <si>
    <t xml:space="preserve">        ECL Kredit Yg Diberikan Stage 3  </t>
  </si>
  <si>
    <t xml:space="preserve">        ECL Individu    </t>
  </si>
  <si>
    <t xml:space="preserve">        ECL Kolektif Kredit Modifikasi  </t>
  </si>
  <si>
    <t xml:space="preserve">        ECL Individual Kredit Modifikasi    </t>
  </si>
  <si>
    <t xml:space="preserve">        ECL Penempatan Pada Bank Lain Stage 1  </t>
  </si>
  <si>
    <t xml:space="preserve">        ECL Penempatan Pada Bank Lain Stage 2&amp;3  </t>
  </si>
  <si>
    <t xml:space="preserve">         ECL Tagihan DerIVatif Stage 1   </t>
  </si>
  <si>
    <t xml:space="preserve">         ECL Tagihan DerIVatif Stage 2&amp;3   </t>
  </si>
  <si>
    <t xml:space="preserve">        ECL Tagihan Akseptasi Stage 1  </t>
  </si>
  <si>
    <t xml:space="preserve">        ECL Tagihan Akseptasi Stage 2&amp;3  </t>
  </si>
  <si>
    <t>      Ckpn Tagihan Akseptasi Banker'S Acceptance</t>
  </si>
  <si>
    <t>      Ckpn Ind. Tag Akseptasi</t>
  </si>
  <si>
    <t xml:space="preserve">        ECL Penyertaan Stage 1  </t>
  </si>
  <si>
    <t xml:space="preserve">        ECL Penyertaan Stage 2&amp;3  </t>
  </si>
  <si>
    <t xml:space="preserve">  Aktiva Tidak Berwujud  </t>
  </si>
  <si>
    <t xml:space="preserve">     Aktiva Tidak Berwujud  </t>
  </si>
  <si>
    <t xml:space="preserve">     Amortisasi Aktiva Tak Berwujud  </t>
  </si>
  <si>
    <t>AKTIVA TETAP, INVENTARIS DAN ASET HAK GUNA</t>
  </si>
  <si>
    <t xml:space="preserve">  Aktiva Tetap, Inventaris Dan Aset Hak Guna  </t>
  </si>
  <si>
    <t>   Harga Perolehan</t>
  </si>
  <si>
    <t>      Harga Perolehan Tanah Hgb</t>
  </si>
  <si>
    <t>      Harga Perolehan Tanah Hm</t>
  </si>
  <si>
    <t>      Harga Perolehan Gedung</t>
  </si>
  <si>
    <t xml:space="preserve">        - Pada Bln Gedung</t>
  </si>
  <si>
    <t>      Harga Perolehan Inventaris Kel. I</t>
  </si>
  <si>
    <t xml:space="preserve">        - Pada Bln Kel.1</t>
  </si>
  <si>
    <t xml:space="preserve">       Harga Perolehan Inventaris Kel. II </t>
  </si>
  <si>
    <t xml:space="preserve">        - Pada Bln Kel.2</t>
  </si>
  <si>
    <t>      Hrg.Prolehan Instlasi Bangunan</t>
  </si>
  <si>
    <t xml:space="preserve">        - Pada Bln Inst. Bangunan</t>
  </si>
  <si>
    <t>      Inventaris Aset Hak Guna Gedung</t>
  </si>
  <si>
    <t>      Inventaris Aset Hak Guna Kel. 1</t>
  </si>
  <si>
    <t>      Inventaris Aset Hak Guna Kel. 2</t>
  </si>
  <si>
    <t>   Akumulasi Penyusutan Aset Tetap Dan Inventaris</t>
  </si>
  <si>
    <t>      Akum. Penyusutan Gedung</t>
  </si>
  <si>
    <t>      Akum. Peny. Inventarsi Kel. I</t>
  </si>
  <si>
    <t xml:space="preserve">       Akum. Peny. Inventarsi Kel. II </t>
  </si>
  <si>
    <t>      Akum. Peny. Instalasi Bangunan</t>
  </si>
  <si>
    <t>      Akum. Peny. AHG Gedung </t>
  </si>
  <si>
    <t>      Akum. Peny. AHG Kel. 1</t>
  </si>
  <si>
    <t>      Akum. Peny. AHG Kel. 2</t>
  </si>
  <si>
    <t>PROPERTI TERBENGKALAI, ASET ANTAR KANTOR, RUPA RUPA ASET</t>
  </si>
  <si>
    <t>Properti Terbengkalai</t>
  </si>
  <si>
    <t>   Hrg. Perolehan Prop Terbengkalai</t>
  </si>
  <si>
    <t>   Akum. Peny.Properti Terbengkalai</t>
  </si>
  <si>
    <t xml:space="preserve">  Aset Yang DiamBIl Alih  </t>
  </si>
  <si>
    <t xml:space="preserve">  Agunan Yang DiamBIl Alih  </t>
  </si>
  <si>
    <t>Rekening Tunda</t>
  </si>
  <si>
    <t>   Suspense Account</t>
  </si>
  <si>
    <t>Aset Antar Kantor</t>
  </si>
  <si>
    <t>   Rak Cabang / Induk</t>
  </si>
  <si>
    <t>   Rak Capem</t>
  </si>
  <si>
    <t xml:space="preserve">   Rak GWM  </t>
  </si>
  <si>
    <t xml:space="preserve">   Rak KLBI &amp; Rak Kl Pihak III        </t>
  </si>
  <si>
    <t>   Rak KL Pundi</t>
  </si>
  <si>
    <t>  Rak Dp Executing</t>
  </si>
  <si>
    <t>  Rak Dp Chanelling</t>
  </si>
  <si>
    <t xml:space="preserve">  Rak Kl SCF  </t>
  </si>
  <si>
    <t xml:space="preserve">  Rak Modal UUS  </t>
  </si>
  <si>
    <t xml:space="preserve">  Rak Transaksional UUS  </t>
  </si>
  <si>
    <t>  Rak Rekening Antar Core</t>
  </si>
  <si>
    <t>Cadangan Kerugian Penurunan Nilai Aset Lainnya Dan Ppa Non P</t>
  </si>
  <si>
    <t>   Ppanp. Properti Terbengkalai</t>
  </si>
  <si>
    <t>   Ppanp. Rekening Antar Kantor</t>
  </si>
  <si>
    <t>   Ppanp. Suspent Account</t>
  </si>
  <si>
    <t>Aset Pajak Tangguhan</t>
  </si>
  <si>
    <t>   Apt Ppa Penp. Pd Bank Lain</t>
  </si>
  <si>
    <t>   Apt Ppa Surat Berharga</t>
  </si>
  <si>
    <t>   Apt Ppa Kredit Yg Diberikan</t>
  </si>
  <si>
    <t>   Apt Ppa Rek. Administratif</t>
  </si>
  <si>
    <t>   Apt Pdd Propisi</t>
  </si>
  <si>
    <t xml:space="preserve">     Apt BI. Ydib Bunga Depo  </t>
  </si>
  <si>
    <t xml:space="preserve">     Apt BI. Ydib  Bunga  Abp  </t>
  </si>
  <si>
    <t>   Apt Imbalan Kerja</t>
  </si>
  <si>
    <t>   Apt Penurunan Aset Tetap</t>
  </si>
  <si>
    <t>   Apt Ppa Penyertaan</t>
  </si>
  <si>
    <t>   Apt Jasa Produksi</t>
  </si>
  <si>
    <t>   Apt Lainnya</t>
  </si>
  <si>
    <t>Rupa-Rupa Aset</t>
  </si>
  <si>
    <t>   Emas Dan Mata Uang Emas</t>
  </si>
  <si>
    <t xml:space="preserve">    CommemoratIVe Coins &amp; Notes </t>
  </si>
  <si>
    <t>      Nilai Nominal</t>
  </si>
  <si>
    <t>      Selisih Harga Perolehan Atas Nilai Nominal</t>
  </si>
  <si>
    <t xml:space="preserve">     Aktiva Murabahah  </t>
  </si>
  <si>
    <t>   Tagihan Inkaso</t>
  </si>
  <si>
    <t>   Pendapatan Dalam Rangka Restrukturisasi Kredit</t>
  </si>
  <si>
    <t>   Pendapatan Bunga Yang Akan Diterima</t>
  </si>
  <si>
    <t>      Kredit Yang Diberikan</t>
  </si>
  <si>
    <t>        Pend. Y.A.D Bunga Krd R/C</t>
  </si>
  <si>
    <t>        Pend. Y.A.D Bunga Kredit</t>
  </si>
  <si>
    <t>        Pend. Y.A.D Penempatan Pada Bank Lain</t>
  </si>
  <si>
    <t xml:space="preserve">          Pend. Y.A.D Penempatan Pada BI  </t>
  </si>
  <si>
    <t>        Pend. Y.A.D Surat Berharga</t>
  </si>
  <si>
    <t>        Pend. Y.A.D Bunga Rak</t>
  </si>
  <si>
    <t>        Pend. Y.A.D Bunga Pundi</t>
  </si>
  <si>
    <t>        Pendapatan Y.A.D Upas Financing</t>
  </si>
  <si>
    <t>        Pendapatan Y.A.D Upau</t>
  </si>
  <si>
    <t xml:space="preserve">          Pendapatan Y.A.D Bunga SCF  </t>
  </si>
  <si>
    <t xml:space="preserve">          Pendapatan Y.A.D Rak SCF  </t>
  </si>
  <si>
    <t>        Pyad Bunga Term Deposit</t>
  </si>
  <si>
    <t>        Pyad Bunga Banker'S Acceptance</t>
  </si>
  <si>
    <t>   Uang Muka Pajak</t>
  </si>
  <si>
    <t>19077</t>
  </si>
  <si>
    <t>1951612</t>
  </si>
  <si>
    <t xml:space="preserve">   Uang Muka Pph Badan</t>
  </si>
  <si>
    <t>   Beban Dibayar Dimuka</t>
  </si>
  <si>
    <t xml:space="preserve">        BIaya Dibyr Dimuka Sewa Kantor  </t>
  </si>
  <si>
    <t>      Bdd Premi Asuransi Aset Tetap</t>
  </si>
  <si>
    <t xml:space="preserve">        BIaya Dibayar Dimuka Premi Lps  </t>
  </si>
  <si>
    <t xml:space="preserve">          BDD Marketing Kredit Pihak III    </t>
  </si>
  <si>
    <t>      Diskonto BDD Sb Repo</t>
  </si>
  <si>
    <t>      BDD Simpanan Pihak Ketiga</t>
  </si>
  <si>
    <t xml:space="preserve">        BIaya Dibyr Dimuka Lainnya  </t>
  </si>
  <si>
    <t>   Beban Yang Ditangguhkan</t>
  </si>
  <si>
    <t>   Uang Muka Kantor</t>
  </si>
  <si>
    <t xml:space="preserve">    Uang Muka Cash Count ATM </t>
  </si>
  <si>
    <t>   Uang Muka Dplk</t>
  </si>
  <si>
    <t>      R/S Rak</t>
  </si>
  <si>
    <t xml:space="preserve">       Tagihan ATM Bersama </t>
  </si>
  <si>
    <t xml:space="preserve">       Tagihan ATM BCA </t>
  </si>
  <si>
    <t>      Tagihan Western Union</t>
  </si>
  <si>
    <t>      Tagihan E-Samsat</t>
  </si>
  <si>
    <t>      Tagihan E-Samsat Nasional</t>
  </si>
  <si>
    <t>      Talangan KKP</t>
  </si>
  <si>
    <t>19317</t>
  </si>
  <si>
    <t>1951920</t>
  </si>
  <si>
    <t xml:space="preserve">      Talangan Qris</t>
  </si>
  <si>
    <t>      Aset Dalam Penyelesaian</t>
  </si>
  <si>
    <t>      Kliring</t>
  </si>
  <si>
    <t>PASSIVA</t>
  </si>
  <si>
    <t>GIRO, TABUNGAN, SIMP BERJANGKA</t>
  </si>
  <si>
    <t xml:space="preserve">   Pasiva   </t>
  </si>
  <si>
    <t xml:space="preserve">Giro </t>
  </si>
  <si>
    <t>   Giro Kasda</t>
  </si>
  <si>
    <t>Tabungan</t>
  </si>
  <si>
    <t xml:space="preserve">     -Tabungan BIma  </t>
  </si>
  <si>
    <t xml:space="preserve">   -Tabungan Simpeda</t>
  </si>
  <si>
    <t xml:space="preserve">   -Tabungan Haji</t>
  </si>
  <si>
    <t xml:space="preserve">   -Tabungan Qurban</t>
  </si>
  <si>
    <t xml:space="preserve">   -Tabungan Hiprada</t>
  </si>
  <si>
    <t xml:space="preserve">   -Tabunganku</t>
  </si>
  <si>
    <t xml:space="preserve">   -Simpanan Pelajar</t>
  </si>
  <si>
    <t xml:space="preserve">     -BImaku Pandai  </t>
  </si>
  <si>
    <t>Simpanan Berjangka</t>
  </si>
  <si>
    <t xml:space="preserve">     - Rate &lt; 5%</t>
  </si>
  <si>
    <t xml:space="preserve">     - Rate 5% - 6%</t>
  </si>
  <si>
    <t xml:space="preserve">     - Rate 6% - 7%</t>
  </si>
  <si>
    <t xml:space="preserve">     - Rate 7% - 8%</t>
  </si>
  <si>
    <t xml:space="preserve">     - Rate &gt; 8%</t>
  </si>
  <si>
    <t>   Bdd Sertifikat Deposito    -/-</t>
  </si>
  <si>
    <t>   Bepede Save</t>
  </si>
  <si>
    <t>   Bdd Bepede Save    -/-</t>
  </si>
  <si>
    <t>   Kreditur Dep. Jth Tmp</t>
  </si>
  <si>
    <t>   Kreditur Bepede Save Jth Tmp</t>
  </si>
  <si>
    <t>   Kreditur Sertf Dep Jth Tmp</t>
  </si>
  <si>
    <t>Total Dpk</t>
  </si>
  <si>
    <t>KWJBN PADA BI, BANK LAIN, SURAT BERHARGA, PINJAMAN DITERIMA</t>
  </si>
  <si>
    <t xml:space="preserve">  Kewajiban Kepada BI  </t>
  </si>
  <si>
    <t xml:space="preserve">     OD Giro Pd BI  </t>
  </si>
  <si>
    <t xml:space="preserve">       Kredit Likuiditas BI ( KLBI )    </t>
  </si>
  <si>
    <t>      Dalam Rangka Kuk</t>
  </si>
  <si>
    <t xml:space="preserve">            Pelimpahan Penerusan KLBI    </t>
  </si>
  <si>
    <t xml:space="preserve">            Penarikn Kmbali Penerusan KLBI    </t>
  </si>
  <si>
    <t>          Lik. Kredit Koperasi</t>
  </si>
  <si>
    <t xml:space="preserve">          Lik. KPR BI Otonom ( T.21-36 )   </t>
  </si>
  <si>
    <t xml:space="preserve">          Lik. KPR BI Umum  (T.21)   </t>
  </si>
  <si>
    <t xml:space="preserve">          Lik. KPR BI Rss  (T.21)   </t>
  </si>
  <si>
    <t>      Bukan Kuk</t>
  </si>
  <si>
    <t>   Pinjaman Subordinasi</t>
  </si>
  <si>
    <t>   Pinjaman Two Step Loan</t>
  </si>
  <si>
    <t>      Lik. Adb Kredit Mikro</t>
  </si>
  <si>
    <t xml:space="preserve">       Lik. Kredit KFW </t>
  </si>
  <si>
    <t>      Lik. Lainnya</t>
  </si>
  <si>
    <t>   Fasilitas Diskonto/ Kredit</t>
  </si>
  <si>
    <t>Kewajiban Kepada Bank Lain</t>
  </si>
  <si>
    <t>   Bdd Sertifikat Deposito -/-</t>
  </si>
  <si>
    <t>   Setoran Jaminan Dlm Rangka Tx. Perdagangan</t>
  </si>
  <si>
    <t>   Deposito Jatuh Tempo Abp</t>
  </si>
  <si>
    <t>   Lain-Lain</t>
  </si>
  <si>
    <t xml:space="preserve"> Kewajiban Spot Dan DerIVatif </t>
  </si>
  <si>
    <t xml:space="preserve">    Dlm Rangka NeTTing Agreemnt </t>
  </si>
  <si>
    <t xml:space="preserve">    Kewajiban Spot Dan DerIVatif </t>
  </si>
  <si>
    <t>Kewajiban Atas Surat Berharga Yang Dijual Dg Janji Dibeli Ke</t>
  </si>
  <si>
    <t xml:space="preserve">     Kewajiban SBI Repo  </t>
  </si>
  <si>
    <t xml:space="preserve">     Sb Yg Djl Dg Jnj Dbl Kmbl(Repo)</t>
  </si>
  <si>
    <t>Kewajiban Akseptasi</t>
  </si>
  <si>
    <t>   Kewajiban Akseptasi</t>
  </si>
  <si>
    <t xml:space="preserve">  Surat Berharga Yang DiterBItkan  </t>
  </si>
  <si>
    <t>   Kewajiban Pada Bank Lain</t>
  </si>
  <si>
    <t xml:space="preserve">        BIaya Emisi Abp Mtn  </t>
  </si>
  <si>
    <t>      Surat Berharga Pasar Modal</t>
  </si>
  <si>
    <t>        Obligasi Subordinasi</t>
  </si>
  <si>
    <t>        Promes / Aksep</t>
  </si>
  <si>
    <t xml:space="preserve">        BIaya Emisi Sbpu Mtn  </t>
  </si>
  <si>
    <t>        Kredit Linked Notes</t>
  </si>
  <si>
    <t>          Tanpa Jangka Waktu Komulatif</t>
  </si>
  <si>
    <t>          Tanpa Jangka Waktu Non Komulatif</t>
  </si>
  <si>
    <t>          Dengan Jangka Waktu Komulatif</t>
  </si>
  <si>
    <t>          Dengan Jangka Waktu Non Komulatif</t>
  </si>
  <si>
    <t xml:space="preserve">          Lainnya</t>
  </si>
  <si>
    <t xml:space="preserve">     BIaya Emisi Obligasi  </t>
  </si>
  <si>
    <t xml:space="preserve"> Kewajiban DerIVatif </t>
  </si>
  <si>
    <t>Pinjaman Yg Diterima</t>
  </si>
  <si>
    <t>   Subordinasi</t>
  </si>
  <si>
    <t>   Sewa Guna Usaha</t>
  </si>
  <si>
    <t>   Dana Kelolaan</t>
  </si>
  <si>
    <t>      Dn Pendukung Executng</t>
  </si>
  <si>
    <t>      Dn Pendukung Terslr Executng</t>
  </si>
  <si>
    <t>      Pngemb.Dn Pendkng Terslr Exect</t>
  </si>
  <si>
    <t>      Pokok Pendanaan Kumk</t>
  </si>
  <si>
    <t>      Pinjaman Kumk Tersalur</t>
  </si>
  <si>
    <t xml:space="preserve">        BIlateral  </t>
  </si>
  <si>
    <t xml:space="preserve">         Lik. KPR Ksb (Depkeu) </t>
  </si>
  <si>
    <t>        Lik. Kr. Koperasi</t>
  </si>
  <si>
    <t>        Lik. Kredit Pundi</t>
  </si>
  <si>
    <t>        Lik. Kuk Jexim</t>
  </si>
  <si>
    <t>        Lik. Kumk</t>
  </si>
  <si>
    <t>         Lik. Kr. Uang Mk (Bapertarum)</t>
  </si>
  <si>
    <t>        Lik. Kr. Konstrks (Bapertarum)</t>
  </si>
  <si>
    <t>        Lik. Kr. KFW</t>
  </si>
  <si>
    <t>        Lik. Kr. Mikro</t>
  </si>
  <si>
    <t>        Lik. Pnm</t>
  </si>
  <si>
    <t>        Lik. Plba - Pr (Bapertarum)</t>
  </si>
  <si>
    <t>        Lik. Lainnya</t>
  </si>
  <si>
    <t>        Lik. Kridakop</t>
  </si>
  <si>
    <t>        Lik. KPR FLPP</t>
  </si>
  <si>
    <t>        Lik KPR FLPP Ppdpp Porsi 75%</t>
  </si>
  <si>
    <t>        Lik KPR FLPP Smf Porsi 25%</t>
  </si>
  <si>
    <t>        BIlateral</t>
  </si>
  <si>
    <t>      Sindikasi</t>
  </si>
  <si>
    <t>        Sindikasi</t>
  </si>
  <si>
    <t>SETORAN JAMINAN,ANTAR KANTOR PASSIVA,RUPA RUPA KEWAJIBAN</t>
  </si>
  <si>
    <t>Setoran Jaminan</t>
  </si>
  <si>
    <t>   Dlm Rangka Perdagangan Luar Negeri</t>
  </si>
  <si>
    <t>   Dlm Rangka Perdagangan Dalam Negeri</t>
  </si>
  <si>
    <t>   PenerBItan Garansi</t>
  </si>
  <si>
    <t>      Bank Garansi Penawaran</t>
  </si>
  <si>
    <t>      Bank Garansi Pelaksanaan</t>
  </si>
  <si>
    <t>      Bank Garansi Uang Muka</t>
  </si>
  <si>
    <t>      Bank Garansi Pemeliharaan</t>
  </si>
  <si>
    <t>      Bank Garansi Pembayaran</t>
  </si>
  <si>
    <t>Antar Kantor Pasiva</t>
  </si>
  <si>
    <t>   Rak GWM</t>
  </si>
  <si>
    <t>   Rak KLBI &amp; Rak Kl Pihak III</t>
  </si>
  <si>
    <t>   Rak Kl Pundi</t>
  </si>
  <si>
    <t>   Rak Kl SCF</t>
  </si>
  <si>
    <t>   Rak Transaksi UUS</t>
  </si>
  <si>
    <t>   Rak RPV</t>
  </si>
  <si>
    <t>Pasiva Pajak Tangguhan / Kpt</t>
  </si>
  <si>
    <t>   Kpt Pendptn Yad Bank Lain</t>
  </si>
  <si>
    <t>   Kpt Pendptn Yad Krd Yg Dibrkn</t>
  </si>
  <si>
    <t>   Kpt Bdd Sertifikat Deposito</t>
  </si>
  <si>
    <t>   Kpt Surat Berharga</t>
  </si>
  <si>
    <t>   Kpt Sewa Guna Usaha</t>
  </si>
  <si>
    <t>   Kpt Lainnya</t>
  </si>
  <si>
    <t>Rupa - Rupa Kewajiban</t>
  </si>
  <si>
    <t>   Kewajiban Kepada Pemerintah Yang Belum Dipindahbukukan</t>
  </si>
  <si>
    <t>      Jagir Yg Msh Hrs Distr Ke Kkn</t>
  </si>
  <si>
    <t>      PPH Ps 23 Jasa Giro</t>
  </si>
  <si>
    <t>      PPH Ps 23 Deposito</t>
  </si>
  <si>
    <t>      PPH Ps 23 Tab. BIma</t>
  </si>
  <si>
    <t>      PPH Ps 23 Tab. Simpeda</t>
  </si>
  <si>
    <t>      PPH Ps 23 Tab. Hiprada</t>
  </si>
  <si>
    <t>      PPH Ps 23 Sert. Dep.</t>
  </si>
  <si>
    <t>      PPH Ps 23 Bepede Save</t>
  </si>
  <si>
    <t>      PPH Ps 23 Kasda</t>
  </si>
  <si>
    <t>      PPH Ps 21</t>
  </si>
  <si>
    <t>      Ppn Kasda</t>
  </si>
  <si>
    <t>      Ppn Umum</t>
  </si>
  <si>
    <t>      PPH Ps 22 Pemborongan</t>
  </si>
  <si>
    <t>      PPH. Ps 23  Tab. Haji</t>
  </si>
  <si>
    <t>      PPH. Ps 23  Tab. Qurban</t>
  </si>
  <si>
    <t>      PPH. Ps 23 Obligasi</t>
  </si>
  <si>
    <t>      Kreditur Imbalan Jasa Ipeda</t>
  </si>
  <si>
    <t>      PPH. Ps 23 Tabunganku</t>
  </si>
  <si>
    <t>      PPH. Ps 23 BImaku Pandai</t>
  </si>
  <si>
    <t>      Kreditur Penerimaan Negara Terpusat</t>
  </si>
  <si>
    <t>      PPH. Ps 23 Simpanan Pelajar</t>
  </si>
  <si>
    <t>      PPH Pasal 25</t>
  </si>
  <si>
    <t>      Ppn Handling Fee Asuransi</t>
  </si>
  <si>
    <t>      Ppn Imbal Jasa</t>
  </si>
  <si>
    <t xml:space="preserve">      Titipan Pajak</t>
  </si>
  <si>
    <t>   Bunga Simpanan Berjangka Yang Sudah Jatuh Tempo</t>
  </si>
  <si>
    <t>      Kreditur Budep. Jth Tmp</t>
  </si>
  <si>
    <t>      Bunga Deposito Abp Jatuh Tempo</t>
  </si>
  <si>
    <t>   Transfer (Ku Ymh Dibyr)</t>
  </si>
  <si>
    <t>   Beban Bunga Ymh</t>
  </si>
  <si>
    <t>      Kewajiban Pada Bank Lain</t>
  </si>
  <si>
    <t>        BI. Ymh Bng Abp Giro</t>
  </si>
  <si>
    <t>        BI. Ymh Bng Bpd Kerjasama</t>
  </si>
  <si>
    <t>        BI. Ymh Bng Abp Interbank Cm</t>
  </si>
  <si>
    <t>        BI. Ymh Bng Abp Surat Berharga</t>
  </si>
  <si>
    <t>        BI. Ymh Bng Abp BIma</t>
  </si>
  <si>
    <t>        BI. Ymh Bng Abp Simpeda</t>
  </si>
  <si>
    <t>        BI. Ymh Bng Abp Dep. On Call</t>
  </si>
  <si>
    <t>        BI. Ymh Bng Abp Dep. Berjngk</t>
  </si>
  <si>
    <t>        BI. Ymh Bng Abp Pinjaman Yang Diterima</t>
  </si>
  <si>
    <t>        BI. Ymh Bunga Abp Mtn</t>
  </si>
  <si>
    <t>        BI. Ymh Bng Jasa Giro</t>
  </si>
  <si>
    <t>        BI. Ymh Bng Tab. BIma</t>
  </si>
  <si>
    <t>        BI. Ymh Bng Tab. Simpeda</t>
  </si>
  <si>
    <t>        BI. Ymh Bng Tab. Hiprada</t>
  </si>
  <si>
    <t>        BI. Ymh Bng Tab. Haji</t>
  </si>
  <si>
    <t>        BI. Ymh Bng Tab. Qurban</t>
  </si>
  <si>
    <t>        BI. Ymh Bng Deposito</t>
  </si>
  <si>
    <t>        BI. Ymh Bng Surat Berharga</t>
  </si>
  <si>
    <t>        BI. Ymh Bng Kl Kr Koperasi</t>
  </si>
  <si>
    <t>        BI. Ymh Bng KPR BI Otonom</t>
  </si>
  <si>
    <t>        BI. Ymh Bng KPR BI Umum</t>
  </si>
  <si>
    <t>        BI. Ymh Bng KPR Rss</t>
  </si>
  <si>
    <t>        BI. Ymh Bng Adb Krd Mikro</t>
  </si>
  <si>
    <t>        BI. Ymh Bng KFW</t>
  </si>
  <si>
    <t>        BI. Ymh Bng Pnm</t>
  </si>
  <si>
    <t>        BI. Ymh Bng Kumk</t>
  </si>
  <si>
    <t>        BI. Ymh Bng Kuk Jexim</t>
  </si>
  <si>
    <t>        BI. Ymh Bng Kl Kr. Konstruksi</t>
  </si>
  <si>
    <t>        BI. Ymh Premi Penjaminan Dpk</t>
  </si>
  <si>
    <t>        BI. Ymh Bng Kl  Plba - Pr (Bapertarum)</t>
  </si>
  <si>
    <t>        BI. Ymh Bng Krd Kpmd</t>
  </si>
  <si>
    <t>        BI. Ymh Bng Kl Krd Kridakop</t>
  </si>
  <si>
    <t>        BI. Ymh Bng Tabunganku</t>
  </si>
  <si>
    <t>        BI. Ymh Bng BImaku Pandai</t>
  </si>
  <si>
    <t>        BI. Ymh Bng Simpanan Pelajar</t>
  </si>
  <si>
    <t>        By. Ymh Bunga Sbpu Mtn</t>
  </si>
  <si>
    <t>        BI. Ymh Bng Antar Kantor</t>
  </si>
  <si>
    <t>   Dividen Yg Blm Dibayar</t>
  </si>
  <si>
    <t>      Dividen Yg Blm Dibayar</t>
  </si>
  <si>
    <t>   Taksiran Pajak Penghasilan</t>
  </si>
  <si>
    <t>      Taksiran Pajak Penghasilan</t>
  </si>
  <si>
    <t>   Pendapatan Yang Ditangguhkan / Diterima Dimuka (Pdd)</t>
  </si>
  <si>
    <t>      Pdd Diskonto Reverse Repo</t>
  </si>
  <si>
    <t>      Pdd Forfaiting</t>
  </si>
  <si>
    <t>      Dlm Rangka Restrukt Krd</t>
  </si>
  <si>
    <t>        Dlm Rangka Restrukt Krd</t>
  </si>
  <si>
    <t>      Bkn Dlm Rangka Restrukt Krd</t>
  </si>
  <si>
    <t>        Pdd Provisi Kredit</t>
  </si>
  <si>
    <t>        Pdd Provisi Bank Garansi</t>
  </si>
  <si>
    <t>        Pdd Iuran Thnan Kartu Krd</t>
  </si>
  <si>
    <t>        Pdd SCF</t>
  </si>
  <si>
    <t>        Pdd Lainnya</t>
  </si>
  <si>
    <t>   Penyisihan Penghapusan Untuk Tran Rek Administratif</t>
  </si>
  <si>
    <t>      Cadangan Umum</t>
  </si>
  <si>
    <t>        ECL Stage 1 Garansi Yang Diberikan</t>
  </si>
  <si>
    <t>        ECL Stage 1 Kelonggaran Tarik Kredit</t>
  </si>
  <si>
    <t>        ECL Stage 1 Irrevocable L/C</t>
  </si>
  <si>
    <t>        Cad Umum Lainnya</t>
  </si>
  <si>
    <t>      Cadangan Khusus</t>
  </si>
  <si>
    <t>        ECL Stage 2&amp;3 Kelonggaran Tarik Kredit</t>
  </si>
  <si>
    <t>        ECL Stage 2&amp;3 Garansi Yang Diberikan</t>
  </si>
  <si>
    <t>        ECL Stage 2&amp;3 Irrevocable L/C</t>
  </si>
  <si>
    <t>        Cad Khusus Lainnya</t>
  </si>
  <si>
    <t>   Penyisihan Kerugian Untuk Resiko Operasional</t>
  </si>
  <si>
    <t>   Suspense Account Payment Agent</t>
  </si>
  <si>
    <t>   Kewajiban Pajak Penghasilan</t>
  </si>
  <si>
    <t>   Kewjbn Imb Psc Kerja - Penghg Masa Kerja &amp; Cuti Besar</t>
  </si>
  <si>
    <t>   Kewjbn Imb Psc Kerja - Masa Persiapan Pensiun</t>
  </si>
  <si>
    <t>   Kewjbn Imb Psc Kerja - Penghg Masa Kerja Dir &amp; Komisaris</t>
  </si>
  <si>
    <t>   Kewjbn Imb Psc Kerja - Pensiun Dini</t>
  </si>
  <si>
    <t>   Kewjbn Imb Psc Kerja - Dana Pensiun</t>
  </si>
  <si>
    <t>28425</t>
  </si>
  <si>
    <t>2958615</t>
  </si>
  <si>
    <t xml:space="preserve">   Kewjbn Imb Psc Kerja - Pegawai Mikro</t>
  </si>
  <si>
    <t>   E-Money</t>
  </si>
  <si>
    <t>   Goodwill Negatif</t>
  </si>
  <si>
    <t>   Kewajiban Diestimasi</t>
  </si>
  <si>
    <t>     Kreditur Umum</t>
  </si>
  <si>
    <t>     Kreditur TelePHone</t>
  </si>
  <si>
    <t>     Kreditur Materai</t>
  </si>
  <si>
    <t>     Kreditur Sementara</t>
  </si>
  <si>
    <t>     Kreditur Rekonsiliasi</t>
  </si>
  <si>
    <t>     Kreditur Bg Penawaran</t>
  </si>
  <si>
    <t>     Kreditur Bg Pelaksanaan</t>
  </si>
  <si>
    <t>     Kreditur Bg Uang Muka</t>
  </si>
  <si>
    <t>     Kreditur Bg Pemeliharaan</t>
  </si>
  <si>
    <t>     Kreditur Bg Pembayaran</t>
  </si>
  <si>
    <t>     Kreditur BIaya Notaris</t>
  </si>
  <si>
    <t>     Kreditur Hipotik</t>
  </si>
  <si>
    <t>     Kreditur Premi Ass.</t>
  </si>
  <si>
    <t>     Kreditur Kredit Bpr</t>
  </si>
  <si>
    <t>     Kreditur Ass. Jaminan Krd</t>
  </si>
  <si>
    <t>     Kreditur Guru Bantu</t>
  </si>
  <si>
    <t>     Kreditur Bpkb</t>
  </si>
  <si>
    <t>     Kreditur Pkb/Dipenda</t>
  </si>
  <si>
    <t>     Kreditur Swjr/Jasa Raharja</t>
  </si>
  <si>
    <t>     Kreditur Kartu Simpati</t>
  </si>
  <si>
    <t>     Kreditur Kartu As</t>
  </si>
  <si>
    <t>     Kreditur Kartu Hallo</t>
  </si>
  <si>
    <t>     Kreditur Save Deposit Box</t>
  </si>
  <si>
    <t>     Kreditur Angs Krd Chan (Pokok)</t>
  </si>
  <si>
    <t>     Kreditur Angs Krd Chan (Bunga)</t>
  </si>
  <si>
    <t>     Kreditur Mgmp Dan Kkg</t>
  </si>
  <si>
    <t>     Kreditur Angs Krd</t>
  </si>
  <si>
    <t>     Kreditur ATM Bersama</t>
  </si>
  <si>
    <t>     Kreditur Penerimaan Pajak</t>
  </si>
  <si>
    <t>     Kreditur Angs Krd Kik/Kmkp</t>
  </si>
  <si>
    <t>     Kreditur PPH 21</t>
  </si>
  <si>
    <t>     Kreditur P2Kp</t>
  </si>
  <si>
    <t>     Kreditur Tp-Tf Diknas</t>
  </si>
  <si>
    <t>     Kreditur Kontra Bank Garansi</t>
  </si>
  <si>
    <t>     Kreditur ATM Bca-Transfer Issuer</t>
  </si>
  <si>
    <t>     Kreditur R/B Kolektif</t>
  </si>
  <si>
    <t>     Kreditur Kartu Indosat</t>
  </si>
  <si>
    <t>     Kreditur Kartu Esia</t>
  </si>
  <si>
    <t>     Kreditur Ppob Pln</t>
  </si>
  <si>
    <t>     Kreditur Bg Lainnya</t>
  </si>
  <si>
    <t>     Kreditur Jasa Notaris</t>
  </si>
  <si>
    <t>     Kreditur Finnet</t>
  </si>
  <si>
    <t>     Kreditur Ibft Bpd-Net</t>
  </si>
  <si>
    <t>     Kreditur E-BIma</t>
  </si>
  <si>
    <t>     Kreditur Kartu Kredit</t>
  </si>
  <si>
    <t>     Kreditur Laku Pandai</t>
  </si>
  <si>
    <t>     Kreditur BIller Agregator</t>
  </si>
  <si>
    <t>     Kred. Bantuan Virtual Account</t>
  </si>
  <si>
    <t>     Kreditur Bpjs</t>
  </si>
  <si>
    <t>     Kreditur E-Retribusi</t>
  </si>
  <si>
    <t>     Kreditur Jaminan Lelang</t>
  </si>
  <si>
    <t>     Kreditur ATM Prima</t>
  </si>
  <si>
    <t>     Kreditur BIad DelIVery Channel</t>
  </si>
  <si>
    <t>     Kreditur Kasda Prov</t>
  </si>
  <si>
    <t>     Kreditur Transfer</t>
  </si>
  <si>
    <t>25759</t>
  </si>
  <si>
    <t>2991075</t>
  </si>
  <si>
    <t xml:space="preserve">     Kreditur Pajak Kendaraan</t>
  </si>
  <si>
    <t>25760</t>
  </si>
  <si>
    <t>2991076</t>
  </si>
  <si>
    <t xml:space="preserve">     Kreditur Human Capital</t>
  </si>
  <si>
    <t>     Kreditur Lainnya</t>
  </si>
  <si>
    <t>     BI. Ymh PPH Pasal 21</t>
  </si>
  <si>
    <t>     BI. Ymh Lainnya</t>
  </si>
  <si>
    <t>     Kewajiban Kepada Karyawan</t>
  </si>
  <si>
    <t>     Renumerasi Var Yg Ditangguhkan</t>
  </si>
  <si>
    <t>     R/S Bendahara</t>
  </si>
  <si>
    <t>     R/S Kas</t>
  </si>
  <si>
    <t>     R/S Retail</t>
  </si>
  <si>
    <t>     R/S Deposito</t>
  </si>
  <si>
    <t>     R/S Pinjaman</t>
  </si>
  <si>
    <t>     R/S Transfer</t>
  </si>
  <si>
    <t>     R/S Perantara</t>
  </si>
  <si>
    <t>     R/S Rak</t>
  </si>
  <si>
    <t>2991219</t>
  </si>
  <si>
    <t xml:space="preserve">     Kewajiban Western Union</t>
  </si>
  <si>
    <t>     Lain-Lain</t>
  </si>
  <si>
    <t>     Dana Bos</t>
  </si>
  <si>
    <t>     Um Cash Count ATM</t>
  </si>
  <si>
    <t>     R/P Pendapatan/BIaya Valas</t>
  </si>
  <si>
    <t xml:space="preserve">     R/P Jual Beli Valas</t>
  </si>
  <si>
    <t>     LiaBIlitas Sewa Gedung</t>
  </si>
  <si>
    <t>     LiaBIlitas Sewa Inv Kel 1</t>
  </si>
  <si>
    <t>     LiaBIlitas Sewa Inv Kel 2</t>
  </si>
  <si>
    <t>MODAL</t>
  </si>
  <si>
    <t>M O D A L</t>
  </si>
  <si>
    <t>Modal Pinjaman</t>
  </si>
  <si>
    <t>   Surat Berharga Subordinasi</t>
  </si>
  <si>
    <t>      Pemerintah Pusat</t>
  </si>
  <si>
    <t>      Pemerintah Daerah</t>
  </si>
  <si>
    <t>        Pemda Tingkat I</t>
  </si>
  <si>
    <t>        Pemda Tingkat II</t>
  </si>
  <si>
    <t>      Surat Berharga</t>
  </si>
  <si>
    <t>        Sbpm ( Bank )</t>
  </si>
  <si>
    <t>        Sbpm ( Non Bank )</t>
  </si>
  <si>
    <t>        BIaya Emisi Obligasi</t>
  </si>
  <si>
    <t>Modal Disetor</t>
  </si>
  <si>
    <t>   Modal Dasar</t>
  </si>
  <si>
    <t>   Modal Yang Belum Disetor -/-</t>
  </si>
  <si>
    <t>   Saham Yang Dibeli Kembali (Treasury Stock) -/-</t>
  </si>
  <si>
    <t>Tambahan Modal Disetor</t>
  </si>
  <si>
    <t>   Agio Saham</t>
  </si>
  <si>
    <t>   Disagio               -/-</t>
  </si>
  <si>
    <t>   Modal Sumbangan</t>
  </si>
  <si>
    <t>      Penduduk</t>
  </si>
  <si>
    <t>        Pemerintah Pusat</t>
  </si>
  <si>
    <t>      Bukan Penduduk</t>
  </si>
  <si>
    <t>   Penyesuaian Akibat Penjabaran Lap. Keuangan</t>
  </si>
  <si>
    <t>      Faktor Penambah</t>
  </si>
  <si>
    <t>      Faktor Pengurang</t>
  </si>
  <si>
    <t>   Pendapatan Komprehensip Lainnya</t>
  </si>
  <si>
    <t>      Keuntungan</t>
  </si>
  <si>
    <t>      Keuntungan Repo</t>
  </si>
  <si>
    <t>      Keuntungan (Pajak Tangguhan)</t>
  </si>
  <si>
    <t>      Kerugian</t>
  </si>
  <si>
    <t>      Kerugian Repo</t>
  </si>
  <si>
    <t>      Kerugian (Pajak Tangguhan)</t>
  </si>
  <si>
    <t>   Pkk Imbalan Pasti Stlh Pjk Tgh</t>
  </si>
  <si>
    <t>      Selisih LeBIh</t>
  </si>
  <si>
    <t>      Selisih Kurang</t>
  </si>
  <si>
    <t>   Dana Setoran Modal</t>
  </si>
  <si>
    <t>      Dalam Rangka Setoran Modal</t>
  </si>
  <si>
    <t>          Pemerintah Pusat</t>
  </si>
  <si>
    <t>        Pemerintah Daerah</t>
  </si>
  <si>
    <t>          Pemda Tingkat I</t>
  </si>
  <si>
    <t>          Pemda Tingkat II</t>
  </si>
  <si>
    <t>Selisih Penilaian Kembali Aktiva Tetap</t>
  </si>
  <si>
    <t>   Selisih Penilaian Kembali Aktiva Tetap</t>
  </si>
  <si>
    <t>Cadangan</t>
  </si>
  <si>
    <t>   Cadangan Umum</t>
  </si>
  <si>
    <t>   Cadangan Tujuan</t>
  </si>
  <si>
    <t>Laba/Rugi</t>
  </si>
  <si>
    <t>   Tahun-Tahun Lalu</t>
  </si>
  <si>
    <t>      Laba</t>
  </si>
  <si>
    <t>      Rugi</t>
  </si>
  <si>
    <t>   Tahun Berjalan</t>
  </si>
  <si>
    <t>36300</t>
  </si>
  <si>
    <t>3501300</t>
  </si>
  <si>
    <t xml:space="preserve">   Dividen Yang Dibayarkan</t>
  </si>
  <si>
    <t>36310</t>
  </si>
  <si>
    <t>3501311</t>
  </si>
  <si>
    <t xml:space="preserve">      Dividen Yang Dibayarkan</t>
  </si>
  <si>
    <t>Selisih Neraca</t>
  </si>
  <si>
    <t>Aset</t>
  </si>
  <si>
    <t xml:space="preserve"> Asset Netto Cabang </t>
  </si>
  <si>
    <t>Penggunaan Dana Diluar Antar Kantor</t>
  </si>
  <si>
    <t>Penghimpunan Dana Diluar Antar Kantor</t>
  </si>
  <si>
    <t>II</t>
  </si>
  <si>
    <t>RENCANA USULAN ANGGARAN LABA RUGI TAHUN 2021</t>
  </si>
  <si>
    <t>PENDAPATAN DAN BEBAN BUNGA</t>
  </si>
  <si>
    <t>PENDAPATAN BUNGA</t>
  </si>
  <si>
    <t>Dlm Bulan</t>
  </si>
  <si>
    <t>   1. Pendapatan Bunga</t>
  </si>
  <si>
    <t>      A. Dari Bank Indonesia</t>
  </si>
  <si>
    <t xml:space="preserve">           Jasa Giro BI  </t>
  </si>
  <si>
    <t>         Fto</t>
  </si>
  <si>
    <t xml:space="preserve">           FasBI  </t>
  </si>
  <si>
    <t>         Pendapatan Bunga Term Deposit</t>
  </si>
  <si>
    <t>      B. Dari Penempatan Pada Bank Lain</t>
  </si>
  <si>
    <t>           I. Giro</t>
  </si>
  <si>
    <t>              Giro</t>
  </si>
  <si>
    <t>              Giro (0)</t>
  </si>
  <si>
    <t xml:space="preserve">           II. Interbank Call Money </t>
  </si>
  <si>
    <t>              Interbank Call Money</t>
  </si>
  <si>
    <t>              Interbank Call Money (0)</t>
  </si>
  <si>
    <t xml:space="preserve">             III. Tabungan    </t>
  </si>
  <si>
    <t>              Tabungan</t>
  </si>
  <si>
    <t>              Tabungan (0)</t>
  </si>
  <si>
    <t xml:space="preserve">           IV. Simpanan Berjangka </t>
  </si>
  <si>
    <t>              Deposit On Call</t>
  </si>
  <si>
    <t>              Deposito Berjangka</t>
  </si>
  <si>
    <t>              Sertifikat Deposito</t>
  </si>
  <si>
    <t>              Simpanan Berjangka (0)</t>
  </si>
  <si>
    <t>           V. Lainnya</t>
  </si>
  <si>
    <t>              Margin Deposito</t>
  </si>
  <si>
    <t>              Set.Jamin.Dlm Rangka Tx.Perdagangan</t>
  </si>
  <si>
    <t>      C. Dari Surat Berharga 2A)</t>
  </si>
  <si>
    <t>            I. Dari Bank Indonesia</t>
  </si>
  <si>
    <t xml:space="preserve">                 Sertifikat BI (SBI)  </t>
  </si>
  <si>
    <t xml:space="preserve">            II. Dari Bank Lain </t>
  </si>
  <si>
    <t>               Surat Berharga Pasar Uang</t>
  </si>
  <si>
    <t>               Surat Berharga Pasar Modal</t>
  </si>
  <si>
    <t>               Surat Berharga (0)</t>
  </si>
  <si>
    <t xml:space="preserve">           III. Dari Pihak Ketiga Bukan Bank    </t>
  </si>
  <si>
    <t>               Promes / Aksep</t>
  </si>
  <si>
    <t>               Wesel</t>
  </si>
  <si>
    <t>               Srt Berhrg Komersial (Cp)</t>
  </si>
  <si>
    <t>               Medium Term Notes (Mtn)</t>
  </si>
  <si>
    <t>               Floating Rate Notes (Frn)</t>
  </si>
  <si>
    <t>               Lainnya</t>
  </si>
  <si>
    <t>               Reksadana</t>
  </si>
  <si>
    <t>               Srt Perbendhrn Negara (Spn)</t>
  </si>
  <si>
    <t>               Obligasi Negara</t>
  </si>
  <si>
    <t>               Obligasi Lainnya</t>
  </si>
  <si>
    <t>               Mtn</t>
  </si>
  <si>
    <t>      D. Dari Kredit Yang Diberikan 2B)</t>
  </si>
  <si>
    <t>           I. Dari Bank-Bank Lain</t>
  </si>
  <si>
    <t>RATE (%)</t>
  </si>
  <si>
    <t>              Kredit Yang Diberikan</t>
  </si>
  <si>
    <t>              Kredit Yang Diberikan (0)</t>
  </si>
  <si>
    <t>              Bunga Kredit Linkage Apex Bpr (Klp)</t>
  </si>
  <si>
    <t xml:space="preserve">           II. Dari Pihak Ketiga Bukan Bank </t>
  </si>
  <si>
    <t>              Bunga Kredit Koperasi</t>
  </si>
  <si>
    <t>              Bunga Kredit Ketahanan Pangan</t>
  </si>
  <si>
    <t>              Bunga Kredit Mikro Jateng Sejahtera</t>
  </si>
  <si>
    <t>              Bunga Kredit Kpkm</t>
  </si>
  <si>
    <t>              Bunga Kredit Pundi</t>
  </si>
  <si>
    <t>              Bunga Kredit Jexim</t>
  </si>
  <si>
    <t>              Bunga Kredit Kumk</t>
  </si>
  <si>
    <t xml:space="preserve">               Bunga Kredit Kfw </t>
  </si>
  <si>
    <t>              Bunga Kredit Usaha Produktif</t>
  </si>
  <si>
    <t>              Bunga Kredit Rc</t>
  </si>
  <si>
    <t>              Bunga Kredit Pemda</t>
  </si>
  <si>
    <t>              Bunga Kredit Karsa</t>
  </si>
  <si>
    <t>              Bunga Kredit Pemilikan Rumah</t>
  </si>
  <si>
    <t>              Bunga Kredit Multi Guna</t>
  </si>
  <si>
    <t>              Bunga Kredit Uang Muka</t>
  </si>
  <si>
    <t>              Bunga Kredit Personal Loan</t>
  </si>
  <si>
    <t>              Bunga Kredit Sindikasi</t>
  </si>
  <si>
    <t>              Bunga Kredit Perdag. Ln (Kpln-Bjk)</t>
  </si>
  <si>
    <t>              Bunga Kredit Kridakop</t>
  </si>
  <si>
    <t>              Bunga Kredit Kpmd</t>
  </si>
  <si>
    <t xml:space="preserve">                Bunga Kredit PemBIBItan Sapi (Kups)  </t>
  </si>
  <si>
    <t>              Bunga Kredit Usaha Rakyat (Kur)</t>
  </si>
  <si>
    <t>              Bunga Kredit Extra (Cash Col Credit)</t>
  </si>
  <si>
    <t>              Bunga Kredit Perdag. Ln (Kpln-Siaga)</t>
  </si>
  <si>
    <t>              Bunga Kredit Resi Gudang</t>
  </si>
  <si>
    <t>              Bunga Kredit Investasi Pdam</t>
  </si>
  <si>
    <t>              Bunga Kredit Wira Usaha (Kwu)</t>
  </si>
  <si>
    <t>              Bunga Kredit Kendaraan Bermotor (Kkb)</t>
  </si>
  <si>
    <t>              Bunga Kredit Proyek</t>
  </si>
  <si>
    <t>              Bunga Pinjaman Dalam Negeri (Pdn)</t>
  </si>
  <si>
    <t>              Bunga Kredit Blud</t>
  </si>
  <si>
    <t>              Bunga Kredit Standby Loan Proyek</t>
  </si>
  <si>
    <t>              Bunga Kredit Standby Loan Kup</t>
  </si>
  <si>
    <t>              Bunga Kredit Lemb. Linkage Produktif (Klp)</t>
  </si>
  <si>
    <t>              Bunga Kredit Mitra Jateng25</t>
  </si>
  <si>
    <t>              Bunga Kredit Mitra Jateng 100-500</t>
  </si>
  <si>
    <t>              Bunga Kredit Mikro Dini</t>
  </si>
  <si>
    <t>              Bunga Kredit Korporasi</t>
  </si>
  <si>
    <t>              Bunga Kredit Komersial</t>
  </si>
  <si>
    <t>              Bunga Kredit Developer Korp &amp; Komrsl</t>
  </si>
  <si>
    <t>              Bunga Kredit Kontruksi Developer Ritail</t>
  </si>
  <si>
    <t xml:space="preserve">               Bunga Kredit Pmlkn Rumah Kpr Bp2Bt </t>
  </si>
  <si>
    <t>              Bunga Kredit Ultra Mikro Mbokde</t>
  </si>
  <si>
    <t xml:space="preserve">                Bunga Kredit Rantai Pasok (Scf)  </t>
  </si>
  <si>
    <t>              Bunga Kredit Invoice Financing</t>
  </si>
  <si>
    <t xml:space="preserve">              Bunga Kredit Ready Cash</t>
  </si>
  <si>
    <t xml:space="preserve">              Bunga Kredit Joint Financing Account</t>
  </si>
  <si>
    <t>              Laba Rugi Kredit Modifikasi</t>
  </si>
  <si>
    <t>              Pendapatan Dan Beban Krd</t>
  </si>
  <si>
    <t>              Amort Pendapatan Dan Beban Krd</t>
  </si>
  <si>
    <t xml:space="preserve">                Bagi Hasil PemBIayaan Syariah  </t>
  </si>
  <si>
    <t>       E. Lainnya</t>
  </si>
  <si>
    <t>               Revers Repo</t>
  </si>
  <si>
    <t xml:space="preserve">                Tagihan Transaksi DerIVatif </t>
  </si>
  <si>
    <t>               Tagihan Akseptasi Upas</t>
  </si>
  <si>
    <t>               Tagihan Akseptasi Upau</t>
  </si>
  <si>
    <t xml:space="preserve">                 Tc Yang Dibeli / DiamBIl Alih  </t>
  </si>
  <si>
    <t>               Dana Pelunasan Obligasi</t>
  </si>
  <si>
    <t>               Tagihan Akseptasi Banker'S Acceptance</t>
  </si>
  <si>
    <t>               Lain- Lain</t>
  </si>
  <si>
    <t>               Lainnya (0)</t>
  </si>
  <si>
    <t xml:space="preserve">                 Bunga Tagihan Scf  </t>
  </si>
  <si>
    <t>               Lain - Lain (0)</t>
  </si>
  <si>
    <t xml:space="preserve">            IV. Kantor Pusat/Cabang Sendiri Diluar Indonesia </t>
  </si>
  <si>
    <t>               Kanpus/Cab Sendiri Di Luar Ind.</t>
  </si>
  <si>
    <t>            V. Kantor Pusat/Cabang Sendiri Di Indonesia</t>
  </si>
  <si>
    <t>               Bunga Antar Kantor Murni</t>
  </si>
  <si>
    <t>               Bunga Antar Kantor Rak Kl</t>
  </si>
  <si>
    <t xml:space="preserve">               Bunga Rak Scf  </t>
  </si>
  <si>
    <t>BEBAN BUNGA</t>
  </si>
  <si>
    <t>   2. Beban Bunga</t>
  </si>
  <si>
    <t>      A. Kepada Bank Indonesia</t>
  </si>
  <si>
    <t>         Koperasi</t>
  </si>
  <si>
    <t xml:space="preserve">         Kpr BI Otonom   </t>
  </si>
  <si>
    <t xml:space="preserve">         Kpr BI Umum   </t>
  </si>
  <si>
    <t xml:space="preserve">         Kpr Rss </t>
  </si>
  <si>
    <t>       Adb Kredit Mikro</t>
  </si>
  <si>
    <t xml:space="preserve">        Kfw </t>
  </si>
  <si>
    <t>         Kpkm</t>
  </si>
  <si>
    <t>         Fine Tune Operation (Ekspansi)</t>
  </si>
  <si>
    <t>      B. Kewajiban Pada Bank Lain</t>
  </si>
  <si>
    <t xml:space="preserve">          III. Tabungan    </t>
  </si>
  <si>
    <t xml:space="preserve">                Tabungan BIma  </t>
  </si>
  <si>
    <t>              Tabungan Simpeda</t>
  </si>
  <si>
    <t>              Deposit On Call (Doc)</t>
  </si>
  <si>
    <t>              Bunga Deposito</t>
  </si>
  <si>
    <t>              Simpanan Berjangka</t>
  </si>
  <si>
    <t>              Set.Jam.Dlm Rangka Tx. Perdag</t>
  </si>
  <si>
    <t>      C. Kepada Pihak Ketiga Bukan Bank</t>
  </si>
  <si>
    <t xml:space="preserve">               Jasa Giro Pihak III    </t>
  </si>
  <si>
    <t>              Jasa Giro Kasda</t>
  </si>
  <si>
    <t xml:space="preserve">           II. Simpanan Berjangka </t>
  </si>
  <si>
    <t>                &gt;&gt; Bunga Deposito Pd Bln</t>
  </si>
  <si>
    <t>              Bunga Sertifikat Deposito</t>
  </si>
  <si>
    <t>              Bunga Bepede Save</t>
  </si>
  <si>
    <t xml:space="preserve">              Tabungan BIma  </t>
  </si>
  <si>
    <t>              Tabungan Haji</t>
  </si>
  <si>
    <t>              Tabungan Qurban</t>
  </si>
  <si>
    <t>              Tabungan Hiprada</t>
  </si>
  <si>
    <t>              Tabunganku</t>
  </si>
  <si>
    <t xml:space="preserve">              BImaku Pandai  </t>
  </si>
  <si>
    <t>              Simpanan Pelajar</t>
  </si>
  <si>
    <t>             Tabungan (0)</t>
  </si>
  <si>
    <t>      D. Surat Berharga</t>
  </si>
  <si>
    <t>           I. Kepada Bank Indonesia</t>
  </si>
  <si>
    <t xml:space="preserve">           II. Kepada Bank Lain </t>
  </si>
  <si>
    <t>              Surat Berharga Pasar Uang</t>
  </si>
  <si>
    <t>              Kupon Sbpu Abp Mtn</t>
  </si>
  <si>
    <t>              Surat Berharga Pasar Modal</t>
  </si>
  <si>
    <t xml:space="preserve">                BIaya Bunga Repo  </t>
  </si>
  <si>
    <t xml:space="preserve">          III. Kepada Pihak Ketiga Bukan Bank    </t>
  </si>
  <si>
    <t>              Sbpu Promes / Aksep</t>
  </si>
  <si>
    <t>              Sbpu Medium Term Notes (Mtn)</t>
  </si>
  <si>
    <t>              Sbpu Floating Rate Notes (Frn)</t>
  </si>
  <si>
    <t>              Sbpu Lainnya</t>
  </si>
  <si>
    <t>              Sbpm Obligasi</t>
  </si>
  <si>
    <t>              Sbpm Lainnya</t>
  </si>
  <si>
    <t>              Surat Berharga Lainnya</t>
  </si>
  <si>
    <t>              Surat Berharga</t>
  </si>
  <si>
    <t>      E. Pinjaman Yang Diterima</t>
  </si>
  <si>
    <t>          I. Kepada Bank Lain</t>
  </si>
  <si>
    <t>             Bank Export Indonesia</t>
  </si>
  <si>
    <t>             Bank Bni</t>
  </si>
  <si>
    <t>             Pinjaman Yang Diterima (0)</t>
  </si>
  <si>
    <t xml:space="preserve">          II. Kepada Pihak Ketiga Bukan Bank </t>
  </si>
  <si>
    <t>             Dana Pendukung Executing</t>
  </si>
  <si>
    <t xml:space="preserve">              Kpr Ksb S/D T 21 (Dep Keu) </t>
  </si>
  <si>
    <t>             Kl Pnm</t>
  </si>
  <si>
    <t>             Kl Jexim</t>
  </si>
  <si>
    <t>             Kl Kumk</t>
  </si>
  <si>
    <t>             Kl Uang Muka (Bapertarum)</t>
  </si>
  <si>
    <t>             Kl Krd Konstrksi (Bapertarum)</t>
  </si>
  <si>
    <t>             Kl Plo (Bapertarum)</t>
  </si>
  <si>
    <t>             Kl Kridakop</t>
  </si>
  <si>
    <t xml:space="preserve">              Kl Flpp </t>
  </si>
  <si>
    <t xml:space="preserve">               BIaya Refinancing  </t>
  </si>
  <si>
    <t xml:space="preserve">               Bunga BIlateral  </t>
  </si>
  <si>
    <t>             Lainnya</t>
  </si>
  <si>
    <t>      F. Lainnya</t>
  </si>
  <si>
    <t>              Lainnya</t>
  </si>
  <si>
    <t>              Lainnya (0)</t>
  </si>
  <si>
    <t xml:space="preserve">           IV. Kantor Pusat/Cabang Sendiri Di Luar Indonesia </t>
  </si>
  <si>
    <t>              Kanpus/Cab.Sendiri Di Luar Ind</t>
  </si>
  <si>
    <t>           V. Kantor Pusat/Cabang Sendiri Di Indonesia</t>
  </si>
  <si>
    <t>              Bunga Antar Kantor Murni</t>
  </si>
  <si>
    <t>              Bunga Antar Kantor Rak Kl</t>
  </si>
  <si>
    <t xml:space="preserve">                Bunga Rak Kl Scf  </t>
  </si>
  <si>
    <t>      G. Koreksi Atas Pendapatan Bunga</t>
  </si>
  <si>
    <t>         Koreksi Atas Pendptan Bunga</t>
  </si>
  <si>
    <t>PENDAPATAN DAN BEBAN OPERASIONAL LAIN</t>
  </si>
  <si>
    <t>PENDAPATAN OPERASIONAL SELAIN BUNGA</t>
  </si>
  <si>
    <t>   1. Pendapatan Operasional Selain Bunga</t>
  </si>
  <si>
    <t>      A. Surat Berharga</t>
  </si>
  <si>
    <t>          I. Peningkatan Nilai Wajar (Mtm) Surat Berharga</t>
  </si>
  <si>
    <t>             Kenaikan Nilai Sb</t>
  </si>
  <si>
    <t xml:space="preserve">          II. Keuntungan Penjualan Surat Berharga </t>
  </si>
  <si>
    <t xml:space="preserve">              II.1. Diukur Pd Nilai Wajar Melalui Lap. L/R </t>
  </si>
  <si>
    <t>                   A. Diperdagangkan</t>
  </si>
  <si>
    <t>                   B. Ditetapkan Untuk Diukur Pd Nilai Wajar</t>
  </si>
  <si>
    <t xml:space="preserve">              II.2. Tersedia Untuk Dijual </t>
  </si>
  <si>
    <t xml:space="preserve">              II.3. Dimiliki Hingga Jatuh Tempo </t>
  </si>
  <si>
    <t xml:space="preserve">              II.4. Pinjaman Yang Diberikan Dan Piutang </t>
  </si>
  <si>
    <t>      B. Kredit Yang Diberikan</t>
  </si>
  <si>
    <t>          I. Peningkatan Nilai Wajar (Mtm) Krd Yg Diberikan</t>
  </si>
  <si>
    <t xml:space="preserve">          II. Keuntungan Penjualan Kredit </t>
  </si>
  <si>
    <t xml:space="preserve">              II.1. Diukur Pada Nilai Wajar Melalui Lap. L/R </t>
  </si>
  <si>
    <t>      C. Aset Keuangan Lainnya</t>
  </si>
  <si>
    <t>          I. Peningkatan Nilai Wajar (Mtm) Aset Keu. Lain</t>
  </si>
  <si>
    <t xml:space="preserve">          II. Keuntungan Penjualan Aset Keuangan Lainnya </t>
  </si>
  <si>
    <t>      D. Kewajiban Keuangan-Penurunan Nilai Wajar (Mtm)</t>
  </si>
  <si>
    <t>      E. Keuntungan Transaksi Spot Dan DerIVatif</t>
  </si>
  <si>
    <t>          I. Perubahan Nilai Wajar (Mtm)</t>
  </si>
  <si>
    <t>             I.1. Forward</t>
  </si>
  <si>
    <t>             I.2. Futures</t>
  </si>
  <si>
    <t>             I.3. Swap</t>
  </si>
  <si>
    <t>             I.4. Option</t>
  </si>
  <si>
    <t>             I.5. Spot</t>
  </si>
  <si>
    <t>             I.6. Lainnya</t>
  </si>
  <si>
    <t>         II. Keuntungan Transaksi</t>
  </si>
  <si>
    <t>             II.1. Forward</t>
  </si>
  <si>
    <t>             II.2. Futures</t>
  </si>
  <si>
    <t>             II.3. Swap</t>
  </si>
  <si>
    <t>             II.4. Option</t>
  </si>
  <si>
    <t>             II.5. Spot</t>
  </si>
  <si>
    <t>             II.6. Lainnya</t>
  </si>
  <si>
    <t>      F. Dividen, Keuntungan Dr Penyertaan Dg Equity Method</t>
  </si>
  <si>
    <t>           I. Deviden</t>
  </si>
  <si>
    <t>              Penyertaan Aba</t>
  </si>
  <si>
    <t>              Pt. Bpr Bpd</t>
  </si>
  <si>
    <t>              Pt. Bpr Bkk</t>
  </si>
  <si>
    <t>              Pt. Sarlina</t>
  </si>
  <si>
    <t>              Pt. Ventura</t>
  </si>
  <si>
    <t>              Bkk</t>
  </si>
  <si>
    <t>          II. Keuntungan Dr Penyertaan Dg Equity Method</t>
  </si>
  <si>
    <t>         III. Komisi/Provisi Kredit</t>
  </si>
  <si>
    <t>              Komisi/Provisi Dan Fee</t>
  </si>
  <si>
    <t>          IV. Komisi/Provisi Dari Transaksi DerIVatif</t>
  </si>
  <si>
    <t>              Komisi/Provisi Dr Tx DerIVatif</t>
  </si>
  <si>
    <t>              Komisi/Prov. Dr Tx DerIVatif</t>
  </si>
  <si>
    <t>           V. Fee Atas Kredit Kelolaan</t>
  </si>
  <si>
    <t>              Fee Kredit Kelolaan/Chanelling</t>
  </si>
  <si>
    <t>              Fee Kredit Sindikasi</t>
  </si>
  <si>
    <t>              Fee Kredit BIlateral</t>
  </si>
  <si>
    <t>              Fee Atas Kredit Kelolaan</t>
  </si>
  <si>
    <t>          Vi. Fee Atas Layanan Cash Management</t>
  </si>
  <si>
    <t>         VII. Lainnya</t>
  </si>
  <si>
    <t>              Provisi Kas Daerah</t>
  </si>
  <si>
    <t>              Provisi Bank Garansi</t>
  </si>
  <si>
    <t>              Provisi Transfer</t>
  </si>
  <si>
    <t>              Provisi / Komisi Bkk</t>
  </si>
  <si>
    <t>              Provisi Transaksi Skbdn</t>
  </si>
  <si>
    <t>              Imbal Jasa Mpn G2</t>
  </si>
  <si>
    <t>              Provisi / Komisi Jasa2 Lainnya</t>
  </si>
  <si>
    <t>              Provisi / Komisi Lainnya</t>
  </si>
  <si>
    <t>      G. Koreksi Cad. Kerugian Penurunan Nilai &amp; Ppa Non</t>
  </si>
  <si>
    <t>           I. Aset Keuangan</t>
  </si>
  <si>
    <t>              Koreksi Ppap Kredit</t>
  </si>
  <si>
    <t>              Koreksi Ppap Surat Berharga</t>
  </si>
  <si>
    <t>              Koreksi Ppap Penempatan Bank Lain</t>
  </si>
  <si>
    <t>              Koreksi Ppap Penyertaan</t>
  </si>
  <si>
    <t>              Koreksi Ppap Tagihan Akseptasi</t>
  </si>
  <si>
    <t>          II. Aset Lainnya</t>
  </si>
  <si>
    <t>         III. Rupa-Rupa Aset</t>
  </si>
  <si>
    <t>      H. Koreksi Atas Penyisihan Penghapusan Trx. Rek. Admin</t>
  </si>
  <si>
    <t>      I. Pendapatan Lainnya</t>
  </si>
  <si>
    <t>          Pendapatan Administrasi Rekening Pasif</t>
  </si>
  <si>
    <t xml:space="preserve">              Pendapatan Adm Rek Pasif BIma Umum</t>
  </si>
  <si>
    <t xml:space="preserve">              Pendapatan Adm Rek Pasif BIma Kencana</t>
  </si>
  <si>
    <t xml:space="preserve">              Pendapatan Adm Rek Pasif Simpeda Umum</t>
  </si>
  <si>
    <t xml:space="preserve">              Pendapatan Adm Rek Pasif BIma Abp</t>
  </si>
  <si>
    <t xml:space="preserve">              Pendapatan Adm Rek Pasif Simpeda Abp</t>
  </si>
  <si>
    <t xml:space="preserve">              Pendapatan Adm Rek Pasif BIma Platinum</t>
  </si>
  <si>
    <t xml:space="preserve">              Pendapatan Adm Rek Pasif Tabunganku</t>
  </si>
  <si>
    <t xml:space="preserve">              Pendapatan Adm Rek Pasif Tebungan Simpel</t>
  </si>
  <si>
    <t xml:space="preserve">              Pendapatan Adm Rek Pasif Simpeda Hiprada</t>
  </si>
  <si>
    <t xml:space="preserve">              Pendapatan Adm Rek Pasif Giro Swasta</t>
  </si>
  <si>
    <t xml:space="preserve">              Pendapatan Adm Rek Pasif Giro Abp</t>
  </si>
  <si>
    <t>         Penggntian Keru.Dr Lemb.Penjm</t>
  </si>
  <si>
    <t>         Penggntian Telex &amp; Adm.Ekspor</t>
  </si>
  <si>
    <t>         Penges. Pemby.Eks.Barang (Peb)</t>
  </si>
  <si>
    <t>         Penerimaan Ongkos Adm.</t>
  </si>
  <si>
    <t>         Administrasi Transaksi Skbdn</t>
  </si>
  <si>
    <t>         Penggantian BIaya Cetak</t>
  </si>
  <si>
    <t>         Penggantian Telex &amp; Adm.Impor</t>
  </si>
  <si>
    <t>         Premi Wesel Yg Akan Diterima</t>
  </si>
  <si>
    <t>         Pengesahaan Piud (Non L/C)</t>
  </si>
  <si>
    <t>         Pendapatan Pbb</t>
  </si>
  <si>
    <t>         Pendapatan Rumah Sakit</t>
  </si>
  <si>
    <t>         Pendapatan Edukasi</t>
  </si>
  <si>
    <t>         Pendapatan E-Tax</t>
  </si>
  <si>
    <t>         Pendapatan Pdam</t>
  </si>
  <si>
    <t>         Pendapatan ATM Bersama</t>
  </si>
  <si>
    <t>         Pendapatan ATM Prima</t>
  </si>
  <si>
    <t>         Pendapatan Ppob</t>
  </si>
  <si>
    <t>         Pendapatan Taspen Life</t>
  </si>
  <si>
    <t>         Penggantian Telex &amp; Adm. Jasa</t>
  </si>
  <si>
    <t>         Bunga PH Kredit Macet</t>
  </si>
  <si>
    <t xml:space="preserve">         Pendapatan E-BIma Apps</t>
  </si>
  <si>
    <t>44110</t>
  </si>
  <si>
    <t>4591069</t>
  </si>
  <si>
    <t xml:space="preserve">         PENDAPATAN SHARING FEE</t>
  </si>
  <si>
    <t>44111</t>
  </si>
  <si>
    <t>4591070</t>
  </si>
  <si>
    <t xml:space="preserve">         PENDAPATAN PENYELESAIAN KREDIT</t>
  </si>
  <si>
    <t>         Pendapatan Selisih Kurs TT</t>
  </si>
  <si>
    <t>         Pendapatan Selisih Kurs Bank Note</t>
  </si>
  <si>
    <t>         Penarikan Pokok PH</t>
  </si>
  <si>
    <t>         Operasional ATM</t>
  </si>
  <si>
    <t>         Penalti Pinjaman</t>
  </si>
  <si>
    <t>         Administrasi Pulsa</t>
  </si>
  <si>
    <t>         E-BIma</t>
  </si>
  <si>
    <t>         Pendapatan Porto</t>
  </si>
  <si>
    <t>         Pendapatan Bancassurance Equity</t>
  </si>
  <si>
    <t>         Pendapatan Kartu Kredit Co Brand</t>
  </si>
  <si>
    <t>         Pendapatan Bancassurance Jiwasraya</t>
  </si>
  <si>
    <t>         Pemulihan Imbal Pasca Kerja</t>
  </si>
  <si>
    <t>         Pendapatan E-Samsat</t>
  </si>
  <si>
    <t>         Pendapatan Handling Fee Asuransi</t>
  </si>
  <si>
    <t>         Pendapatan Imbal Jasa</t>
  </si>
  <si>
    <t>         Pendapatan Kartu Brizzi</t>
  </si>
  <si>
    <t>         Pendapatan Denda Tagihan Scf</t>
  </si>
  <si>
    <t>         Pendapatan Pembulatan Giro BI</t>
  </si>
  <si>
    <t>         Lainnya</t>
  </si>
  <si>
    <t>BEBAN OPERASIONAL SELAIN BUNGA</t>
  </si>
  <si>
    <t>   2. Beban Operasional Selain Beban Bunga</t>
  </si>
  <si>
    <t>          I. Penurunan Nilai Wajar (Mtm) Surat Berharga</t>
  </si>
  <si>
    <t>             Penurunan Nilai Surat Berharga</t>
  </si>
  <si>
    <t>         II. Kerugian Penjualan Surat Berharga</t>
  </si>
  <si>
    <t>             II.1. Diukur Pd Nilai Wajar Melalui Lap. L/R</t>
  </si>
  <si>
    <t>                      Diperdagangkan</t>
  </si>
  <si>
    <t>             II.2. Tersedia Untuk Dijual</t>
  </si>
  <si>
    <t>             II.3. Dimiliki Hingga Jatuh Tempo</t>
  </si>
  <si>
    <t>             II.4. Pinjaman Yang Diberikan Dan Piutang</t>
  </si>
  <si>
    <t>          I. Penurunan Nilai Wajar (Mtm) Kredit</t>
  </si>
  <si>
    <t>         II. Kerugian Penjualan Kredit</t>
  </si>
  <si>
    <t>          I. Penurunan Nilai Wajar (Mtm) Aset Keuangan Lain</t>
  </si>
  <si>
    <t>         II. Kerugian Penjualan Aset Keuangan Lainnya</t>
  </si>
  <si>
    <t>             II.1. Diukur Pada Nilai Wajar Melalui Lap. L/R</t>
  </si>
  <si>
    <t>      D. Kewajiban Keuangan-Peningkatan Nilai Wajar (Mtm)</t>
  </si>
  <si>
    <t>      E. Kerugian Transaksi Spot Dan DerIVatif</t>
  </si>
  <si>
    <t>         II. Kerugian Transaksi</t>
  </si>
  <si>
    <t>      F. Kerugian Dari Penyertaan Dg Equity Method, Kom/Prov</t>
  </si>
  <si>
    <t>           I. Kerugian Dari Penyertaan Dengan Equity Method</t>
  </si>
  <si>
    <t>          II. Komisi/Provisi Kredit</t>
  </si>
  <si>
    <t>         III. Komisi/Provisi Dari Transaksi DerIVatif</t>
  </si>
  <si>
    <t>          IV. Fee Atas Kredit Kelolaan</t>
  </si>
  <si>
    <t>      G. Premi Asuransi</t>
  </si>
  <si>
    <t>           I. Kredit</t>
  </si>
  <si>
    <t>          II. Penjaminan Dana Pihak Ketiga</t>
  </si>
  <si>
    <t>         III. Kerugian Operasional</t>
  </si>
  <si>
    <t>              C.I.T</t>
  </si>
  <si>
    <t>              Gedung</t>
  </si>
  <si>
    <t>              Kendaraan</t>
  </si>
  <si>
    <t>              BIaya Premi Asuransi Dokumen Kredit</t>
  </si>
  <si>
    <t>          IV. Lainnya</t>
  </si>
  <si>
    <t>      H. Kerugian Penurunan Nilai Aset Keuangan</t>
  </si>
  <si>
    <t>            I. Penempatan Dana Antarbank</t>
  </si>
  <si>
    <t>           II. Tagihan Derivatif</t>
  </si>
  <si>
    <t>          III. Surat Berharga</t>
  </si>
  <si>
    <t>           IV. Tagihan Reverse Repo</t>
  </si>
  <si>
    <t>            V. Tagihan Akseptasi</t>
  </si>
  <si>
    <t>               Tagihan Akseptasi</t>
  </si>
  <si>
    <t>           Vi. Kredit Yang Diberikan</t>
  </si>
  <si>
    <t>               BIaya ECL Kredit Kolektif</t>
  </si>
  <si>
    <t>               BIaya ECL Kredit Individual</t>
  </si>
  <si>
    <t>          VII. Penyertaan</t>
  </si>
  <si>
    <t>         VIII. Lainnya</t>
  </si>
  <si>
    <t>      I. Penyisihan Penghapusan Transaksi Rekening Admin.</t>
  </si>
  <si>
    <t>         BIaya ECL Bank Garansi</t>
  </si>
  <si>
    <t>         BIaya ECL Kel. Tarik Stage 1</t>
  </si>
  <si>
    <t>         BIaya ECL Kel. Tarik Stage 2&amp;3</t>
  </si>
  <si>
    <t>      J. Penyisihan Kerugian Risiko Operasional</t>
  </si>
  <si>
    <t>      K. Penyusutan/Amortisasi</t>
  </si>
  <si>
    <t>           I. Aset Tetap Dan Inventaris</t>
  </si>
  <si>
    <t>              BIaya Penyusutan Bangunan</t>
  </si>
  <si>
    <t>              Penyusutan Instalasi Bangunan</t>
  </si>
  <si>
    <t>              Aktiva Penyusutan Aset Hak Guna Gedung</t>
  </si>
  <si>
    <t>              BIaya Penyusutan Inventaris Kel I</t>
  </si>
  <si>
    <t>              BIaya Penyusutan Inventaris Kel II</t>
  </si>
  <si>
    <t>              Aktiva Penyusutan AHG Kel. 1</t>
  </si>
  <si>
    <t>              Aktiva Penyusutan AHG Kel. 2</t>
  </si>
  <si>
    <t>          II. Beban Yang Ditangguhkan</t>
  </si>
  <si>
    <t>              - Beban Yang Ditangguhkan (Aktiva Tetap)</t>
  </si>
  <si>
    <t>              - Sbpm - Emisi Obligasi</t>
  </si>
  <si>
    <t>              - Sbpu - Emisi Mtn</t>
  </si>
  <si>
    <t>         III. Aktiva Tidak Berwujud</t>
  </si>
  <si>
    <t>              Aktiva Tidak Berwujud</t>
  </si>
  <si>
    <t>              Bya Kerugian PH Aset</t>
  </si>
  <si>
    <t>      L. Kerugian Restrukturisasi Kredit</t>
  </si>
  <si>
    <t>      M. Kerugian Penurunan Nilai Aset Lainnya &amp; Pembentukan</t>
  </si>
  <si>
    <t>           I. Aset Tidak Berwujud</t>
  </si>
  <si>
    <t>          II. Aset Tetap Dan Inventaris</t>
  </si>
  <si>
    <t>         III. Properti Terbengkalai</t>
  </si>
  <si>
    <t>          IV. Aset Yang DiamBIl Alih</t>
  </si>
  <si>
    <t>           V. Rekening Tunda</t>
  </si>
  <si>
    <t>              Rekening Tunda</t>
  </si>
  <si>
    <t>          Vi. Lainnya</t>
  </si>
  <si>
    <t>      N. Kerugian Penurunan Nilai Rupa-Rupa Aset</t>
  </si>
  <si>
    <t>      O. Kerugian Terkait Risiko Operasional (Termasuk Kerug</t>
  </si>
  <si>
    <t>           I. Kecurangan Internal</t>
  </si>
  <si>
    <t>          II. Kejahatan Eksternal</t>
  </si>
  <si>
    <t>         III. Praktek Ketenagakerjaan &amp; Keselamatan T. Kerja</t>
  </si>
  <si>
    <t>          IV. Klien, Produk Dan Praktek BIsnis</t>
  </si>
  <si>
    <t>           V. Kerusakan Aset Fisik</t>
  </si>
  <si>
    <t>          Vi. Gangguan AktIVitas BIsnis Dan Kegagalan Sistem</t>
  </si>
  <si>
    <t>         VII. Manajemen Eksekusi, Pengiriman Dan Pemrosesan</t>
  </si>
  <si>
    <t>              - Manajemen Eksekusi Pengiriman Dan Pemrosesan</t>
  </si>
  <si>
    <t>              - Denda</t>
  </si>
  <si>
    <t>      P. Tenaga Kerja</t>
  </si>
  <si>
    <t>           I. Gaji Dan Upah</t>
  </si>
  <si>
    <t>              Gaji</t>
  </si>
  <si>
    <t>              Honor,UPH Magang,Capeg&amp;Kontrk</t>
  </si>
  <si>
    <t>              Tunj Jabatan &amp; Fungs./ Struktural</t>
  </si>
  <si>
    <t>              Tunj Program Pemilikan MoBIl</t>
  </si>
  <si>
    <t>              Pajak</t>
  </si>
  <si>
    <t>              Gaji Unit Layanan Mikro</t>
  </si>
  <si>
    <t>              Tunjangan Lain-Lain</t>
  </si>
  <si>
    <t>          II. Gaji Direksi</t>
  </si>
  <si>
    <t>              Gaji Direksi</t>
  </si>
  <si>
    <t>              Pajak Direksi</t>
  </si>
  <si>
    <t>              Tunjangan Lain-Lain Direksi</t>
  </si>
  <si>
    <t>         III. Honor Komisaris / Dp</t>
  </si>
  <si>
    <t>              Honor Komisaris/Dp</t>
  </si>
  <si>
    <t>              Pajak Komisaris/Dp</t>
  </si>
  <si>
    <t>              Asuransi Tenaga Kerja</t>
  </si>
  <si>
    <t>              Pengobatan Dan Rawat Inap</t>
  </si>
  <si>
    <t>              Pppk &amp; Keperluan Poliklinik</t>
  </si>
  <si>
    <t>              Cuti Tahunan</t>
  </si>
  <si>
    <t>              Imbln Pasc Krj - Penghrgaan Msa Krj &amp; Cuti Bsr</t>
  </si>
  <si>
    <t>              Imbln Pasca Kerja - Masa Persiapan Pensiun</t>
  </si>
  <si>
    <t>              Imbln Psc Krj - Penghrg Msa Krj Dir &amp; Komsaris</t>
  </si>
  <si>
    <t>              Imbln Pasca Kerja - Pensiun Dini</t>
  </si>
  <si>
    <t>              Imb Pasca Kerja - Dana Pensiun</t>
  </si>
  <si>
    <t>53320</t>
  </si>
  <si>
    <t>5679029</t>
  </si>
  <si>
    <t xml:space="preserve">              Imb Pasca Kerja - Cuti Besar Pegawai Mikro</t>
  </si>
  <si>
    <t>              Uang Makan</t>
  </si>
  <si>
    <t>              Uang Makan Unit Layanan Mikro</t>
  </si>
  <si>
    <t>              Uang Makan Direksi Dan Komisaris</t>
  </si>
  <si>
    <t>              Fasilitas Kesehatan Direksi Dan Komisaris</t>
  </si>
  <si>
    <t>              Uang Lembur</t>
  </si>
  <si>
    <t>              Pakaian Dinas</t>
  </si>
  <si>
    <t>              BIaya Pegawai Lainnya</t>
  </si>
  <si>
    <t>              BIaya Rekrutmen</t>
  </si>
  <si>
    <t>              BIaya Outsourcing</t>
  </si>
  <si>
    <t>      Q. Pendidikan Dan Pelatihan</t>
  </si>
  <si>
    <t>         BIaya Program</t>
  </si>
  <si>
    <t>         BIaya Akomodasi Dan Transportasi</t>
  </si>
  <si>
    <t>         BIaya Konsumsi</t>
  </si>
  <si>
    <t>         BIaya Uang Saku Dan Honor</t>
  </si>
  <si>
    <t>         BIaya Beasiswa</t>
  </si>
  <si>
    <t>         BIaya Lainnya</t>
  </si>
  <si>
    <t>      R. Penelitian Dan Pengembangan</t>
  </si>
  <si>
    <t>         Penelitian Dan Pengembangan</t>
  </si>
  <si>
    <t>      S. Sewa</t>
  </si>
  <si>
    <t>         Sewa Gedung</t>
  </si>
  <si>
    <t>         Sewa Rumah Dinas</t>
  </si>
  <si>
    <t>         Sewa Kendaraan</t>
  </si>
  <si>
    <t>         Sewa Perabot Dan Peralatan</t>
  </si>
  <si>
    <t>CRM</t>
  </si>
  <si>
    <t>         Sewa SSTCR,Pinpad, CRM Dll</t>
  </si>
  <si>
    <t>         Sewa Kendaraan Pejabat Bank</t>
  </si>
  <si>
    <t>         Sewa Kendaraan Unit Layanan Mikro</t>
  </si>
  <si>
    <t>      T. Promosi</t>
  </si>
  <si>
    <t>         Iklan</t>
  </si>
  <si>
    <t>         Promosi</t>
  </si>
  <si>
    <t>      U. Pajak-Pajak (Tidak Termasuk Pajak Penghasilan)</t>
  </si>
  <si>
    <t>         Pajak Kendaraan</t>
  </si>
  <si>
    <t>         Pajak Bumi Dan Bangunan</t>
  </si>
  <si>
    <t>         Pajak - Pajak</t>
  </si>
  <si>
    <t>         Pajak Kendaraan Cop</t>
  </si>
  <si>
    <t>      V. Pemeliharaan Dan Perbaikan</t>
  </si>
  <si>
    <t>         Gedung Kantor</t>
  </si>
  <si>
    <t>         Gedung Kantor Unit Layanan Mikro</t>
  </si>
  <si>
    <t>         Perabot Kantor</t>
  </si>
  <si>
    <t>         Perabot Kantor Unit Layanan Mikro</t>
  </si>
  <si>
    <t>         Bbm &amp; Minyak Pelumas Kendaraan Operasional</t>
  </si>
  <si>
    <t>         Reparasi, Servis &amp; Ban Kendaraan Operasional</t>
  </si>
  <si>
    <t>         Reparasi, Servis &amp; Ban Kendaraan Pejabat Bank</t>
  </si>
  <si>
    <t>         Bahan Bakar &amp; Minyak Pelumas Kendaraan Pejabat Bank</t>
  </si>
  <si>
    <t>         Bahan Bakar &amp; Minyak Pelumas Unit Layanan Mikro</t>
  </si>
  <si>
    <t>         Reprsi,Servis,Dan Oprsnl Mikro</t>
  </si>
  <si>
    <t>         Pemeliharaan Kendaraan Cop</t>
  </si>
  <si>
    <t>      W. Barang Dan Jasa</t>
  </si>
  <si>
    <t>          I. Jasa Pengolahan Teknologi, Sistem &amp; Informasi</t>
  </si>
  <si>
    <t>             Jaringan Komunikasi</t>
  </si>
  <si>
    <t>             Pemelihara/Pemakaian Jasa Tsi</t>
  </si>
  <si>
    <t>         II. Lainnya</t>
  </si>
  <si>
    <t>             Listrik</t>
  </si>
  <si>
    <t>             Air Dan Gas</t>
  </si>
  <si>
    <t>             Telepon, Telegram Dan Telex</t>
  </si>
  <si>
    <t>             Meterai Dan Perangko</t>
  </si>
  <si>
    <t>             Alat-Alat Tulis</t>
  </si>
  <si>
    <t>             Alat-Alat Tulis Unit Layanan Mikro</t>
  </si>
  <si>
    <t>             Barang Cetakan</t>
  </si>
  <si>
    <t>             Barang Cetakan Unit Layanan Mikro</t>
  </si>
  <si>
    <t>             BIaya Cetak Kartu Brizzi</t>
  </si>
  <si>
    <t>             Majalah Dan Surat Kabar</t>
  </si>
  <si>
    <t>             Konsumsi Kantor, Kopi, Gula, Teh</t>
  </si>
  <si>
    <t>             Rapat</t>
  </si>
  <si>
    <t>             Rapat Unit Layanan Mikro</t>
  </si>
  <si>
    <t>             Jamuan Tamu</t>
  </si>
  <si>
    <t>             Jamuan Tamu Unit Layanan Mikro</t>
  </si>
  <si>
    <t>             Uang Saku Perdin Pegawai</t>
  </si>
  <si>
    <t>             Perjalanan Dinas Unit Layanan Mikro</t>
  </si>
  <si>
    <t>             PemBInaan Bkk</t>
  </si>
  <si>
    <t>             Detasering</t>
  </si>
  <si>
    <t>             Uang Trans &amp; Inap Pegawai</t>
  </si>
  <si>
    <t>             Uang Trans &amp; Inap Dir Kom</t>
  </si>
  <si>
    <t>             Service Fee Trans &amp; Inap Perdin</t>
  </si>
  <si>
    <t>56031</t>
  </si>
  <si>
    <t>5752042</t>
  </si>
  <si>
    <t xml:space="preserve">             Telepon &amp; Jarkom Unit Layanan Mikro</t>
  </si>
  <si>
    <t>             Jasa Konsultan</t>
  </si>
  <si>
    <t>             Jasa Konsultan Rating Obligasi</t>
  </si>
  <si>
    <t>             Subsidi Telepon</t>
  </si>
  <si>
    <t>             Listrik Rumah Dinas Pejabat</t>
  </si>
  <si>
    <t>             Air(Pdam) &amp; Gas Rumah Dinas Pejabat</t>
  </si>
  <si>
    <t>             Telp &amp; Internet Rumah Dinas Pejabat</t>
  </si>
  <si>
    <t>             Keamanan &amp; Kebersihan Rumah Dinas Pejabat</t>
  </si>
  <si>
    <t>             Uang Saku Perdin Dir &amp; Kom</t>
  </si>
  <si>
    <t>             BIaya Jasa Broker</t>
  </si>
  <si>
    <t>      X. Lainnya</t>
  </si>
  <si>
    <t>         BIaya Bunga Atas LiaBIlitas Sewa</t>
  </si>
  <si>
    <t>         Cover Dan Transfer</t>
  </si>
  <si>
    <t>         Pemasaran</t>
  </si>
  <si>
    <t>         Dlm Rangka Pembukaan Cab Baru</t>
  </si>
  <si>
    <t>         BIaya Selisih Kurs TT</t>
  </si>
  <si>
    <t>         BIaya Selisih Kurs Bn</t>
  </si>
  <si>
    <t>56530</t>
  </si>
  <si>
    <t>5791034</t>
  </si>
  <si>
    <t xml:space="preserve">         Biaya Penyelesaian Kredit</t>
  </si>
  <si>
    <t>         BIaya Telex Dan Adm.Eksport</t>
  </si>
  <si>
    <t>         Penagihan Kredit</t>
  </si>
  <si>
    <t>         Pelayanan Kpe</t>
  </si>
  <si>
    <t>         Jasa Notaris</t>
  </si>
  <si>
    <t>         Pendukung Kredit</t>
  </si>
  <si>
    <t>         BIaya Iuran Ojk</t>
  </si>
  <si>
    <t>         BIaya Porto</t>
  </si>
  <si>
    <t>         BIaya Pendukung Pelayanan</t>
  </si>
  <si>
    <t>         BIaya Cash Count ATM PHk III</t>
  </si>
  <si>
    <t>         BIaya Marketing Kredit Pihak III</t>
  </si>
  <si>
    <t>         BIaya Layanan Laku Pandai</t>
  </si>
  <si>
    <t>         BIaya Jasa Layanan Flagging</t>
  </si>
  <si>
    <t>         BIaya Obyek Vital (Obvit)</t>
  </si>
  <si>
    <t>         BIaya Reward Pencapaian Dana/Kredit</t>
  </si>
  <si>
    <t>         BIaya Pembulatan Giro BI</t>
  </si>
  <si>
    <t>         BIaya Scf</t>
  </si>
  <si>
    <t>         BIaya Dharma Bank Jateng</t>
  </si>
  <si>
    <t>         BIaya Administrasi</t>
  </si>
  <si>
    <t>C</t>
  </si>
  <si>
    <t>C. Laba Rugi Operasional (A + B)</t>
  </si>
  <si>
    <t>PENDAPATAN DAN BIAYA NON OPR</t>
  </si>
  <si>
    <t>PENDAPATAN NON OPR</t>
  </si>
  <si>
    <t>D. Pendapatan Non-Operasional</t>
  </si>
  <si>
    <t>   1. Sewa</t>
  </si>
  <si>
    <t>   2. Keuntungan Penjualan Aset Tetap Dan Inventaris</t>
  </si>
  <si>
    <t>   3. Penjabaran Transaksi Valuta Asing</t>
  </si>
  <si>
    <t>   4. Penerimaan Klaim Asuransi Kerugian Operasional</t>
  </si>
  <si>
    <t>   5. Lainnya</t>
  </si>
  <si>
    <t>      Pendapatan Dplk Kanpus</t>
  </si>
  <si>
    <t>      Pendapatan Dplk Cabang &amp; Capem</t>
  </si>
  <si>
    <t>BIAYA NON OPR</t>
  </si>
  <si>
    <t>E. Beban Non-Operasional</t>
  </si>
  <si>
    <t>   1. Kerugian Penjualan Aset Tetap Dan Inventaris</t>
  </si>
  <si>
    <t>   2. Penjabaran Transaksi Valuta Asing</t>
  </si>
  <si>
    <t>   3. Lainnya</t>
  </si>
  <si>
    <t>      Bmpd</t>
  </si>
  <si>
    <t>      Rekreasi Dan Olah Raga</t>
  </si>
  <si>
    <t>      Rekreasi Dan Olahraga Unit Layanan Mikro</t>
  </si>
  <si>
    <t>      Representatif</t>
  </si>
  <si>
    <t>PA</t>
  </si>
  <si>
    <t>      Penyiangan Arsip</t>
  </si>
  <si>
    <t>AMP</t>
  </si>
  <si>
    <t>      Alat Monitoring Pajak</t>
  </si>
  <si>
    <t>      BIaya Sosial</t>
  </si>
  <si>
    <t>      BIaya Pungutan Ojk Untuk Dplk</t>
  </si>
  <si>
    <t>      BIaya Pungutan Asosiasi Dplk</t>
  </si>
  <si>
    <t>      BIaya Langganan Aplikasi Dplk</t>
  </si>
  <si>
    <t>      BIaya Akuntan Dplk</t>
  </si>
  <si>
    <t>      BIaya Publikasi Hasil Audit Dplk</t>
  </si>
  <si>
    <t>      BIaya Jasa Konsultan/Vendor Dplk</t>
  </si>
  <si>
    <t>      BIaya Premi Asuransi Dplk</t>
  </si>
  <si>
    <t>      BIaya Promosi Dplk</t>
  </si>
  <si>
    <t>      BIaya Denda Dplk (Pajak&amp;Laporan)</t>
  </si>
  <si>
    <t>F</t>
  </si>
  <si>
    <t>F. Laba Rugi Non-Operasional (D + E)</t>
  </si>
  <si>
    <t>G</t>
  </si>
  <si>
    <t>G. Laba Rugi Tahun Berjalan (C + F)</t>
  </si>
  <si>
    <t>H. Penerimaan Transfer Laba / Rugi</t>
  </si>
  <si>
    <t xml:space="preserve">   Total Pendapatan</t>
  </si>
  <si>
    <t>H</t>
  </si>
  <si>
    <t xml:space="preserve">   Total BIaya</t>
  </si>
  <si>
    <t xml:space="preserve">   Laba Rugi Tahun Berjalan</t>
  </si>
  <si>
    <t>J. Pajak Penghasilan</t>
  </si>
  <si>
    <t>   1. Taksiran Pajak Tahun Berjalan -/-</t>
  </si>
  <si>
    <t>   2. Pajak Tangguhan :</t>
  </si>
  <si>
    <t>      A. Pendapatan Pajak Tangguhan</t>
  </si>
  <si>
    <t>         Pend. Pajak Tangguhan</t>
  </si>
  <si>
    <t>      B. Beban Pajak Tangguhan -/-</t>
  </si>
  <si>
    <t>         BIaya Pajak Tangguhan</t>
  </si>
  <si>
    <t>K. Laba Rugi Bersih (G - J)</t>
  </si>
  <si>
    <t>LABA RUGI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</si>
</sst>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#,##0;\(#,##0\)"/>
    <numFmt numFmtId="167" formatCode="_(* #,##0_);_(* \(#,##0\);_(* &quot;-&quot;??_);_(@_)"/>
    <numFmt numFmtId="168" formatCode="&quot;$&quot;#,##0"/>
    <numFmt numFmtId="169" formatCode="#,##0.00;\(#,##0.00\)"/>
    <numFmt numFmtId="170" formatCode="mmm\ yyyy"/>
  </numFmts>
  <fonts count="33">
    <font>
      <sz val="10"/>
      <color rgb="FF000000"/>
      <name val="Arial"/>
      <charset val="134"/>
    </font>
    <font>
      <sz val="12"/>
      <color rgb="FF000000"/>
      <name val="Calibri Light"/>
      <charset val="134"/>
      <scheme val="major"/>
    </font>
    <font>
      <sz val="10"/>
      <color rgb="FF000000"/>
      <name val="Calibri Light"/>
      <charset val="134"/>
      <scheme val="major"/>
    </font>
    <font>
      <b/>
      <sz val="12"/>
      <color rgb="FF666666"/>
      <name val="Calibri Light"/>
      <charset val="134"/>
      <scheme val="major"/>
    </font>
    <font>
      <b/>
      <sz val="11"/>
      <color rgb="FF666666"/>
      <name val="Calibri Light"/>
      <charset val="134"/>
      <scheme val="major"/>
    </font>
    <font>
      <b/>
      <sz val="12"/>
      <color rgb="FF576475"/>
      <name val="Calibri Light"/>
      <charset val="134"/>
      <scheme val="major"/>
    </font>
    <font>
      <b/>
      <sz val="10"/>
      <color rgb="FFFFFFFF"/>
      <name val="Calibri Light"/>
      <charset val="134"/>
      <scheme val="major"/>
    </font>
    <font>
      <b/>
      <i/>
      <sz val="10"/>
      <color rgb="FFFFFFFF"/>
      <name val="Calibri Light"/>
      <charset val="134"/>
      <scheme val="major"/>
    </font>
    <font>
      <b/>
      <i/>
      <sz val="11"/>
      <color rgb="FFFFFFFF"/>
      <name val="Calibri Light"/>
      <charset val="134"/>
      <scheme val="major"/>
    </font>
    <font>
      <sz val="10"/>
      <color rgb="FFFFFFFF"/>
      <name val="Calibri Light"/>
      <charset val="134"/>
      <scheme val="major"/>
    </font>
    <font>
      <sz val="10"/>
      <color rgb="FF666666"/>
      <name val="Calibri Light"/>
      <charset val="134"/>
      <scheme val="major"/>
    </font>
    <font>
      <sz val="11"/>
      <color rgb="FF666666"/>
      <name val="Calibri Light"/>
      <charset val="134"/>
      <scheme val="major"/>
    </font>
    <font>
      <sz val="12"/>
      <color theme="0"/>
      <name val="Calibri Light"/>
      <charset val="134"/>
      <scheme val="major"/>
    </font>
    <font>
      <sz val="10"/>
      <color rgb="FFD9D9D9"/>
      <name val="Calibri Light"/>
      <charset val="134"/>
      <scheme val="major"/>
    </font>
    <font>
      <i/>
      <sz val="10"/>
      <color rgb="FF334960"/>
      <name val="Calibri Light"/>
      <charset val="134"/>
      <scheme val="major"/>
    </font>
    <font>
      <sz val="10"/>
      <color rgb="FF434343"/>
      <name val="Calibri Light"/>
      <charset val="134"/>
      <scheme val="major"/>
    </font>
    <font>
      <b/>
      <sz val="10"/>
      <name val="Calibri Light"/>
      <charset val="134"/>
      <scheme val="major"/>
    </font>
    <font>
      <b/>
      <i/>
      <sz val="10"/>
      <color rgb="FF666666"/>
      <name val="Calibri Light"/>
      <charset val="134"/>
      <scheme val="major"/>
    </font>
    <font>
      <i/>
      <sz val="10"/>
      <color rgb="FFFFFFFF"/>
      <name val="Calibri Light"/>
      <charset val="134"/>
      <scheme val="major"/>
    </font>
    <font>
      <b/>
      <sz val="10"/>
      <color rgb="FF666666"/>
      <name val="Calibri Light"/>
      <charset val="134"/>
      <scheme val="major"/>
    </font>
    <font>
      <sz val="10"/>
      <name val="Calibri Light"/>
      <charset val="134"/>
      <scheme val="major"/>
    </font>
    <font>
      <b/>
      <i/>
      <sz val="10"/>
      <color rgb="FF334960"/>
      <name val="Calibri Light"/>
      <charset val="134"/>
      <scheme val="major"/>
    </font>
    <font>
      <sz val="11"/>
      <color rgb="FF576475"/>
      <name val="Calibri Light"/>
      <charset val="134"/>
      <scheme val="major"/>
    </font>
    <font>
      <sz val="10"/>
      <color rgb="FF334960"/>
      <name val="Calibri Light"/>
      <charset val="134"/>
      <scheme val="major"/>
    </font>
    <font>
      <b/>
      <sz val="13"/>
      <color rgb="FF002060"/>
      <name val="Calibri Light"/>
      <charset val="134"/>
      <scheme val="major"/>
    </font>
    <font>
      <sz val="13"/>
      <color rgb="FF002060"/>
      <name val="Calibri Light"/>
      <charset val="134"/>
      <scheme val="major"/>
    </font>
    <font>
      <i/>
      <sz val="12"/>
      <color rgb="FF334960"/>
      <name val="Calibri Light"/>
      <charset val="134"/>
      <scheme val="major"/>
    </font>
    <font>
      <sz val="10"/>
      <color theme="0"/>
      <name val="Calibri Light"/>
      <charset val="134"/>
      <scheme val="major"/>
    </font>
    <font>
      <sz val="11"/>
      <color rgb="FF434343"/>
      <name val="Calibri Light"/>
      <charset val="134"/>
      <scheme val="major"/>
    </font>
    <font>
      <sz val="10"/>
      <color rgb="FFFF0000"/>
      <name val="Calibri Light"/>
      <charset val="134"/>
      <scheme val="major"/>
    </font>
    <font>
      <sz val="10"/>
      <color rgb="FF0000FF"/>
      <name val="Calibri Light"/>
      <charset val="134"/>
      <scheme val="major"/>
    </font>
    <font>
      <i/>
      <sz val="10"/>
      <color rgb="FF434343"/>
      <name val="Calibri Light"/>
      <charset val="134"/>
      <scheme val="major"/>
    </font>
    <font>
      <sz val="10"/>
      <color rgb="FF000000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C7687"/>
        <bgColor rgb="FF6C7687"/>
      </patternFill>
    </fill>
    <fill>
      <patternFill patternType="solid">
        <fgColor theme="9" tint="0.59999389629810485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E8AF6F"/>
      </patternFill>
    </fill>
    <fill>
      <patternFill patternType="solid">
        <fgColor theme="9" tint="0.39994506668294322"/>
        <bgColor rgb="FFE69138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79995117038483843"/>
        <bgColor rgb="FFFFF2CC"/>
      </patternFill>
    </fill>
    <fill>
      <patternFill patternType="solid">
        <fgColor rgb="FFC9DAF8"/>
        <bgColor rgb="FFC9DAF8"/>
      </patternFill>
    </fill>
  </fills>
  <borders count="41">
    <border>
      <left/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 style="thin">
        <color theme="9" tint="-0.249977111117893"/>
      </left>
      <right/>
      <top/>
      <bottom style="thin">
        <color rgb="FFEAD1DC"/>
      </bottom>
      <diagonal/>
    </border>
    <border>
      <left/>
      <right/>
      <top/>
      <bottom style="thin">
        <color rgb="FFEAD1DC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rgb="FFEAD1DC"/>
      </bottom>
      <diagonal/>
    </border>
    <border>
      <left/>
      <right/>
      <top style="thin">
        <color rgb="FFEAD1DC"/>
      </top>
      <bottom style="thin">
        <color rgb="FFEAD1DC"/>
      </bottom>
      <diagonal/>
    </border>
    <border>
      <left style="thin">
        <color theme="9" tint="-0.249977111117893"/>
      </left>
      <right style="hair">
        <color rgb="FFFFFFFF"/>
      </right>
      <top style="thin">
        <color rgb="FFEAD1DC"/>
      </top>
      <bottom style="thin">
        <color rgb="FFEAD1DC"/>
      </bottom>
      <diagonal/>
    </border>
    <border>
      <left style="hair">
        <color rgb="FFFFFFFF"/>
      </left>
      <right style="thin">
        <color rgb="FFFFFFFF"/>
      </right>
      <top style="thin">
        <color rgb="FFEAD1DC"/>
      </top>
      <bottom style="thin">
        <color rgb="FFEAD1DC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rgb="FF9FC5E8"/>
      </bottom>
      <diagonal/>
    </border>
    <border>
      <left/>
      <right style="thin">
        <color theme="9" tint="-0.249977111117893"/>
      </right>
      <top/>
      <bottom style="thin">
        <color rgb="FFEAD1DC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rgb="FFEAD1DC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9" tint="0.79995117038483843"/>
      </left>
      <right style="thin">
        <color theme="9" tint="0.79995117038483843"/>
      </right>
      <top style="thin">
        <color theme="9" tint="0.79995117038483843"/>
      </top>
      <bottom style="thin">
        <color theme="9" tint="0.7999511703848384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9" tint="-0.249977111117893"/>
      </left>
      <right/>
      <top style="thin">
        <color rgb="FFEAD1DC"/>
      </top>
      <bottom/>
      <diagonal/>
    </border>
    <border>
      <left/>
      <right/>
      <top style="thin">
        <color rgb="FFEAD1DC"/>
      </top>
      <bottom/>
      <diagonal/>
    </border>
    <border>
      <left style="thin">
        <color theme="9" tint="-0.249977111117893"/>
      </left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thin">
        <color theme="9" tint="-0.249977111117893"/>
      </right>
      <top style="thin">
        <color rgb="FFEAD1DC"/>
      </top>
      <bottom/>
      <diagonal/>
    </border>
    <border>
      <left/>
      <right style="thin">
        <color theme="9" tint="-0.249977111117893"/>
      </right>
      <top style="thin">
        <color rgb="FF9FC5E8"/>
      </top>
      <bottom style="thin">
        <color rgb="FF9FC5E8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theme="9" tint="-0.249977111117893"/>
      </bottom>
      <diagonal/>
    </border>
    <border>
      <left/>
      <right/>
      <top style="thin">
        <color rgb="FFEAD1DC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theme="9" tint="-0.249977111117893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hair">
        <color theme="9" tint="0.39991454817346722"/>
      </bottom>
      <diagonal/>
    </border>
    <border>
      <left style="thin">
        <color theme="9" tint="0.39991454817346722"/>
      </left>
      <right style="thin">
        <color theme="9" tint="0.39991454817346722"/>
      </right>
      <top style="hair">
        <color theme="9" tint="0.39991454817346722"/>
      </top>
      <bottom style="hair">
        <color theme="9" tint="0.39991454817346722"/>
      </bottom>
      <diagonal/>
    </border>
    <border>
      <left style="thin">
        <color theme="9" tint="0.39991454817346722"/>
      </left>
      <right style="thin">
        <color theme="9" tint="0.39991454817346722"/>
      </right>
      <top style="hair">
        <color theme="9" tint="0.39991454817346722"/>
      </top>
      <bottom style="thin">
        <color theme="9" tint="0.3999145481734672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hair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hair">
        <color theme="9" tint="0.59996337778862885"/>
      </top>
      <bottom style="hair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hair">
        <color theme="9" tint="0.59996337778862885"/>
      </top>
      <bottom style="thin">
        <color theme="9" tint="0.59996337778862885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41" fontId="32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166" fontId="9" fillId="4" borderId="6" xfId="0" applyNumberFormat="1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167" fontId="11" fillId="5" borderId="8" xfId="0" applyNumberFormat="1" applyFont="1" applyFill="1" applyBorder="1" applyAlignment="1">
      <alignment vertical="center"/>
    </xf>
    <xf numFmtId="167" fontId="10" fillId="5" borderId="8" xfId="0" applyNumberFormat="1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167" fontId="11" fillId="6" borderId="10" xfId="0" applyNumberFormat="1" applyFont="1" applyFill="1" applyBorder="1" applyAlignment="1">
      <alignment vertical="center"/>
    </xf>
    <xf numFmtId="167" fontId="10" fillId="6" borderId="10" xfId="0" applyNumberFormat="1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12" fillId="0" borderId="14" xfId="1" applyNumberFormat="1" applyFont="1" applyBorder="1" applyAlignment="1">
      <alignment horizontal="right" vertical="center"/>
    </xf>
    <xf numFmtId="3" fontId="5" fillId="3" borderId="15" xfId="0" applyNumberFormat="1" applyFont="1" applyFill="1" applyBorder="1" applyAlignment="1">
      <alignment horizontal="center" vertical="center"/>
    </xf>
    <xf numFmtId="0" fontId="12" fillId="0" borderId="16" xfId="1" applyNumberFormat="1" applyFont="1" applyBorder="1" applyAlignment="1">
      <alignment horizontal="right" vertical="center"/>
    </xf>
    <xf numFmtId="166" fontId="9" fillId="4" borderId="17" xfId="0" applyNumberFormat="1" applyFont="1" applyFill="1" applyBorder="1" applyAlignment="1">
      <alignment horizontal="right" vertical="center"/>
    </xf>
    <xf numFmtId="168" fontId="13" fillId="0" borderId="16" xfId="0" applyNumberFormat="1" applyFont="1" applyBorder="1" applyAlignment="1">
      <alignment horizontal="right" vertical="center"/>
    </xf>
    <xf numFmtId="167" fontId="10" fillId="5" borderId="18" xfId="0" applyNumberFormat="1" applyFont="1" applyFill="1" applyBorder="1" applyAlignment="1">
      <alignment vertical="center"/>
    </xf>
    <xf numFmtId="167" fontId="10" fillId="6" borderId="19" xfId="0" applyNumberFormat="1" applyFont="1" applyFill="1" applyBorder="1" applyAlignment="1">
      <alignment vertical="center"/>
    </xf>
    <xf numFmtId="168" fontId="14" fillId="0" borderId="20" xfId="0" applyNumberFormat="1" applyFont="1" applyBorder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166" fontId="15" fillId="7" borderId="0" xfId="0" applyNumberFormat="1" applyFont="1" applyFill="1" applyAlignment="1">
      <alignment vertical="center"/>
    </xf>
    <xf numFmtId="169" fontId="15" fillId="7" borderId="0" xfId="0" applyNumberFormat="1" applyFont="1" applyFill="1" applyAlignment="1">
      <alignment vertical="center"/>
    </xf>
    <xf numFmtId="166" fontId="15" fillId="8" borderId="0" xfId="0" applyNumberFormat="1" applyFont="1" applyFill="1" applyAlignment="1">
      <alignment vertical="center"/>
    </xf>
    <xf numFmtId="166" fontId="15" fillId="8" borderId="0" xfId="0" applyNumberFormat="1" applyFont="1" applyFill="1" applyAlignment="1">
      <alignment horizontal="right" vertical="center"/>
    </xf>
    <xf numFmtId="169" fontId="15" fillId="8" borderId="0" xfId="0" applyNumberFormat="1" applyFont="1" applyFill="1" applyAlignment="1">
      <alignment horizontal="right" vertical="center"/>
    </xf>
    <xf numFmtId="170" fontId="9" fillId="0" borderId="0" xfId="0" applyNumberFormat="1" applyFont="1" applyFill="1" applyBorder="1" applyAlignment="1">
      <alignment horizontal="center" vertical="center"/>
    </xf>
    <xf numFmtId="168" fontId="13" fillId="0" borderId="14" xfId="0" applyNumberFormat="1" applyFont="1" applyBorder="1" applyAlignment="1">
      <alignment horizontal="right" vertical="center"/>
    </xf>
    <xf numFmtId="168" fontId="13" fillId="0" borderId="0" xfId="0" applyNumberFormat="1" applyFont="1" applyAlignment="1">
      <alignment horizontal="right" vertical="center"/>
    </xf>
    <xf numFmtId="17" fontId="16" fillId="0" borderId="21" xfId="0" applyNumberFormat="1" applyFont="1" applyFill="1" applyBorder="1" applyAlignment="1">
      <alignment horizontal="center" vertical="center"/>
    </xf>
    <xf numFmtId="41" fontId="10" fillId="0" borderId="21" xfId="1" applyFont="1" applyFill="1" applyBorder="1" applyAlignment="1">
      <alignment vertical="center"/>
    </xf>
    <xf numFmtId="168" fontId="14" fillId="0" borderId="22" xfId="0" applyNumberFormat="1" applyFont="1" applyBorder="1" applyAlignment="1">
      <alignment horizontal="right" vertical="center"/>
    </xf>
    <xf numFmtId="168" fontId="14" fillId="0" borderId="0" xfId="0" applyNumberFormat="1" applyFont="1" applyAlignment="1">
      <alignment horizontal="right" vertical="center"/>
    </xf>
    <xf numFmtId="0" fontId="10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right" vertical="center"/>
    </xf>
    <xf numFmtId="0" fontId="11" fillId="5" borderId="10" xfId="0" applyFont="1" applyFill="1" applyBorder="1" applyAlignment="1">
      <alignment horizontal="left" vertical="center"/>
    </xf>
    <xf numFmtId="166" fontId="10" fillId="5" borderId="10" xfId="0" applyNumberFormat="1" applyFont="1" applyFill="1" applyBorder="1" applyAlignment="1">
      <alignment horizontal="right" vertical="center"/>
    </xf>
    <xf numFmtId="166" fontId="10" fillId="0" borderId="10" xfId="0" applyNumberFormat="1" applyFont="1" applyBorder="1" applyAlignment="1">
      <alignment horizontal="right" vertical="center"/>
    </xf>
    <xf numFmtId="166" fontId="10" fillId="5" borderId="19" xfId="0" applyNumberFormat="1" applyFont="1" applyFill="1" applyBorder="1" applyAlignment="1">
      <alignment horizontal="right" vertical="center"/>
    </xf>
    <xf numFmtId="166" fontId="10" fillId="0" borderId="19" xfId="0" applyNumberFormat="1" applyFont="1" applyBorder="1" applyAlignment="1">
      <alignment horizontal="right" vertical="center"/>
    </xf>
    <xf numFmtId="41" fontId="14" fillId="0" borderId="21" xfId="1" applyFont="1" applyFill="1" applyBorder="1" applyAlignment="1">
      <alignment horizontal="right" vertical="center"/>
    </xf>
    <xf numFmtId="0" fontId="17" fillId="5" borderId="12" xfId="0" applyFont="1" applyFill="1" applyBorder="1" applyAlignment="1">
      <alignment horizontal="right" vertical="center"/>
    </xf>
    <xf numFmtId="167" fontId="10" fillId="6" borderId="10" xfId="0" applyNumberFormat="1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167" fontId="10" fillId="6" borderId="19" xfId="0" applyNumberFormat="1" applyFont="1" applyFill="1" applyBorder="1" applyAlignment="1">
      <alignment horizontal="right" vertical="center"/>
    </xf>
    <xf numFmtId="168" fontId="18" fillId="0" borderId="22" xfId="0" applyNumberFormat="1" applyFont="1" applyBorder="1" applyAlignment="1">
      <alignment horizontal="right" vertical="center"/>
    </xf>
    <xf numFmtId="167" fontId="9" fillId="6" borderId="0" xfId="0" applyNumberFormat="1" applyFont="1" applyFill="1" applyAlignment="1">
      <alignment vertical="center"/>
    </xf>
    <xf numFmtId="168" fontId="18" fillId="0" borderId="22" xfId="0" applyNumberFormat="1" applyFont="1" applyBorder="1" applyAlignment="1">
      <alignment horizontal="left" vertical="center"/>
    </xf>
    <xf numFmtId="41" fontId="13" fillId="0" borderId="21" xfId="1" applyFont="1" applyFill="1" applyBorder="1" applyAlignment="1">
      <alignment horizontal="right" vertical="center"/>
    </xf>
    <xf numFmtId="43" fontId="10" fillId="6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41" fontId="10" fillId="6" borderId="10" xfId="1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167" fontId="11" fillId="6" borderId="24" xfId="0" applyNumberFormat="1" applyFont="1" applyFill="1" applyBorder="1" applyAlignment="1">
      <alignment vertical="center"/>
    </xf>
    <xf numFmtId="167" fontId="10" fillId="6" borderId="24" xfId="0" applyNumberFormat="1" applyFont="1" applyFill="1" applyBorder="1" applyAlignment="1">
      <alignment horizontal="right" vertical="center"/>
    </xf>
    <xf numFmtId="0" fontId="6" fillId="4" borderId="25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left" vertical="center"/>
    </xf>
    <xf numFmtId="166" fontId="9" fillId="4" borderId="26" xfId="0" applyNumberFormat="1" applyFont="1" applyFill="1" applyBorder="1" applyAlignment="1">
      <alignment horizontal="right" vertical="center"/>
    </xf>
    <xf numFmtId="0" fontId="17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166" fontId="10" fillId="5" borderId="8" xfId="0" applyNumberFormat="1" applyFont="1" applyFill="1" applyBorder="1" applyAlignment="1">
      <alignment horizontal="right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167" fontId="4" fillId="6" borderId="10" xfId="0" applyNumberFormat="1" applyFont="1" applyFill="1" applyBorder="1" applyAlignment="1">
      <alignment vertical="center"/>
    </xf>
    <xf numFmtId="167" fontId="19" fillId="6" borderId="10" xfId="0" applyNumberFormat="1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center" vertical="center"/>
    </xf>
    <xf numFmtId="167" fontId="11" fillId="0" borderId="10" xfId="0" applyNumberFormat="1" applyFont="1" applyFill="1" applyBorder="1" applyAlignment="1">
      <alignment vertical="center"/>
    </xf>
    <xf numFmtId="167" fontId="10" fillId="0" borderId="10" xfId="0" applyNumberFormat="1" applyFont="1" applyFill="1" applyBorder="1" applyAlignment="1">
      <alignment horizontal="right" vertical="center"/>
    </xf>
    <xf numFmtId="168" fontId="14" fillId="0" borderId="0" xfId="0" applyNumberFormat="1" applyFont="1" applyAlignment="1">
      <alignment horizontal="left" vertical="center"/>
    </xf>
    <xf numFmtId="167" fontId="10" fillId="6" borderId="27" xfId="0" applyNumberFormat="1" applyFont="1" applyFill="1" applyBorder="1" applyAlignment="1">
      <alignment horizontal="right" vertical="center"/>
    </xf>
    <xf numFmtId="166" fontId="9" fillId="4" borderId="28" xfId="0" applyNumberFormat="1" applyFont="1" applyFill="1" applyBorder="1" applyAlignment="1">
      <alignment horizontal="right" vertical="center"/>
    </xf>
    <xf numFmtId="166" fontId="10" fillId="5" borderId="18" xfId="0" applyNumberFormat="1" applyFont="1" applyFill="1" applyBorder="1" applyAlignment="1">
      <alignment horizontal="right" vertical="center"/>
    </xf>
    <xf numFmtId="167" fontId="19" fillId="6" borderId="19" xfId="0" applyNumberFormat="1" applyFont="1" applyFill="1" applyBorder="1" applyAlignment="1">
      <alignment horizontal="right" vertical="center"/>
    </xf>
    <xf numFmtId="41" fontId="20" fillId="0" borderId="21" xfId="1" applyFont="1" applyFill="1" applyBorder="1" applyAlignment="1">
      <alignment vertical="center"/>
    </xf>
    <xf numFmtId="164" fontId="10" fillId="6" borderId="10" xfId="0" applyNumberFormat="1" applyFont="1" applyFill="1" applyBorder="1" applyAlignment="1">
      <alignment horizontal="right" vertical="center"/>
    </xf>
    <xf numFmtId="164" fontId="10" fillId="6" borderId="19" xfId="0" applyNumberFormat="1" applyFont="1" applyFill="1" applyBorder="1" applyAlignment="1">
      <alignment horizontal="right" vertical="center"/>
    </xf>
    <xf numFmtId="0" fontId="10" fillId="9" borderId="9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167" fontId="11" fillId="9" borderId="10" xfId="0" applyNumberFormat="1" applyFont="1" applyFill="1" applyBorder="1" applyAlignment="1">
      <alignment vertical="center"/>
    </xf>
    <xf numFmtId="167" fontId="10" fillId="9" borderId="10" xfId="0" applyNumberFormat="1" applyFont="1" applyFill="1" applyBorder="1" applyAlignment="1">
      <alignment horizontal="right" vertical="center"/>
    </xf>
    <xf numFmtId="0" fontId="10" fillId="10" borderId="9" xfId="0" applyFont="1" applyFill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167" fontId="10" fillId="10" borderId="10" xfId="0" applyNumberFormat="1" applyFont="1" applyFill="1" applyBorder="1" applyAlignment="1">
      <alignment horizontal="right" vertical="center"/>
    </xf>
    <xf numFmtId="0" fontId="10" fillId="11" borderId="29" xfId="0" applyFont="1" applyFill="1" applyBorder="1" applyAlignment="1">
      <alignment vertical="center"/>
    </xf>
    <xf numFmtId="0" fontId="10" fillId="11" borderId="30" xfId="0" applyFont="1" applyFill="1" applyBorder="1" applyAlignment="1">
      <alignment vertical="center"/>
    </xf>
    <xf numFmtId="0" fontId="11" fillId="11" borderId="30" xfId="0" applyFont="1" applyFill="1" applyBorder="1" applyAlignment="1">
      <alignment vertical="center"/>
    </xf>
    <xf numFmtId="167" fontId="10" fillId="11" borderId="30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166" fontId="23" fillId="0" borderId="0" xfId="0" applyNumberFormat="1" applyFont="1" applyAlignment="1">
      <alignment horizontal="right" vertical="center"/>
    </xf>
    <xf numFmtId="0" fontId="24" fillId="12" borderId="1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/>
    </xf>
    <xf numFmtId="0" fontId="25" fillId="14" borderId="2" xfId="0" applyFont="1" applyFill="1" applyBorder="1" applyAlignment="1">
      <alignment vertical="center"/>
    </xf>
    <xf numFmtId="0" fontId="25" fillId="14" borderId="13" xfId="0" applyFont="1" applyFill="1" applyBorder="1" applyAlignment="1">
      <alignment vertical="center"/>
    </xf>
    <xf numFmtId="167" fontId="10" fillId="5" borderId="8" xfId="0" applyNumberFormat="1" applyFont="1" applyFill="1" applyBorder="1" applyAlignment="1">
      <alignment horizontal="right" vertical="center"/>
    </xf>
    <xf numFmtId="167" fontId="10" fillId="6" borderId="0" xfId="0" applyNumberFormat="1" applyFont="1" applyFill="1" applyAlignment="1">
      <alignment vertical="center"/>
    </xf>
    <xf numFmtId="167" fontId="10" fillId="9" borderId="19" xfId="0" applyNumberFormat="1" applyFont="1" applyFill="1" applyBorder="1" applyAlignment="1">
      <alignment horizontal="right" vertical="center"/>
    </xf>
    <xf numFmtId="167" fontId="10" fillId="10" borderId="19" xfId="0" applyNumberFormat="1" applyFont="1" applyFill="1" applyBorder="1" applyAlignment="1">
      <alignment horizontal="right" vertical="center"/>
    </xf>
    <xf numFmtId="167" fontId="10" fillId="11" borderId="31" xfId="0" applyNumberFormat="1" applyFont="1" applyFill="1" applyBorder="1" applyAlignment="1">
      <alignment horizontal="right" vertical="center"/>
    </xf>
    <xf numFmtId="166" fontId="2" fillId="0" borderId="16" xfId="0" applyNumberFormat="1" applyFont="1" applyBorder="1" applyAlignment="1">
      <alignment horizontal="right" vertical="center"/>
    </xf>
    <xf numFmtId="168" fontId="26" fillId="0" borderId="14" xfId="0" applyNumberFormat="1" applyFont="1" applyBorder="1" applyAlignment="1">
      <alignment horizontal="right" vertical="center"/>
    </xf>
    <xf numFmtId="168" fontId="26" fillId="0" borderId="16" xfId="0" applyNumberFormat="1" applyFont="1" applyBorder="1" applyAlignment="1">
      <alignment horizontal="right" vertical="center"/>
    </xf>
    <xf numFmtId="167" fontId="10" fillId="5" borderId="18" xfId="0" applyNumberFormat="1" applyFont="1" applyFill="1" applyBorder="1" applyAlignment="1">
      <alignment horizontal="right" vertical="center"/>
    </xf>
    <xf numFmtId="41" fontId="23" fillId="0" borderId="21" xfId="1" applyFont="1" applyFill="1" applyBorder="1" applyAlignment="1">
      <alignment horizontal="right"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26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6" fillId="15" borderId="3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7" fontId="10" fillId="0" borderId="33" xfId="0" applyNumberFormat="1" applyFont="1" applyFill="1" applyBorder="1" applyAlignment="1">
      <alignment vertical="center"/>
    </xf>
    <xf numFmtId="169" fontId="23" fillId="0" borderId="0" xfId="0" applyNumberFormat="1" applyFont="1" applyFill="1" applyBorder="1" applyAlignment="1">
      <alignment horizontal="right" vertical="center"/>
    </xf>
    <xf numFmtId="167" fontId="27" fillId="6" borderId="0" xfId="0" applyNumberFormat="1" applyFont="1" applyFill="1" applyAlignment="1">
      <alignment vertical="center"/>
    </xf>
    <xf numFmtId="0" fontId="27" fillId="6" borderId="0" xfId="0" applyNumberFormat="1" applyFont="1" applyFill="1" applyAlignment="1">
      <alignment vertical="center"/>
    </xf>
    <xf numFmtId="167" fontId="19" fillId="15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/>
    </xf>
    <xf numFmtId="41" fontId="10" fillId="0" borderId="33" xfId="1" applyFont="1" applyFill="1" applyBorder="1" applyAlignment="1">
      <alignment vertical="center"/>
    </xf>
    <xf numFmtId="41" fontId="10" fillId="0" borderId="34" xfId="1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vertical="center"/>
    </xf>
    <xf numFmtId="0" fontId="16" fillId="15" borderId="35" xfId="0" applyFont="1" applyFill="1" applyBorder="1" applyAlignment="1">
      <alignment horizontal="center" vertical="center"/>
    </xf>
    <xf numFmtId="167" fontId="10" fillId="5" borderId="10" xfId="0" applyNumberFormat="1" applyFont="1" applyFill="1" applyBorder="1" applyAlignment="1">
      <alignment horizontal="right" vertical="center"/>
    </xf>
    <xf numFmtId="167" fontId="28" fillId="6" borderId="10" xfId="0" applyNumberFormat="1" applyFont="1" applyFill="1" applyBorder="1" applyAlignment="1">
      <alignment vertical="center"/>
    </xf>
    <xf numFmtId="167" fontId="10" fillId="5" borderId="19" xfId="0" applyNumberFormat="1" applyFont="1" applyFill="1" applyBorder="1" applyAlignment="1">
      <alignment horizontal="right" vertical="center"/>
    </xf>
    <xf numFmtId="167" fontId="29" fillId="6" borderId="0" xfId="0" applyNumberFormat="1" applyFont="1" applyFill="1" applyAlignment="1">
      <alignment vertical="center"/>
    </xf>
    <xf numFmtId="41" fontId="10" fillId="6" borderId="19" xfId="1" applyFont="1" applyFill="1" applyBorder="1" applyAlignment="1">
      <alignment horizontal="right" vertical="center"/>
    </xf>
    <xf numFmtId="167" fontId="10" fillId="0" borderId="36" xfId="0" applyNumberFormat="1" applyFont="1" applyFill="1" applyBorder="1" applyAlignment="1">
      <alignment vertical="center"/>
    </xf>
    <xf numFmtId="168" fontId="14" fillId="0" borderId="36" xfId="0" applyNumberFormat="1" applyFont="1" applyFill="1" applyBorder="1" applyAlignment="1">
      <alignment horizontal="right" vertical="center"/>
    </xf>
    <xf numFmtId="0" fontId="16" fillId="15" borderId="36" xfId="0" applyFont="1" applyFill="1" applyBorder="1" applyAlignment="1">
      <alignment horizontal="center" vertical="center"/>
    </xf>
    <xf numFmtId="167" fontId="19" fillId="15" borderId="36" xfId="0" applyNumberFormat="1" applyFont="1" applyFill="1" applyBorder="1" applyAlignment="1">
      <alignment horizontal="center" vertical="center"/>
    </xf>
    <xf numFmtId="167" fontId="20" fillId="0" borderId="36" xfId="0" applyNumberFormat="1" applyFont="1" applyFill="1" applyBorder="1" applyAlignment="1">
      <alignment vertical="center"/>
    </xf>
    <xf numFmtId="164" fontId="20" fillId="0" borderId="36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66" fontId="9" fillId="4" borderId="10" xfId="0" applyNumberFormat="1" applyFont="1" applyFill="1" applyBorder="1" applyAlignment="1">
      <alignment horizontal="right" vertical="center"/>
    </xf>
    <xf numFmtId="166" fontId="9" fillId="4" borderId="19" xfId="0" applyNumberFormat="1" applyFont="1" applyFill="1" applyBorder="1" applyAlignment="1">
      <alignment horizontal="right" vertical="center"/>
    </xf>
    <xf numFmtId="167" fontId="29" fillId="0" borderId="36" xfId="0" applyNumberFormat="1" applyFont="1" applyFill="1" applyBorder="1" applyAlignment="1">
      <alignment vertical="center"/>
    </xf>
    <xf numFmtId="167" fontId="10" fillId="0" borderId="37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0" fillId="16" borderId="9" xfId="0" applyFont="1" applyFill="1" applyBorder="1" applyAlignment="1">
      <alignment horizontal="center" vertical="center"/>
    </xf>
    <xf numFmtId="167" fontId="10" fillId="17" borderId="10" xfId="0" applyNumberFormat="1" applyFont="1" applyFill="1" applyBorder="1" applyAlignment="1">
      <alignment horizontal="right" vertical="center"/>
    </xf>
    <xf numFmtId="167" fontId="15" fillId="6" borderId="0" xfId="0" applyNumberFormat="1" applyFont="1" applyFill="1" applyAlignment="1">
      <alignment horizontal="right" vertical="center"/>
    </xf>
    <xf numFmtId="167" fontId="9" fillId="6" borderId="0" xfId="0" applyNumberFormat="1" applyFont="1" applyFill="1" applyAlignment="1">
      <alignment horizontal="right" vertical="center"/>
    </xf>
    <xf numFmtId="167" fontId="10" fillId="17" borderId="19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7" fontId="30" fillId="6" borderId="0" xfId="0" applyNumberFormat="1" applyFont="1" applyFill="1" applyAlignment="1">
      <alignment vertical="center"/>
    </xf>
    <xf numFmtId="0" fontId="11" fillId="6" borderId="24" xfId="0" applyFont="1" applyFill="1" applyBorder="1" applyAlignment="1">
      <alignment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3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vertical="center"/>
    </xf>
    <xf numFmtId="167" fontId="19" fillId="18" borderId="39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166" fontId="9" fillId="4" borderId="4" xfId="0" applyNumberFormat="1" applyFont="1" applyFill="1" applyBorder="1" applyAlignment="1">
      <alignment horizontal="right" vertical="center"/>
    </xf>
    <xf numFmtId="166" fontId="31" fillId="0" borderId="0" xfId="0" applyNumberFormat="1" applyFont="1" applyAlignment="1">
      <alignment horizontal="right" vertical="center"/>
    </xf>
    <xf numFmtId="167" fontId="15" fillId="6" borderId="0" xfId="0" applyNumberFormat="1" applyFont="1" applyFill="1" applyBorder="1" applyAlignment="1">
      <alignment horizontal="right" vertical="center"/>
    </xf>
    <xf numFmtId="167" fontId="19" fillId="18" borderId="40" xfId="0" applyNumberFormat="1" applyFont="1" applyFill="1" applyBorder="1" applyAlignment="1">
      <alignment horizontal="right" vertical="center"/>
    </xf>
    <xf numFmtId="166" fontId="9" fillId="4" borderId="15" xfId="0" applyNumberFormat="1" applyFon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0</xdr:row>
      <xdr:rowOff>0</xdr:rowOff>
    </xdr:from>
    <xdr:ext cx="695325" cy="3238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if.wahyu/Downloads/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k%20to%20School%20Planner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##%20project%20RBB%202018-2020\#Financial%20Model\lampiran%20ojekah\pasti%20yang%20ini%20jadi_edit%20(Autosaved)%20-%20Cop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%20net%20worth%20calculator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ik%20Anggalih\RBB%202018-2020\Anggaran%20Nett%20RBB%20OJK\Magelang\Kebumen-Induk-2018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college%20budget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#REF!"/>
      <definedName name="_______g5" refersTo="#REF!"/>
      <definedName name="_______g6" refersTo="#REF!"/>
      <definedName name="_______h57" refersTo="#REF!"/>
      <definedName name="_______h58" refersTo="#REF!"/>
      <definedName name="_______h59" refersTo="#REF!"/>
      <definedName name="_______h76" refersTo="#REF!"/>
      <definedName name="_______i9" refersTo="#REF!"/>
      <definedName name="_______i99" refersTo="#REF!"/>
      <definedName name="_______ii8" refersTo="#REF!"/>
      <definedName name="_______iu86" refersTo="#REF!"/>
      <definedName name="_______j1" refersTo="#REF!"/>
      <definedName name="_______j10" refersTo="#REF!"/>
      <definedName name="_______j1123" refersTo="#REF!"/>
      <definedName name="_______j12" refersTo="#REF!"/>
      <definedName name="_______j13" refersTo="#REF!"/>
      <definedName name="_______j14" refersTo="#REF!"/>
      <definedName name="_______j15" refersTo="#REF!"/>
      <definedName name="_______j16" refersTo="#REF!"/>
      <definedName name="_______j17" refersTo="#REF!"/>
      <definedName name="_______j18" refersTo="#REF!"/>
      <definedName name="_______j2" refersTo="#REF!"/>
      <definedName name="_______j22" refersTo="#REF!"/>
      <definedName name="_______j23" refersTo="#REF!"/>
      <definedName name="_______j234" refersTo="#REF!"/>
      <definedName name="_______j24" refersTo="#REF!"/>
      <definedName name="_______j25" refersTo="#REF!"/>
      <definedName name="_______j27" refersTo="#REF!"/>
      <definedName name="_______j28" refersTo="#REF!"/>
      <definedName name="_______j29" refersTo="#REF!"/>
      <definedName name="_______j30" refersTo="#REF!"/>
      <definedName name="_______j33" refersTo="#REF!"/>
      <definedName name="_______j345" refersTo="#REF!"/>
      <definedName name="_______j36" refersTo="#REF!"/>
      <definedName name="_______j37" refersTo="#REF!"/>
      <definedName name="_______j39" refersTo="#REF!"/>
      <definedName name="_______j4" refersTo="#REF!"/>
      <definedName name="_______j40" refersTo="#REF!"/>
      <definedName name="_______j45" refersTo="#REF!"/>
      <definedName name="_______j46" refersTo="#REF!"/>
      <definedName name="_______j47" refersTo="#REF!"/>
      <definedName name="_______j49" refersTo="#REF!"/>
      <definedName name="_______j5" refersTo="#REF!"/>
      <definedName name="_______j55" refersTo="#REF!"/>
      <definedName name="_______j56" refersTo="#REF!"/>
      <definedName name="_______j567" refersTo="#REF!"/>
      <definedName name="_______j6" refersTo="#REF!"/>
      <definedName name="_______j66" refersTo="#REF!"/>
      <definedName name="_______j67" refersTo="#REF!"/>
      <definedName name="_______j678" refersTo="#REF!"/>
      <definedName name="_______j68" refersTo="#REF!"/>
      <definedName name="_______j69" refersTo="#REF!"/>
      <definedName name="_______j7" refersTo="#REF!"/>
      <definedName name="_______j77" refersTo="#REF!"/>
      <definedName name="_______j78" refersTo="#REF!"/>
      <definedName name="_______j789" refersTo="#REF!"/>
      <definedName name="_______j8" refersTo="#REF!"/>
      <definedName name="_______j80" refersTo="#REF!"/>
      <definedName name="_______j88" refersTo="#REF!"/>
      <definedName name="_______j9" refersTo="#REF!"/>
      <definedName name="_______j90" refersTo="#REF!"/>
      <definedName name="_______j99" refersTo="#REF!"/>
      <definedName name="_______jj6" refersTo="#REF!"/>
      <definedName name="_______jj7" refersTo="#REF!"/>
      <definedName name="_______oi9" refersTo="#REF!"/>
      <definedName name="_______re5" refersTo="#REF!"/>
      <definedName name="_______rt5" refersTo="#REF!"/>
      <definedName name="_______rt6" refersTo="#REF!"/>
      <definedName name="_______S3" refersTo="#REF!"/>
      <definedName name="_______s5" refersTo="#REF!"/>
      <definedName name="_______si7" refersTo="#REF!"/>
      <definedName name="_______t5" refersTo="#REF!"/>
      <definedName name="_______t6" refersTo="#REF!"/>
      <definedName name="_______t7" refersTo="#REF!"/>
      <definedName name="_______u89" refersTo="#REF!"/>
      <definedName name="_______ui7" refersTo="#REF!"/>
      <definedName name="_______y5" refersTo="#REF!"/>
      <definedName name="_______y6" refersTo="#REF!"/>
      <definedName name="_______y66" refersTo="#REF!"/>
      <definedName name="_______y7" refersTo="#REF!"/>
      <definedName name="_______y78" refersTo="#REF!"/>
      <definedName name="_______yy7" refersTo="#REF!"/>
      <definedName name="______a11" refersTo="#REF!"/>
      <definedName name="______j35" refersTo="#REF!"/>
      <definedName name="______j4" refersTo="#REF!"/>
      <definedName name="______j49" refersTo="#REF!"/>
      <definedName name="______j56" refersTo="#REF!"/>
      <definedName name="______j567" refersTo="#REF!"/>
      <definedName name="______j6" refersTo="#REF!"/>
      <definedName name="______j66" refersTo="#REF!"/>
      <definedName name="______j67" refersTo="#REF!"/>
      <definedName name="______j678" refersTo="#REF!"/>
      <definedName name="______j68" refersTo="#REF!"/>
      <definedName name="______j69" refersTo="#REF!"/>
      <definedName name="______j7" refersTo="#REF!"/>
      <definedName name="______j77" refersTo="#REF!"/>
      <definedName name="______j78" refersTo="#REF!"/>
      <definedName name="______j789" refersTo="#REF!"/>
      <definedName name="______j8" refersTo="#REF!"/>
      <definedName name="______j80" refersTo="#REF!"/>
      <definedName name="______j9" refersTo="#REF!"/>
      <definedName name="______j90" refersTo="#REF!"/>
      <definedName name="______j99" refersTo="#REF!"/>
      <definedName name="______si7" refersTo="#REF!"/>
      <definedName name="______t5" refersTo="#REF!"/>
      <definedName name="______t6" refersTo="#REF!"/>
      <definedName name="______t7" refersTo="#REF!"/>
      <definedName name="______u89" refersTo="#REF!"/>
      <definedName name="_____a11" refersTo="#REF!"/>
      <definedName name="_____j35" refersTo="#REF!"/>
      <definedName name="_____j4" refersTo="#REF!"/>
      <definedName name="_____j49" refersTo="#REF!"/>
      <definedName name="_____j56" refersTo="#REF!"/>
      <definedName name="_____j567" refersTo="#REF!"/>
      <definedName name="_____j6" refersTo="#REF!"/>
      <definedName name="_____j66" refersTo="#REF!"/>
      <definedName name="_____j67" refersTo="#REF!"/>
      <definedName name="_____j678" refersTo="#REF!"/>
      <definedName name="_____j68" refersTo="#REF!"/>
      <definedName name="_____j69" refersTo="#REF!"/>
      <definedName name="_____j7" refersTo="#REF!"/>
      <definedName name="_____j77" refersTo="#REF!"/>
      <definedName name="_____j78" refersTo="#REF!"/>
      <definedName name="_____j789" refersTo="#REF!"/>
      <definedName name="_____j8" refersTo="#REF!"/>
      <definedName name="_____j80" refersTo="#REF!"/>
      <definedName name="_____j9" refersTo="#REF!"/>
      <definedName name="_____j90" refersTo="#REF!"/>
      <definedName name="_____j99" refersTo="#REF!"/>
      <definedName name="_____jj6" refersTo="#REF!"/>
      <definedName name="_____jj7" refersTo="#REF!"/>
      <definedName name="_____oi9" refersTo="#REF!"/>
      <definedName name="_____re5" refersTo="#REF!"/>
      <definedName name="_____rt5" refersTo="#REF!"/>
      <definedName name="_____rt6" refersTo="#REF!"/>
      <definedName name="_____S3" refersTo="#REF!"/>
      <definedName name="_____s5" refersTo="#REF!"/>
      <definedName name="_____si7" refersTo="#REF!"/>
      <definedName name="_____t5" refersTo="#REF!"/>
      <definedName name="_____t6" refersTo="#REF!"/>
      <definedName name="_____t7" refersTo="#REF!"/>
      <definedName name="_____u89" refersTo="#REF!"/>
      <definedName name="_____ui7" refersTo="#REF!"/>
      <definedName name="_____y5" refersTo="#REF!"/>
      <definedName name="_____y6" refersTo="#REF!"/>
      <definedName name="_____y66" refersTo="#REF!"/>
      <definedName name="_____y7" refersTo="#REF!"/>
      <definedName name="_____y78" refersTo="#REF!"/>
      <definedName name="_____yy7" refersTo="#REF!"/>
      <definedName name="____a11" refersTo="#REF!"/>
      <definedName name="____j234" refersTo="#REF!"/>
      <definedName name="____j35" refersTo="#REF!"/>
      <definedName name="____j4" refersTo="#REF!"/>
      <definedName name="____j45" refersTo="#REF!"/>
      <definedName name="____j46" refersTo="#REF!"/>
      <definedName name="____j47" refersTo="#REF!"/>
      <definedName name="____j49" refersTo="#REF!"/>
      <definedName name="____j5" refersTo="#REF!"/>
      <definedName name="____j56" refersTo="#REF!"/>
      <definedName name="____j567" refersTo="#REF!"/>
      <definedName name="____j6" refersTo="#REF!"/>
      <definedName name="____j66" refersTo="#REF!"/>
      <definedName name="____j67" refersTo="#REF!"/>
      <definedName name="____j678" refersTo="#REF!"/>
      <definedName name="____j68" refersTo="#REF!"/>
      <definedName name="____j69" refersTo="#REF!"/>
      <definedName name="____j7" refersTo="#REF!"/>
      <definedName name="____j77" refersTo="#REF!"/>
      <definedName name="____j78" refersTo="#REF!"/>
      <definedName name="____j789" refersTo="#REF!"/>
      <definedName name="____j8" refersTo="#REF!"/>
      <definedName name="____j80" refersTo="#REF!"/>
      <definedName name="____j88" refersTo="#REF!"/>
      <definedName name="____j9" refersTo="#REF!"/>
      <definedName name="____j90" refersTo="#REF!"/>
      <definedName name="____j99" refersTo="#REF!"/>
      <definedName name="____jj6" refersTo="#REF!"/>
      <definedName name="____jj7" refersTo="#REF!"/>
      <definedName name="____oi9" refersTo="#REF!"/>
      <definedName name="____re5" refersTo="#REF!"/>
      <definedName name="____rt5" refersTo="#REF!"/>
      <definedName name="____rt6" refersTo="#REF!"/>
      <definedName name="____S3" refersTo="#REF!"/>
      <definedName name="____s5" refersTo="#REF!"/>
      <definedName name="____si7" refersTo="#REF!"/>
      <definedName name="____t5" refersTo="#REF!"/>
      <definedName name="____t6" refersTo="#REF!"/>
      <definedName name="____t7" refersTo="#REF!"/>
      <definedName name="____u89" refersTo="#REF!"/>
      <definedName name="____ui7" refersTo="#REF!"/>
      <definedName name="____y5" refersTo="#REF!"/>
      <definedName name="____y6" refersTo="#REF!"/>
      <definedName name="____y66" refersTo="#REF!"/>
      <definedName name="____y7" refersTo="#REF!"/>
      <definedName name="____y78" refersTo="#REF!"/>
      <definedName name="____yy7" refersTo="#REF!"/>
      <definedName name="__ii8" refersTo="#REF!"/>
      <definedName name="__iu86" refersTo="#REF!"/>
      <definedName name="__j1" refersTo="#REF!"/>
      <definedName name="__j10" refersTo="#REF!"/>
      <definedName name="__j1123" refersTo="#REF!"/>
      <definedName name="__j12" refersTo="#REF!"/>
      <definedName name="__j13" refersTo="#REF!"/>
      <definedName name="__j14" refersTo="#REF!"/>
      <definedName name="__j15" refersTo="#REF!"/>
      <definedName name="__j16" refersTo="#REF!"/>
      <definedName name="__j17" refersTo="#REF!"/>
      <definedName name="__j18" refersTo="#REF!"/>
      <definedName name="__j2" refersTo="#REF!"/>
      <definedName name="__j22" refersTo="#REF!"/>
      <definedName name="__j23" refersTo="#REF!"/>
      <definedName name="__j30" refersTo="#REF!"/>
      <definedName name="__j33" refersTo="#REF!"/>
      <definedName name="__j40" refersTo="#REF!"/>
      <definedName name="__j49" refersTo="#REF!"/>
      <definedName name="__j678" refersTo="#REF!"/>
      <definedName name="__j68" refersTo="#REF!"/>
      <definedName name="__j69" refersTo="#REF!"/>
      <definedName name="__j7" refersTo="#REF!"/>
      <definedName name="__j77" refersTo="#REF!"/>
      <definedName name="__j78" refersTo="#REF!"/>
      <definedName name="__j789" refersTo="#REF!"/>
      <definedName name="__j8" refersTo="#REF!"/>
      <definedName name="__j80" refersTo="#REF!"/>
      <definedName name="__j9" refersTo="#REF!"/>
      <definedName name="__j90" refersTo="#REF!"/>
      <definedName name="__j99" refersTo="#REF!"/>
      <definedName name="__jj7" refersTo="#REF!"/>
      <definedName name="__S3" refersTo="#REF!"/>
      <definedName name="__s5" refersTo="#REF!"/>
      <definedName name="__si7" refersTo="#REF!"/>
      <definedName name="__t5" refersTo="#REF!"/>
      <definedName name="__t6" refersTo="#REF!"/>
      <definedName name="__t7" refersTo="#REF!"/>
      <definedName name="__u89" refersTo="#REF!"/>
      <definedName name="__yy7" refersTo="#REF!"/>
      <definedName name="_j35" refersTo="#REF!"/>
      <definedName name="er" refersTo="#REF!"/>
      <definedName name="mu" refersTo="#REF!"/>
      <definedName name="to" refersTo="#REF!"/>
    </definedNames>
    <sheetDataSet>
      <sheetData sheetId="0">
        <row r="32">
          <cell r="D32">
            <v>2.872248709401053E-2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</sheetData>
      <sheetData sheetId="14">
        <row r="31">
          <cell r="C31">
            <v>201301</v>
          </cell>
        </row>
      </sheetData>
      <sheetData sheetId="15" refreshError="1"/>
      <sheetData sheetId="16">
        <row r="69">
          <cell r="C69">
            <v>201301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>
        <row r="13">
          <cell r="C13" t="str">
            <v>-</v>
          </cell>
        </row>
        <row r="14">
          <cell r="C14" t="str">
            <v>Januari</v>
          </cell>
        </row>
        <row r="15">
          <cell r="C15" t="str">
            <v>Februari</v>
          </cell>
        </row>
        <row r="16">
          <cell r="C16" t="str">
            <v>Maret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ing List"/>
      <sheetName val="Budget Breakdown"/>
      <sheetName val="To Do List"/>
      <sheetName val="Share List"/>
      <sheetName val="Back to School Planner1"/>
    </sheetNames>
    <sheetDataSet>
      <sheetData sheetId="0">
        <row r="4">
          <cell r="E4" t="str">
            <v>Purchasing Progress (1 of 6)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>
        <row r="2">
          <cell r="Q2" t="str">
            <v>Edward n Peterson</v>
          </cell>
        </row>
        <row r="4">
          <cell r="I4" t="str">
            <v>Rp'000</v>
          </cell>
        </row>
        <row r="9">
          <cell r="F9">
            <v>100</v>
          </cell>
          <cell r="G9">
            <v>110.00000000000001</v>
          </cell>
          <cell r="H9">
            <v>121.00000000000003</v>
          </cell>
          <cell r="I9">
            <v>133.10000000000005</v>
          </cell>
          <cell r="J9">
            <v>146.41000000000008</v>
          </cell>
          <cell r="K9">
            <v>161.0510000000001</v>
          </cell>
          <cell r="L9">
            <v>177.15610000000012</v>
          </cell>
          <cell r="M9">
            <v>194.87171000000015</v>
          </cell>
          <cell r="N9">
            <v>214.3588810000002</v>
          </cell>
          <cell r="O9">
            <v>235.79476910000022</v>
          </cell>
          <cell r="P9">
            <v>259.37424601000026</v>
          </cell>
          <cell r="Q9">
            <v>285.3116706110003</v>
          </cell>
        </row>
        <row r="10">
          <cell r="G10">
            <v>0.1</v>
          </cell>
          <cell r="H10">
            <v>0.1</v>
          </cell>
          <cell r="I10">
            <v>0.1</v>
          </cell>
          <cell r="J10">
            <v>0.1</v>
          </cell>
          <cell r="K10">
            <v>0.1</v>
          </cell>
          <cell r="L10">
            <v>0.1</v>
          </cell>
          <cell r="M10">
            <v>0.1</v>
          </cell>
          <cell r="N10">
            <v>0.1</v>
          </cell>
          <cell r="O10">
            <v>0.1</v>
          </cell>
          <cell r="P10">
            <v>0.1</v>
          </cell>
          <cell r="Q10">
            <v>0.1</v>
          </cell>
        </row>
        <row r="14">
          <cell r="E14">
            <v>1</v>
          </cell>
        </row>
        <row r="16">
          <cell r="F16">
            <v>3000</v>
          </cell>
          <cell r="G16">
            <v>3000</v>
          </cell>
          <cell r="H16">
            <v>3000</v>
          </cell>
          <cell r="I16">
            <v>3000</v>
          </cell>
          <cell r="J16">
            <v>3000</v>
          </cell>
          <cell r="K16">
            <v>3000</v>
          </cell>
          <cell r="L16">
            <v>3000</v>
          </cell>
          <cell r="M16">
            <v>3000</v>
          </cell>
          <cell r="N16">
            <v>3000</v>
          </cell>
          <cell r="O16">
            <v>3000</v>
          </cell>
          <cell r="P16">
            <v>3000</v>
          </cell>
          <cell r="Q16">
            <v>3000</v>
          </cell>
        </row>
        <row r="18">
          <cell r="F18">
            <v>400</v>
          </cell>
          <cell r="G18">
            <v>400</v>
          </cell>
          <cell r="H18">
            <v>400</v>
          </cell>
          <cell r="I18">
            <v>400</v>
          </cell>
          <cell r="J18">
            <v>400</v>
          </cell>
          <cell r="K18">
            <v>400</v>
          </cell>
          <cell r="L18">
            <v>400</v>
          </cell>
          <cell r="M18">
            <v>400</v>
          </cell>
          <cell r="N18">
            <v>400</v>
          </cell>
          <cell r="O18">
            <v>400</v>
          </cell>
          <cell r="P18">
            <v>400</v>
          </cell>
          <cell r="Q18">
            <v>400</v>
          </cell>
        </row>
        <row r="19">
          <cell r="F19">
            <v>400</v>
          </cell>
          <cell r="G19">
            <v>400</v>
          </cell>
          <cell r="H19">
            <v>400</v>
          </cell>
          <cell r="I19">
            <v>400</v>
          </cell>
          <cell r="J19">
            <v>400</v>
          </cell>
          <cell r="K19">
            <v>400</v>
          </cell>
          <cell r="L19">
            <v>400</v>
          </cell>
          <cell r="M19">
            <v>400</v>
          </cell>
          <cell r="N19">
            <v>400</v>
          </cell>
          <cell r="O19">
            <v>400</v>
          </cell>
          <cell r="P19">
            <v>400</v>
          </cell>
          <cell r="Q19">
            <v>400</v>
          </cell>
        </row>
        <row r="21">
          <cell r="E21">
            <v>0.2</v>
          </cell>
        </row>
        <row r="24">
          <cell r="F24">
            <v>0.6</v>
          </cell>
          <cell r="G24">
            <v>0.6</v>
          </cell>
          <cell r="H24">
            <v>0.6</v>
          </cell>
          <cell r="I24">
            <v>0.6</v>
          </cell>
          <cell r="J24">
            <v>0.6</v>
          </cell>
          <cell r="K24">
            <v>0.6</v>
          </cell>
          <cell r="L24">
            <v>0.6</v>
          </cell>
          <cell r="M24">
            <v>0.6</v>
          </cell>
          <cell r="N24">
            <v>0.6</v>
          </cell>
          <cell r="O24">
            <v>0.6</v>
          </cell>
          <cell r="P24">
            <v>0.6</v>
          </cell>
          <cell r="Q24">
            <v>0.6</v>
          </cell>
        </row>
        <row r="27">
          <cell r="F27">
            <v>40</v>
          </cell>
          <cell r="G27">
            <v>40</v>
          </cell>
          <cell r="H27">
            <v>40</v>
          </cell>
          <cell r="I27">
            <v>40</v>
          </cell>
          <cell r="J27">
            <v>40</v>
          </cell>
          <cell r="K27">
            <v>40</v>
          </cell>
          <cell r="L27">
            <v>40</v>
          </cell>
          <cell r="M27">
            <v>40</v>
          </cell>
          <cell r="N27">
            <v>40</v>
          </cell>
          <cell r="O27">
            <v>40</v>
          </cell>
          <cell r="P27">
            <v>40</v>
          </cell>
          <cell r="Q27">
            <v>40</v>
          </cell>
        </row>
        <row r="31">
          <cell r="E31">
            <v>2</v>
          </cell>
        </row>
        <row r="33"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</row>
        <row r="34">
          <cell r="F34">
            <v>100</v>
          </cell>
          <cell r="G34">
            <v>108</v>
          </cell>
          <cell r="H34">
            <v>116.64000000000001</v>
          </cell>
          <cell r="I34">
            <v>125.97120000000002</v>
          </cell>
          <cell r="J34">
            <v>136.04889600000004</v>
          </cell>
          <cell r="K34">
            <v>146.93280768000005</v>
          </cell>
          <cell r="L34">
            <v>158.68743229440005</v>
          </cell>
          <cell r="M34">
            <v>171.38242687795207</v>
          </cell>
          <cell r="N34">
            <v>185.09302102818825</v>
          </cell>
          <cell r="O34">
            <v>199.90046271044332</v>
          </cell>
          <cell r="P34">
            <v>215.89249972727879</v>
          </cell>
          <cell r="Q34">
            <v>233.16389970546112</v>
          </cell>
        </row>
        <row r="35">
          <cell r="G35">
            <v>8.0000000000000016E-2</v>
          </cell>
          <cell r="H35">
            <v>8.0000000000000016E-2</v>
          </cell>
          <cell r="I35">
            <v>8.0000000000000016E-2</v>
          </cell>
          <cell r="J35">
            <v>8.0000000000000016E-2</v>
          </cell>
          <cell r="K35">
            <v>8.0000000000000016E-2</v>
          </cell>
          <cell r="L35">
            <v>8.0000000000000016E-2</v>
          </cell>
          <cell r="M35">
            <v>8.0000000000000016E-2</v>
          </cell>
          <cell r="N35">
            <v>8.0000000000000016E-2</v>
          </cell>
          <cell r="O35">
            <v>8.0000000000000016E-2</v>
          </cell>
          <cell r="P35">
            <v>8.0000000000000016E-2</v>
          </cell>
          <cell r="Q35">
            <v>8.0000000000000016E-2</v>
          </cell>
        </row>
        <row r="37">
          <cell r="G37">
            <v>0.8</v>
          </cell>
          <cell r="H37">
            <v>0.8</v>
          </cell>
          <cell r="I37">
            <v>0.8</v>
          </cell>
          <cell r="J37">
            <v>0.8</v>
          </cell>
          <cell r="K37">
            <v>0.8</v>
          </cell>
          <cell r="L37">
            <v>0.8</v>
          </cell>
          <cell r="M37">
            <v>0.8</v>
          </cell>
          <cell r="N37">
            <v>0.8</v>
          </cell>
          <cell r="O37">
            <v>0.8</v>
          </cell>
          <cell r="P37">
            <v>0.8</v>
          </cell>
          <cell r="Q37">
            <v>0.8</v>
          </cell>
        </row>
        <row r="39">
          <cell r="F39">
            <v>75</v>
          </cell>
          <cell r="G39">
            <v>75</v>
          </cell>
          <cell r="H39">
            <v>75</v>
          </cell>
          <cell r="I39">
            <v>72</v>
          </cell>
          <cell r="J39">
            <v>72</v>
          </cell>
          <cell r="K39">
            <v>72</v>
          </cell>
          <cell r="L39">
            <v>65</v>
          </cell>
          <cell r="M39">
            <v>65</v>
          </cell>
          <cell r="N39">
            <v>65</v>
          </cell>
          <cell r="O39">
            <v>60</v>
          </cell>
          <cell r="P39">
            <v>60</v>
          </cell>
          <cell r="Q39">
            <v>60</v>
          </cell>
        </row>
        <row r="40"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48</v>
          </cell>
          <cell r="M40">
            <v>48</v>
          </cell>
          <cell r="N40">
            <v>48</v>
          </cell>
          <cell r="O40">
            <v>45</v>
          </cell>
          <cell r="P40">
            <v>45</v>
          </cell>
          <cell r="Q40">
            <v>45</v>
          </cell>
        </row>
        <row r="45"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  <cell r="P45">
            <v>20</v>
          </cell>
          <cell r="Q45">
            <v>20</v>
          </cell>
        </row>
        <row r="48">
          <cell r="F48">
            <v>45</v>
          </cell>
          <cell r="G48">
            <v>45</v>
          </cell>
          <cell r="H48">
            <v>45</v>
          </cell>
          <cell r="I48">
            <v>45</v>
          </cell>
          <cell r="J48">
            <v>45</v>
          </cell>
          <cell r="K48">
            <v>45</v>
          </cell>
          <cell r="L48">
            <v>45</v>
          </cell>
          <cell r="M48">
            <v>45</v>
          </cell>
          <cell r="N48">
            <v>45</v>
          </cell>
          <cell r="O48">
            <v>45</v>
          </cell>
          <cell r="P48">
            <v>45</v>
          </cell>
          <cell r="Q48">
            <v>45</v>
          </cell>
        </row>
        <row r="51">
          <cell r="F51">
            <v>0.6</v>
          </cell>
          <cell r="G51">
            <v>0.6</v>
          </cell>
          <cell r="H51">
            <v>0.6</v>
          </cell>
          <cell r="I51">
            <v>0.6</v>
          </cell>
          <cell r="J51">
            <v>0.6</v>
          </cell>
          <cell r="K51">
            <v>0.6</v>
          </cell>
          <cell r="L51">
            <v>0.6</v>
          </cell>
          <cell r="M51">
            <v>0.6</v>
          </cell>
          <cell r="N51">
            <v>0.6</v>
          </cell>
          <cell r="O51">
            <v>0.6</v>
          </cell>
          <cell r="P51">
            <v>0.6</v>
          </cell>
          <cell r="Q51">
            <v>0.6</v>
          </cell>
        </row>
        <row r="56"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</row>
        <row r="57"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</row>
        <row r="58"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</row>
        <row r="59"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</row>
        <row r="60"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</row>
        <row r="61">
          <cell r="F61">
            <v>5</v>
          </cell>
          <cell r="G61">
            <v>5</v>
          </cell>
          <cell r="H61">
            <v>7</v>
          </cell>
          <cell r="I61">
            <v>8</v>
          </cell>
          <cell r="J61">
            <v>8</v>
          </cell>
          <cell r="K61">
            <v>8</v>
          </cell>
          <cell r="L61">
            <v>8</v>
          </cell>
          <cell r="M61">
            <v>8</v>
          </cell>
          <cell r="N61">
            <v>8</v>
          </cell>
          <cell r="O61">
            <v>8</v>
          </cell>
          <cell r="P61">
            <v>8</v>
          </cell>
          <cell r="Q61">
            <v>8</v>
          </cell>
        </row>
        <row r="62">
          <cell r="F62">
            <v>2</v>
          </cell>
          <cell r="G62">
            <v>2</v>
          </cell>
          <cell r="H62">
            <v>4</v>
          </cell>
          <cell r="I62">
            <v>4</v>
          </cell>
          <cell r="J62">
            <v>4</v>
          </cell>
          <cell r="K62">
            <v>4</v>
          </cell>
          <cell r="L62">
            <v>4</v>
          </cell>
          <cell r="M62">
            <v>4</v>
          </cell>
          <cell r="N62">
            <v>4</v>
          </cell>
          <cell r="O62">
            <v>4</v>
          </cell>
          <cell r="P62">
            <v>4</v>
          </cell>
          <cell r="Q62">
            <v>4</v>
          </cell>
        </row>
        <row r="63">
          <cell r="F63">
            <v>1</v>
          </cell>
          <cell r="G63">
            <v>1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</row>
        <row r="64">
          <cell r="F64">
            <v>3</v>
          </cell>
          <cell r="G64">
            <v>3</v>
          </cell>
          <cell r="H64">
            <v>4</v>
          </cell>
          <cell r="I64">
            <v>4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4</v>
          </cell>
          <cell r="O64">
            <v>4</v>
          </cell>
          <cell r="P64">
            <v>4</v>
          </cell>
          <cell r="Q64">
            <v>4</v>
          </cell>
        </row>
        <row r="65">
          <cell r="F65">
            <v>15</v>
          </cell>
          <cell r="G65">
            <v>15</v>
          </cell>
          <cell r="H65">
            <v>22</v>
          </cell>
          <cell r="I65">
            <v>23</v>
          </cell>
          <cell r="J65">
            <v>23</v>
          </cell>
          <cell r="K65">
            <v>23</v>
          </cell>
          <cell r="L65">
            <v>23</v>
          </cell>
          <cell r="M65">
            <v>23</v>
          </cell>
          <cell r="N65">
            <v>23</v>
          </cell>
          <cell r="O65">
            <v>23</v>
          </cell>
          <cell r="P65">
            <v>23</v>
          </cell>
          <cell r="Q65">
            <v>23</v>
          </cell>
        </row>
        <row r="68">
          <cell r="E68">
            <v>200000</v>
          </cell>
        </row>
        <row r="69">
          <cell r="E69">
            <v>175000</v>
          </cell>
        </row>
        <row r="70">
          <cell r="E70">
            <v>175000</v>
          </cell>
        </row>
        <row r="71">
          <cell r="E71">
            <v>150000</v>
          </cell>
        </row>
        <row r="72">
          <cell r="E72">
            <v>140000</v>
          </cell>
        </row>
        <row r="73">
          <cell r="E73">
            <v>120000</v>
          </cell>
        </row>
        <row r="74">
          <cell r="E74">
            <v>110000</v>
          </cell>
        </row>
        <row r="75">
          <cell r="E75">
            <v>55000</v>
          </cell>
        </row>
        <row r="76">
          <cell r="E76">
            <v>35000</v>
          </cell>
        </row>
        <row r="79">
          <cell r="E79">
            <v>0.12</v>
          </cell>
        </row>
        <row r="84">
          <cell r="F84">
            <v>0.03</v>
          </cell>
          <cell r="G84">
            <v>0.03</v>
          </cell>
          <cell r="H84">
            <v>0.03</v>
          </cell>
          <cell r="I84">
            <v>0.03</v>
          </cell>
          <cell r="J84">
            <v>0.03</v>
          </cell>
          <cell r="K84">
            <v>0.03</v>
          </cell>
          <cell r="L84">
            <v>0.03</v>
          </cell>
          <cell r="M84">
            <v>0.03</v>
          </cell>
          <cell r="N84">
            <v>0.03</v>
          </cell>
          <cell r="O84">
            <v>0.03</v>
          </cell>
          <cell r="P84">
            <v>0.03</v>
          </cell>
          <cell r="Q84">
            <v>0.03</v>
          </cell>
        </row>
        <row r="86">
          <cell r="F86">
            <v>7.0000000000000007E-2</v>
          </cell>
          <cell r="G86">
            <v>7.0000000000000007E-2</v>
          </cell>
          <cell r="H86">
            <v>0.08</v>
          </cell>
          <cell r="I86">
            <v>0.08</v>
          </cell>
          <cell r="J86">
            <v>0.08</v>
          </cell>
          <cell r="K86">
            <v>0.08</v>
          </cell>
          <cell r="L86">
            <v>0.08</v>
          </cell>
          <cell r="M86">
            <v>0.08</v>
          </cell>
          <cell r="N86">
            <v>0.08</v>
          </cell>
          <cell r="O86">
            <v>0.08</v>
          </cell>
          <cell r="P86">
            <v>0.08</v>
          </cell>
          <cell r="Q86">
            <v>0.08</v>
          </cell>
        </row>
        <row r="88"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  <cell r="P88">
            <v>50</v>
          </cell>
          <cell r="Q88">
            <v>50</v>
          </cell>
        </row>
        <row r="89">
          <cell r="F89">
            <v>1000</v>
          </cell>
          <cell r="G89">
            <v>1000</v>
          </cell>
          <cell r="H89">
            <v>1000</v>
          </cell>
          <cell r="I89">
            <v>1000</v>
          </cell>
          <cell r="J89">
            <v>1000</v>
          </cell>
          <cell r="K89">
            <v>1000</v>
          </cell>
          <cell r="L89">
            <v>1000</v>
          </cell>
          <cell r="M89">
            <v>1000</v>
          </cell>
          <cell r="N89">
            <v>1000</v>
          </cell>
          <cell r="O89">
            <v>1000</v>
          </cell>
          <cell r="P89">
            <v>1000</v>
          </cell>
          <cell r="Q89">
            <v>1000</v>
          </cell>
        </row>
        <row r="90">
          <cell r="E90">
            <v>6</v>
          </cell>
        </row>
        <row r="91">
          <cell r="F91">
            <v>0.3</v>
          </cell>
          <cell r="G91">
            <v>0.35</v>
          </cell>
          <cell r="H91">
            <v>0.35</v>
          </cell>
          <cell r="I91">
            <v>0.35</v>
          </cell>
          <cell r="J91">
            <v>0.35</v>
          </cell>
          <cell r="K91">
            <v>0.35</v>
          </cell>
          <cell r="L91">
            <v>0.35</v>
          </cell>
          <cell r="M91">
            <v>0.35</v>
          </cell>
          <cell r="N91">
            <v>0.35</v>
          </cell>
          <cell r="O91">
            <v>0.35</v>
          </cell>
          <cell r="P91">
            <v>0.35</v>
          </cell>
          <cell r="Q91">
            <v>0.35</v>
          </cell>
        </row>
        <row r="95">
          <cell r="E95">
            <v>300000</v>
          </cell>
        </row>
        <row r="96">
          <cell r="E96">
            <v>105000</v>
          </cell>
        </row>
        <row r="97">
          <cell r="E97">
            <v>5000</v>
          </cell>
        </row>
        <row r="101">
          <cell r="E101">
            <v>147500</v>
          </cell>
        </row>
        <row r="102">
          <cell r="E102">
            <v>103250</v>
          </cell>
        </row>
        <row r="103">
          <cell r="E103">
            <v>5000</v>
          </cell>
        </row>
        <row r="107">
          <cell r="F107">
            <v>30000</v>
          </cell>
          <cell r="G107">
            <v>10000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10000</v>
          </cell>
          <cell r="O107">
            <v>15000</v>
          </cell>
          <cell r="P107">
            <v>25000</v>
          </cell>
          <cell r="Q107">
            <v>10000</v>
          </cell>
        </row>
        <row r="108">
          <cell r="F108">
            <v>9000</v>
          </cell>
          <cell r="G108">
            <v>3000</v>
          </cell>
          <cell r="H108">
            <v>0</v>
          </cell>
          <cell r="I108">
            <v>0</v>
          </cell>
          <cell r="J108">
            <v>3000</v>
          </cell>
          <cell r="K108">
            <v>3000</v>
          </cell>
          <cell r="L108">
            <v>3000</v>
          </cell>
          <cell r="M108">
            <v>0</v>
          </cell>
          <cell r="N108">
            <v>0</v>
          </cell>
          <cell r="O108">
            <v>5000</v>
          </cell>
          <cell r="P108">
            <v>5000</v>
          </cell>
          <cell r="Q108">
            <v>5000</v>
          </cell>
        </row>
        <row r="109">
          <cell r="F109">
            <v>0</v>
          </cell>
          <cell r="G109">
            <v>0</v>
          </cell>
          <cell r="H109">
            <v>6000</v>
          </cell>
          <cell r="I109">
            <v>1000</v>
          </cell>
          <cell r="J109">
            <v>2000</v>
          </cell>
          <cell r="K109">
            <v>2000</v>
          </cell>
          <cell r="L109">
            <v>2000</v>
          </cell>
          <cell r="M109">
            <v>0</v>
          </cell>
          <cell r="N109">
            <v>0</v>
          </cell>
          <cell r="O109">
            <v>2000</v>
          </cell>
          <cell r="P109">
            <v>2000</v>
          </cell>
          <cell r="Q109">
            <v>2000</v>
          </cell>
        </row>
        <row r="110">
          <cell r="F110">
            <v>39000</v>
          </cell>
          <cell r="G110">
            <v>13000</v>
          </cell>
          <cell r="H110">
            <v>6000</v>
          </cell>
          <cell r="I110">
            <v>1000</v>
          </cell>
          <cell r="J110">
            <v>5000</v>
          </cell>
          <cell r="K110">
            <v>5000</v>
          </cell>
          <cell r="L110">
            <v>5000</v>
          </cell>
          <cell r="M110">
            <v>0</v>
          </cell>
          <cell r="N110">
            <v>10000</v>
          </cell>
          <cell r="O110">
            <v>22000</v>
          </cell>
          <cell r="P110">
            <v>32000</v>
          </cell>
          <cell r="Q110">
            <v>17000</v>
          </cell>
        </row>
        <row r="113"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</row>
        <row r="114"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60</v>
          </cell>
          <cell r="L114">
            <v>60</v>
          </cell>
          <cell r="M114">
            <v>60</v>
          </cell>
          <cell r="N114">
            <v>60</v>
          </cell>
          <cell r="O114">
            <v>60</v>
          </cell>
          <cell r="P114">
            <v>60</v>
          </cell>
          <cell r="Q114">
            <v>60</v>
          </cell>
        </row>
        <row r="116">
          <cell r="E116">
            <v>12</v>
          </cell>
        </row>
        <row r="117">
          <cell r="E117">
            <v>30</v>
          </cell>
        </row>
        <row r="121">
          <cell r="E121">
            <v>10</v>
          </cell>
        </row>
        <row r="122">
          <cell r="E122">
            <v>5</v>
          </cell>
        </row>
        <row r="123">
          <cell r="E123">
            <v>4</v>
          </cell>
        </row>
        <row r="125">
          <cell r="F125">
            <v>8.3333333333333332E-3</v>
          </cell>
          <cell r="G125">
            <v>8.3333333333333332E-3</v>
          </cell>
          <cell r="H125">
            <v>8.3333333333333332E-3</v>
          </cell>
          <cell r="I125">
            <v>8.3333333333333332E-3</v>
          </cell>
          <cell r="J125">
            <v>8.3333333333333332E-3</v>
          </cell>
          <cell r="K125">
            <v>8.3333333333333332E-3</v>
          </cell>
          <cell r="L125">
            <v>8.3333333333333332E-3</v>
          </cell>
          <cell r="M125">
            <v>8.3333333333333332E-3</v>
          </cell>
          <cell r="N125">
            <v>8.3333333333333332E-3</v>
          </cell>
          <cell r="O125">
            <v>8.3333333333333332E-3</v>
          </cell>
          <cell r="P125">
            <v>8.3333333333333332E-3</v>
          </cell>
          <cell r="Q125">
            <v>8.3333333333333332E-3</v>
          </cell>
        </row>
        <row r="126">
          <cell r="F126">
            <v>1.6666666666666666E-2</v>
          </cell>
          <cell r="G126">
            <v>1.6666666666666666E-2</v>
          </cell>
          <cell r="H126">
            <v>1.6666666666666666E-2</v>
          </cell>
          <cell r="I126">
            <v>1.6666666666666666E-2</v>
          </cell>
          <cell r="J126">
            <v>1.6666666666666666E-2</v>
          </cell>
          <cell r="K126">
            <v>1.6666666666666666E-2</v>
          </cell>
          <cell r="L126">
            <v>1.6666666666666666E-2</v>
          </cell>
          <cell r="M126">
            <v>1.6666666666666666E-2</v>
          </cell>
          <cell r="N126">
            <v>1.6666666666666666E-2</v>
          </cell>
          <cell r="O126">
            <v>1.6666666666666666E-2</v>
          </cell>
          <cell r="P126">
            <v>1.6666666666666666E-2</v>
          </cell>
          <cell r="Q126">
            <v>1.6666666666666666E-2</v>
          </cell>
        </row>
        <row r="127">
          <cell r="F127">
            <v>2.0833333333333332E-2</v>
          </cell>
          <cell r="G127">
            <v>2.0833333333333332E-2</v>
          </cell>
          <cell r="H127">
            <v>2.0833333333333332E-2</v>
          </cell>
          <cell r="I127">
            <v>2.0833333333333332E-2</v>
          </cell>
          <cell r="J127">
            <v>2.0833333333333332E-2</v>
          </cell>
          <cell r="K127">
            <v>2.0833333333333332E-2</v>
          </cell>
          <cell r="L127">
            <v>2.0833333333333332E-2</v>
          </cell>
          <cell r="M127">
            <v>2.0833333333333332E-2</v>
          </cell>
          <cell r="N127">
            <v>2.0833333333333332E-2</v>
          </cell>
          <cell r="O127">
            <v>2.0833333333333332E-2</v>
          </cell>
          <cell r="P127">
            <v>2.0833333333333332E-2</v>
          </cell>
          <cell r="Q127">
            <v>2.0833333333333332E-2</v>
          </cell>
        </row>
        <row r="131">
          <cell r="F131">
            <v>50000</v>
          </cell>
          <cell r="G131">
            <v>50000</v>
          </cell>
          <cell r="H131">
            <v>50000</v>
          </cell>
          <cell r="I131">
            <v>50000</v>
          </cell>
          <cell r="J131">
            <v>50000</v>
          </cell>
          <cell r="K131">
            <v>50000</v>
          </cell>
          <cell r="L131">
            <v>50000</v>
          </cell>
          <cell r="M131">
            <v>50000</v>
          </cell>
          <cell r="N131">
            <v>50000</v>
          </cell>
          <cell r="O131">
            <v>50000</v>
          </cell>
          <cell r="P131">
            <v>50000</v>
          </cell>
          <cell r="Q131">
            <v>50000</v>
          </cell>
        </row>
        <row r="136">
          <cell r="F136">
            <v>200000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9">
          <cell r="F139">
            <v>550000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2">
          <cell r="E142">
            <v>0</v>
          </cell>
          <cell r="F142">
            <v>550000</v>
          </cell>
          <cell r="G142">
            <v>550000</v>
          </cell>
          <cell r="H142">
            <v>550000</v>
          </cell>
          <cell r="I142">
            <v>550000</v>
          </cell>
          <cell r="J142">
            <v>550000</v>
          </cell>
          <cell r="K142">
            <v>550000</v>
          </cell>
          <cell r="L142">
            <v>550000</v>
          </cell>
          <cell r="M142">
            <v>550000</v>
          </cell>
          <cell r="N142">
            <v>550000</v>
          </cell>
          <cell r="O142">
            <v>550000</v>
          </cell>
          <cell r="P142">
            <v>550000</v>
          </cell>
          <cell r="Q142">
            <v>550000</v>
          </cell>
        </row>
        <row r="144">
          <cell r="E144">
            <v>0.12</v>
          </cell>
        </row>
        <row r="145">
          <cell r="F145">
            <v>0.01</v>
          </cell>
          <cell r="G145">
            <v>0.01</v>
          </cell>
          <cell r="H145">
            <v>0.01</v>
          </cell>
          <cell r="I145">
            <v>0.01</v>
          </cell>
          <cell r="J145">
            <v>0.01</v>
          </cell>
          <cell r="K145">
            <v>0.01</v>
          </cell>
          <cell r="L145">
            <v>0.01</v>
          </cell>
          <cell r="M145">
            <v>0.01</v>
          </cell>
          <cell r="N145">
            <v>0.01</v>
          </cell>
          <cell r="O145">
            <v>0.01</v>
          </cell>
          <cell r="P145">
            <v>0.01</v>
          </cell>
          <cell r="Q145">
            <v>0.01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100000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150000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3">
          <cell r="E153">
            <v>196125</v>
          </cell>
          <cell r="F153">
            <v>196125</v>
          </cell>
          <cell r="G153">
            <v>196125</v>
          </cell>
          <cell r="H153">
            <v>196125</v>
          </cell>
          <cell r="I153">
            <v>296125</v>
          </cell>
          <cell r="J153">
            <v>146125</v>
          </cell>
          <cell r="K153">
            <v>146125</v>
          </cell>
          <cell r="L153">
            <v>146125</v>
          </cell>
          <cell r="M153">
            <v>146125</v>
          </cell>
          <cell r="N153">
            <v>146125</v>
          </cell>
          <cell r="O153">
            <v>146125</v>
          </cell>
          <cell r="P153">
            <v>146125</v>
          </cell>
          <cell r="Q153">
            <v>146125</v>
          </cell>
        </row>
        <row r="155">
          <cell r="E155">
            <v>0.14000000000000001</v>
          </cell>
        </row>
        <row r="156">
          <cell r="F156">
            <v>1.1666666666666667E-2</v>
          </cell>
          <cell r="G156">
            <v>1.1666666666666667E-2</v>
          </cell>
          <cell r="H156">
            <v>1.1666666666666667E-2</v>
          </cell>
          <cell r="I156">
            <v>1.1666666666666667E-2</v>
          </cell>
          <cell r="J156">
            <v>1.1666666666666667E-2</v>
          </cell>
          <cell r="K156">
            <v>1.1666666666666667E-2</v>
          </cell>
          <cell r="L156">
            <v>1.1666666666666667E-2</v>
          </cell>
          <cell r="M156">
            <v>1.1666666666666667E-2</v>
          </cell>
          <cell r="N156">
            <v>1.1666666666666667E-2</v>
          </cell>
          <cell r="O156">
            <v>1.1666666666666667E-2</v>
          </cell>
          <cell r="P156">
            <v>1.1666666666666667E-2</v>
          </cell>
          <cell r="Q156">
            <v>1.1666666666666667E-2</v>
          </cell>
        </row>
      </sheetData>
      <sheetData sheetId="1" refreshError="1">
        <row r="12">
          <cell r="F12">
            <v>1200000</v>
          </cell>
          <cell r="G12">
            <v>1200000</v>
          </cell>
          <cell r="H12">
            <v>1200000</v>
          </cell>
          <cell r="I12">
            <v>1200000</v>
          </cell>
          <cell r="J12">
            <v>1200000</v>
          </cell>
          <cell r="K12">
            <v>1200000</v>
          </cell>
          <cell r="L12">
            <v>1200000</v>
          </cell>
          <cell r="M12">
            <v>1200000</v>
          </cell>
          <cell r="N12">
            <v>1200000</v>
          </cell>
          <cell r="O12">
            <v>1200000</v>
          </cell>
          <cell r="P12">
            <v>1200000</v>
          </cell>
          <cell r="Q12">
            <v>1200000</v>
          </cell>
        </row>
        <row r="15">
          <cell r="F15">
            <v>720000</v>
          </cell>
          <cell r="G15">
            <v>720000</v>
          </cell>
          <cell r="H15">
            <v>720000</v>
          </cell>
          <cell r="I15">
            <v>720000</v>
          </cell>
          <cell r="J15">
            <v>720000</v>
          </cell>
          <cell r="K15">
            <v>720000</v>
          </cell>
          <cell r="L15">
            <v>720000</v>
          </cell>
          <cell r="M15">
            <v>720000</v>
          </cell>
          <cell r="N15">
            <v>720000</v>
          </cell>
          <cell r="O15">
            <v>720000</v>
          </cell>
          <cell r="P15">
            <v>720000</v>
          </cell>
          <cell r="Q15">
            <v>720000</v>
          </cell>
        </row>
        <row r="16">
          <cell r="F16">
            <v>480000</v>
          </cell>
          <cell r="G16">
            <v>480000</v>
          </cell>
          <cell r="H16">
            <v>480000</v>
          </cell>
          <cell r="I16">
            <v>480000</v>
          </cell>
          <cell r="J16">
            <v>480000</v>
          </cell>
          <cell r="K16">
            <v>480000</v>
          </cell>
          <cell r="L16">
            <v>480000</v>
          </cell>
          <cell r="M16">
            <v>480000</v>
          </cell>
          <cell r="N16">
            <v>480000</v>
          </cell>
          <cell r="O16">
            <v>480000</v>
          </cell>
          <cell r="P16">
            <v>480000</v>
          </cell>
          <cell r="Q16">
            <v>480000</v>
          </cell>
        </row>
        <row r="23">
          <cell r="F23">
            <v>720000</v>
          </cell>
          <cell r="G23">
            <v>1200000</v>
          </cell>
          <cell r="H23">
            <v>1200000</v>
          </cell>
          <cell r="I23">
            <v>1200000</v>
          </cell>
          <cell r="J23">
            <v>1200000</v>
          </cell>
          <cell r="K23">
            <v>1200000</v>
          </cell>
          <cell r="L23">
            <v>1200000</v>
          </cell>
          <cell r="M23">
            <v>1200000</v>
          </cell>
          <cell r="N23">
            <v>1200000</v>
          </cell>
          <cell r="O23">
            <v>1200000</v>
          </cell>
          <cell r="P23">
            <v>1200000</v>
          </cell>
          <cell r="Q23">
            <v>1200000</v>
          </cell>
        </row>
        <row r="30">
          <cell r="E30">
            <v>127000</v>
          </cell>
          <cell r="F30">
            <v>607000</v>
          </cell>
          <cell r="G30">
            <v>607000</v>
          </cell>
          <cell r="H30">
            <v>607000</v>
          </cell>
          <cell r="I30">
            <v>607000</v>
          </cell>
          <cell r="J30">
            <v>607000</v>
          </cell>
          <cell r="K30">
            <v>607000</v>
          </cell>
          <cell r="L30">
            <v>607000</v>
          </cell>
          <cell r="M30">
            <v>607000</v>
          </cell>
          <cell r="N30">
            <v>607000</v>
          </cell>
          <cell r="O30">
            <v>607000</v>
          </cell>
          <cell r="P30">
            <v>607000</v>
          </cell>
          <cell r="Q30">
            <v>607000</v>
          </cell>
        </row>
        <row r="307">
          <cell r="G307">
            <v>-10000</v>
          </cell>
        </row>
        <row r="309">
          <cell r="J309">
            <v>4</v>
          </cell>
        </row>
      </sheetData>
      <sheetData sheetId="2" refreshError="1">
        <row r="10">
          <cell r="F10">
            <v>300000</v>
          </cell>
          <cell r="G10">
            <v>324000</v>
          </cell>
          <cell r="H10">
            <v>349920.00000000006</v>
          </cell>
          <cell r="I10">
            <v>377913.60000000009</v>
          </cell>
          <cell r="J10">
            <v>408146.68800000014</v>
          </cell>
          <cell r="K10">
            <v>440798.42304000014</v>
          </cell>
          <cell r="L10">
            <v>476062.29688320018</v>
          </cell>
          <cell r="M10">
            <v>514147.28063385619</v>
          </cell>
          <cell r="N10">
            <v>555279.06308456475</v>
          </cell>
          <cell r="O10">
            <v>599701.38813132991</v>
          </cell>
          <cell r="P10">
            <v>647677.49918183638</v>
          </cell>
          <cell r="Q10">
            <v>699491.69911638333</v>
          </cell>
        </row>
        <row r="11">
          <cell r="F11">
            <v>225000</v>
          </cell>
          <cell r="G11">
            <v>225000</v>
          </cell>
          <cell r="H11">
            <v>225000</v>
          </cell>
          <cell r="I11">
            <v>216000</v>
          </cell>
          <cell r="J11">
            <v>216000</v>
          </cell>
          <cell r="K11">
            <v>216000</v>
          </cell>
          <cell r="L11">
            <v>195000</v>
          </cell>
          <cell r="M11">
            <v>195000</v>
          </cell>
          <cell r="N11">
            <v>195000</v>
          </cell>
          <cell r="O11">
            <v>180000</v>
          </cell>
          <cell r="P11">
            <v>180000</v>
          </cell>
          <cell r="Q11">
            <v>180000</v>
          </cell>
        </row>
        <row r="12">
          <cell r="F12">
            <v>150000</v>
          </cell>
          <cell r="G12">
            <v>150000</v>
          </cell>
          <cell r="H12">
            <v>150000</v>
          </cell>
          <cell r="I12">
            <v>150000</v>
          </cell>
          <cell r="J12">
            <v>150000</v>
          </cell>
          <cell r="K12">
            <v>150000</v>
          </cell>
          <cell r="L12">
            <v>144000</v>
          </cell>
          <cell r="M12">
            <v>144000</v>
          </cell>
          <cell r="N12">
            <v>144000</v>
          </cell>
          <cell r="O12">
            <v>135000</v>
          </cell>
          <cell r="P12">
            <v>135000</v>
          </cell>
          <cell r="Q12">
            <v>135000</v>
          </cell>
        </row>
        <row r="13">
          <cell r="F13">
            <v>675000</v>
          </cell>
          <cell r="G13">
            <v>699000</v>
          </cell>
          <cell r="H13">
            <v>724920</v>
          </cell>
          <cell r="I13">
            <v>743913.60000000009</v>
          </cell>
          <cell r="J13">
            <v>774146.68800000008</v>
          </cell>
          <cell r="K13">
            <v>806798.42304000014</v>
          </cell>
          <cell r="L13">
            <v>815062.29688320018</v>
          </cell>
          <cell r="M13">
            <v>853147.28063385619</v>
          </cell>
          <cell r="N13">
            <v>894279.06308456475</v>
          </cell>
          <cell r="O13">
            <v>914701.38813132991</v>
          </cell>
          <cell r="P13">
            <v>962677.49918183638</v>
          </cell>
          <cell r="Q13">
            <v>1014491.6991163833</v>
          </cell>
          <cell r="S13">
            <v>9878137.9380711727</v>
          </cell>
        </row>
      </sheetData>
      <sheetData sheetId="3" refreshError="1">
        <row r="10">
          <cell r="E10">
            <v>38000</v>
          </cell>
          <cell r="F10">
            <v>466000</v>
          </cell>
          <cell r="G10">
            <v>483280</v>
          </cell>
          <cell r="H10">
            <v>495942.40000000008</v>
          </cell>
          <cell r="I10">
            <v>516097.79200000007</v>
          </cell>
          <cell r="J10">
            <v>537865.61536000005</v>
          </cell>
          <cell r="K10">
            <v>543374.86458880012</v>
          </cell>
          <cell r="L10">
            <v>568764.85375590413</v>
          </cell>
          <cell r="M10">
            <v>596186.04205637646</v>
          </cell>
          <cell r="N10">
            <v>609800.9254208866</v>
          </cell>
          <cell r="O10">
            <v>641784.99945455766</v>
          </cell>
          <cell r="P10">
            <v>676327.79941092222</v>
          </cell>
          <cell r="Q10">
            <v>676327.79941092222</v>
          </cell>
        </row>
        <row r="12">
          <cell r="F12">
            <v>1141000</v>
          </cell>
          <cell r="G12">
            <v>1182280</v>
          </cell>
          <cell r="H12">
            <v>1220862.4000000001</v>
          </cell>
          <cell r="I12">
            <v>1260011.3920000002</v>
          </cell>
          <cell r="J12">
            <v>1312012.3033600003</v>
          </cell>
          <cell r="K12">
            <v>1350173.2876288001</v>
          </cell>
          <cell r="L12">
            <v>1383827.1506391042</v>
          </cell>
          <cell r="M12">
            <v>1449333.3226902327</v>
          </cell>
          <cell r="N12">
            <v>1504079.9885054515</v>
          </cell>
          <cell r="O12">
            <v>1556486.3875858877</v>
          </cell>
          <cell r="P12">
            <v>1639005.2985927586</v>
          </cell>
          <cell r="Q12">
            <v>1690819.4985273057</v>
          </cell>
        </row>
        <row r="18">
          <cell r="F18">
            <v>1103000</v>
          </cell>
          <cell r="G18">
            <v>716280</v>
          </cell>
          <cell r="H18">
            <v>737582.40000000014</v>
          </cell>
          <cell r="I18">
            <v>764068.99200000009</v>
          </cell>
          <cell r="J18">
            <v>795914.51136000012</v>
          </cell>
          <cell r="K18">
            <v>812307.67226880009</v>
          </cell>
          <cell r="L18">
            <v>840452.28605030407</v>
          </cell>
          <cell r="M18">
            <v>880568.46893432853</v>
          </cell>
          <cell r="N18">
            <v>907893.94644907501</v>
          </cell>
          <cell r="O18">
            <v>946685.46216500108</v>
          </cell>
          <cell r="P18">
            <v>997220.29913820093</v>
          </cell>
          <cell r="Q18">
            <v>1014491.6991163834</v>
          </cell>
        </row>
        <row r="21">
          <cell r="F21">
            <v>661800</v>
          </cell>
          <cell r="G21">
            <v>429768</v>
          </cell>
          <cell r="H21">
            <v>442549.44000000006</v>
          </cell>
          <cell r="I21">
            <v>458441.39520000003</v>
          </cell>
          <cell r="J21">
            <v>477548.70681600005</v>
          </cell>
          <cell r="K21">
            <v>487384.60336128005</v>
          </cell>
          <cell r="L21">
            <v>504271.37163018243</v>
          </cell>
          <cell r="M21">
            <v>528341.08136059705</v>
          </cell>
          <cell r="N21">
            <v>544736.36786944501</v>
          </cell>
          <cell r="O21">
            <v>568011.27729900065</v>
          </cell>
          <cell r="P21">
            <v>598332.17948292056</v>
          </cell>
          <cell r="Q21">
            <v>608695.01946983009</v>
          </cell>
        </row>
        <row r="22">
          <cell r="F22">
            <v>441200</v>
          </cell>
          <cell r="G22">
            <v>286512</v>
          </cell>
          <cell r="H22">
            <v>295032.96000000008</v>
          </cell>
          <cell r="I22">
            <v>305627.59680000006</v>
          </cell>
          <cell r="J22">
            <v>318365.80454400007</v>
          </cell>
          <cell r="K22">
            <v>324923.06890752004</v>
          </cell>
          <cell r="L22">
            <v>336180.91442012164</v>
          </cell>
          <cell r="M22">
            <v>352227.38757373148</v>
          </cell>
          <cell r="N22">
            <v>363157.57857963</v>
          </cell>
          <cell r="O22">
            <v>378674.18486600043</v>
          </cell>
          <cell r="P22">
            <v>398888.11965528037</v>
          </cell>
          <cell r="Q22">
            <v>405796.67964655336</v>
          </cell>
        </row>
        <row r="27">
          <cell r="F27">
            <v>0</v>
          </cell>
          <cell r="G27">
            <v>441200</v>
          </cell>
          <cell r="H27">
            <v>286512</v>
          </cell>
          <cell r="I27">
            <v>295032.96000000008</v>
          </cell>
          <cell r="J27">
            <v>305627.59680000006</v>
          </cell>
          <cell r="K27">
            <v>318365.80454400007</v>
          </cell>
          <cell r="L27">
            <v>324923.06890752004</v>
          </cell>
          <cell r="M27">
            <v>336180.91442012164</v>
          </cell>
          <cell r="N27">
            <v>352227.38757373148</v>
          </cell>
          <cell r="O27">
            <v>363157.57857963</v>
          </cell>
          <cell r="P27">
            <v>378674.18486600043</v>
          </cell>
          <cell r="Q27">
            <v>398888.11965528037</v>
          </cell>
        </row>
        <row r="28">
          <cell r="F28">
            <v>661800</v>
          </cell>
          <cell r="G28">
            <v>870968</v>
          </cell>
          <cell r="H28">
            <v>729061.44000000006</v>
          </cell>
          <cell r="I28">
            <v>753474.35520000011</v>
          </cell>
          <cell r="J28">
            <v>783176.30361600011</v>
          </cell>
          <cell r="K28">
            <v>805750.40790528012</v>
          </cell>
          <cell r="L28">
            <v>829194.44053770253</v>
          </cell>
          <cell r="M28">
            <v>864521.99578071875</v>
          </cell>
          <cell r="N28">
            <v>896963.75544317649</v>
          </cell>
          <cell r="O28">
            <v>931168.85587863065</v>
          </cell>
          <cell r="P28">
            <v>977006.36434892099</v>
          </cell>
          <cell r="Q28">
            <v>1007583.1391251105</v>
          </cell>
        </row>
        <row r="35">
          <cell r="E35">
            <v>42000</v>
          </cell>
          <cell r="F35">
            <v>483200</v>
          </cell>
          <cell r="G35">
            <v>328512</v>
          </cell>
          <cell r="H35">
            <v>337032.96000000008</v>
          </cell>
          <cell r="I35">
            <v>347627.59680000006</v>
          </cell>
          <cell r="J35">
            <v>360365.80454400007</v>
          </cell>
          <cell r="K35">
            <v>366923.06890752004</v>
          </cell>
          <cell r="L35">
            <v>378180.91442012158</v>
          </cell>
          <cell r="M35">
            <v>394227.38757373142</v>
          </cell>
          <cell r="N35">
            <v>405157.57857962989</v>
          </cell>
          <cell r="O35">
            <v>420674.18486600032</v>
          </cell>
          <cell r="P35">
            <v>440888.11965528026</v>
          </cell>
          <cell r="Q35">
            <v>447796.67964655324</v>
          </cell>
        </row>
      </sheetData>
      <sheetData sheetId="4" refreshError="1">
        <row r="45">
          <cell r="F45">
            <v>140000</v>
          </cell>
          <cell r="G45">
            <v>140000</v>
          </cell>
          <cell r="H45">
            <v>197499.99999999997</v>
          </cell>
          <cell r="I45">
            <v>207499.99999999997</v>
          </cell>
          <cell r="J45">
            <v>207499.99999999997</v>
          </cell>
          <cell r="K45">
            <v>207499.99999999997</v>
          </cell>
          <cell r="L45">
            <v>207499.99999999997</v>
          </cell>
          <cell r="M45">
            <v>207499.99999999997</v>
          </cell>
          <cell r="N45">
            <v>207499.99999999997</v>
          </cell>
          <cell r="O45">
            <v>207499.99999999997</v>
          </cell>
          <cell r="P45">
            <v>207499.99999999997</v>
          </cell>
          <cell r="Q45">
            <v>207499.99999999997</v>
          </cell>
        </row>
        <row r="47">
          <cell r="F47">
            <v>156800.00000000003</v>
          </cell>
          <cell r="G47">
            <v>156800.00000000003</v>
          </cell>
          <cell r="H47">
            <v>221200</v>
          </cell>
          <cell r="I47">
            <v>232400</v>
          </cell>
          <cell r="J47">
            <v>232400</v>
          </cell>
          <cell r="K47">
            <v>232400</v>
          </cell>
          <cell r="L47">
            <v>232400</v>
          </cell>
          <cell r="M47">
            <v>232400</v>
          </cell>
          <cell r="N47">
            <v>232400</v>
          </cell>
          <cell r="O47">
            <v>232400</v>
          </cell>
          <cell r="P47">
            <v>232400</v>
          </cell>
          <cell r="Q47">
            <v>232400</v>
          </cell>
        </row>
      </sheetData>
      <sheetData sheetId="5" refreshError="1">
        <row r="11">
          <cell r="F11">
            <v>36000</v>
          </cell>
          <cell r="G11">
            <v>36000</v>
          </cell>
          <cell r="H11">
            <v>36000</v>
          </cell>
          <cell r="I11">
            <v>36000</v>
          </cell>
          <cell r="J11">
            <v>36000</v>
          </cell>
          <cell r="K11">
            <v>36000</v>
          </cell>
          <cell r="L11">
            <v>36000</v>
          </cell>
          <cell r="M11">
            <v>36000</v>
          </cell>
          <cell r="N11">
            <v>36000</v>
          </cell>
          <cell r="O11">
            <v>36000</v>
          </cell>
          <cell r="P11">
            <v>36000</v>
          </cell>
          <cell r="Q11">
            <v>36000</v>
          </cell>
        </row>
        <row r="12">
          <cell r="F12">
            <v>84000.000000000015</v>
          </cell>
          <cell r="G12">
            <v>84000.000000000015</v>
          </cell>
          <cell r="H12">
            <v>96000</v>
          </cell>
          <cell r="I12">
            <v>96000</v>
          </cell>
          <cell r="J12">
            <v>96000</v>
          </cell>
          <cell r="K12">
            <v>96000</v>
          </cell>
          <cell r="L12">
            <v>96000</v>
          </cell>
          <cell r="M12">
            <v>96000</v>
          </cell>
          <cell r="N12">
            <v>96000</v>
          </cell>
          <cell r="O12">
            <v>96000</v>
          </cell>
          <cell r="P12">
            <v>96000</v>
          </cell>
          <cell r="Q12">
            <v>96000</v>
          </cell>
        </row>
        <row r="13">
          <cell r="F13">
            <v>50000</v>
          </cell>
          <cell r="G13">
            <v>50000</v>
          </cell>
          <cell r="H13">
            <v>50000</v>
          </cell>
          <cell r="I13">
            <v>50000</v>
          </cell>
          <cell r="J13">
            <v>50000</v>
          </cell>
          <cell r="K13">
            <v>50000</v>
          </cell>
          <cell r="L13">
            <v>50000</v>
          </cell>
          <cell r="M13">
            <v>50000</v>
          </cell>
          <cell r="N13">
            <v>50000</v>
          </cell>
          <cell r="O13">
            <v>50000</v>
          </cell>
          <cell r="P13">
            <v>50000</v>
          </cell>
          <cell r="Q13">
            <v>50000</v>
          </cell>
        </row>
        <row r="24">
          <cell r="F24">
            <v>576800</v>
          </cell>
          <cell r="G24">
            <v>276800.00000000006</v>
          </cell>
          <cell r="H24">
            <v>353200</v>
          </cell>
          <cell r="I24">
            <v>364400</v>
          </cell>
          <cell r="J24">
            <v>364400</v>
          </cell>
          <cell r="K24">
            <v>364400</v>
          </cell>
          <cell r="L24">
            <v>664400</v>
          </cell>
          <cell r="M24">
            <v>364400</v>
          </cell>
          <cell r="N24">
            <v>364400</v>
          </cell>
          <cell r="O24">
            <v>364400</v>
          </cell>
          <cell r="P24">
            <v>364400</v>
          </cell>
          <cell r="Q24">
            <v>364400</v>
          </cell>
        </row>
        <row r="30">
          <cell r="E30">
            <v>0</v>
          </cell>
          <cell r="F30">
            <v>250000</v>
          </cell>
          <cell r="G30">
            <v>200000</v>
          </cell>
          <cell r="H30">
            <v>150000</v>
          </cell>
          <cell r="I30">
            <v>100000</v>
          </cell>
          <cell r="J30">
            <v>50000</v>
          </cell>
          <cell r="K30">
            <v>0</v>
          </cell>
          <cell r="L30">
            <v>250000</v>
          </cell>
          <cell r="M30">
            <v>200000</v>
          </cell>
          <cell r="N30">
            <v>150000</v>
          </cell>
          <cell r="O30">
            <v>100000</v>
          </cell>
          <cell r="P30">
            <v>50000</v>
          </cell>
          <cell r="Q30">
            <v>0</v>
          </cell>
        </row>
      </sheetData>
      <sheetData sheetId="6" refreshError="1">
        <row r="20">
          <cell r="F20">
            <v>39000</v>
          </cell>
          <cell r="G20">
            <v>13000</v>
          </cell>
          <cell r="H20">
            <v>6000</v>
          </cell>
          <cell r="I20">
            <v>1000</v>
          </cell>
          <cell r="J20">
            <v>5000</v>
          </cell>
          <cell r="K20">
            <v>5000</v>
          </cell>
          <cell r="L20">
            <v>5000</v>
          </cell>
          <cell r="M20">
            <v>0</v>
          </cell>
          <cell r="N20">
            <v>10000</v>
          </cell>
          <cell r="O20">
            <v>22000</v>
          </cell>
          <cell r="P20">
            <v>32000</v>
          </cell>
          <cell r="Q20">
            <v>17000</v>
          </cell>
        </row>
        <row r="26">
          <cell r="F26">
            <v>4650</v>
          </cell>
          <cell r="G26">
            <v>3033.3333333333335</v>
          </cell>
          <cell r="H26">
            <v>3158.3333333333335</v>
          </cell>
          <cell r="I26">
            <v>3179.166666666667</v>
          </cell>
          <cell r="J26">
            <v>3270.8333333333335</v>
          </cell>
          <cell r="K26">
            <v>3362.5</v>
          </cell>
          <cell r="L26">
            <v>3454.166666666667</v>
          </cell>
          <cell r="M26">
            <v>3454.166666666667</v>
          </cell>
          <cell r="N26">
            <v>3537.5000000000005</v>
          </cell>
          <cell r="O26">
            <v>3787.5000000000005</v>
          </cell>
          <cell r="P26">
            <v>4120.8333333333339</v>
          </cell>
          <cell r="Q26">
            <v>4329.166666666667</v>
          </cell>
        </row>
        <row r="34">
          <cell r="E34">
            <v>410000</v>
          </cell>
          <cell r="F34">
            <v>449000</v>
          </cell>
          <cell r="G34">
            <v>462000</v>
          </cell>
          <cell r="H34">
            <v>468000</v>
          </cell>
          <cell r="I34">
            <v>469000</v>
          </cell>
          <cell r="J34">
            <v>474000</v>
          </cell>
          <cell r="K34">
            <v>479000</v>
          </cell>
          <cell r="L34">
            <v>484000</v>
          </cell>
          <cell r="M34">
            <v>484000</v>
          </cell>
          <cell r="N34">
            <v>494000</v>
          </cell>
          <cell r="O34">
            <v>516000</v>
          </cell>
          <cell r="P34">
            <v>548000</v>
          </cell>
          <cell r="Q34">
            <v>565000</v>
          </cell>
        </row>
        <row r="35">
          <cell r="E35">
            <v>255750</v>
          </cell>
          <cell r="F35">
            <v>260400</v>
          </cell>
          <cell r="G35">
            <v>263433.33333333337</v>
          </cell>
          <cell r="H35">
            <v>266591.66666666669</v>
          </cell>
          <cell r="I35">
            <v>269770.83333333331</v>
          </cell>
          <cell r="J35">
            <v>273041.66666666669</v>
          </cell>
          <cell r="K35">
            <v>276404.16666666674</v>
          </cell>
          <cell r="L35">
            <v>279858.33333333337</v>
          </cell>
          <cell r="M35">
            <v>283312.50000000006</v>
          </cell>
          <cell r="N35">
            <v>286850.00000000006</v>
          </cell>
          <cell r="O35">
            <v>290637.50000000006</v>
          </cell>
          <cell r="P35">
            <v>294758.33333333343</v>
          </cell>
          <cell r="Q35">
            <v>299087.50000000006</v>
          </cell>
        </row>
        <row r="36">
          <cell r="E36">
            <v>154250</v>
          </cell>
          <cell r="F36">
            <v>188600</v>
          </cell>
          <cell r="G36">
            <v>198566.66666666663</v>
          </cell>
          <cell r="H36">
            <v>201408.33333333331</v>
          </cell>
          <cell r="I36">
            <v>199229.16666666669</v>
          </cell>
          <cell r="J36">
            <v>200958.33333333331</v>
          </cell>
          <cell r="K36">
            <v>202595.83333333326</v>
          </cell>
          <cell r="L36">
            <v>204141.66666666663</v>
          </cell>
          <cell r="M36">
            <v>200687.49999999994</v>
          </cell>
          <cell r="N36">
            <v>207149.99999999994</v>
          </cell>
          <cell r="O36">
            <v>225362.49999999994</v>
          </cell>
          <cell r="P36">
            <v>253241.66666666657</v>
          </cell>
          <cell r="Q36">
            <v>265912.49999999994</v>
          </cell>
        </row>
        <row r="38">
          <cell r="F38">
            <v>39000</v>
          </cell>
          <cell r="G38">
            <v>52000</v>
          </cell>
          <cell r="H38">
            <v>58000</v>
          </cell>
          <cell r="I38">
            <v>59000</v>
          </cell>
          <cell r="J38">
            <v>64000</v>
          </cell>
          <cell r="K38">
            <v>69000</v>
          </cell>
          <cell r="L38">
            <v>74000</v>
          </cell>
          <cell r="M38">
            <v>74000</v>
          </cell>
          <cell r="N38">
            <v>84000</v>
          </cell>
          <cell r="O38">
            <v>106000</v>
          </cell>
          <cell r="P38">
            <v>138000</v>
          </cell>
          <cell r="Q38">
            <v>155000</v>
          </cell>
        </row>
        <row r="39">
          <cell r="F39">
            <v>39000</v>
          </cell>
          <cell r="G39">
            <v>52000</v>
          </cell>
          <cell r="H39">
            <v>58000</v>
          </cell>
          <cell r="I39">
            <v>59000</v>
          </cell>
          <cell r="J39">
            <v>64000</v>
          </cell>
          <cell r="K39">
            <v>69000</v>
          </cell>
          <cell r="L39">
            <v>74000</v>
          </cell>
          <cell r="M39">
            <v>74000</v>
          </cell>
          <cell r="N39">
            <v>84000</v>
          </cell>
          <cell r="O39">
            <v>106000</v>
          </cell>
          <cell r="P39">
            <v>138000</v>
          </cell>
          <cell r="Q39">
            <v>155000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</sheetData>
      <sheetData sheetId="7" refreshError="1">
        <row r="12">
          <cell r="B12" t="str">
            <v>Acquisition Date</v>
          </cell>
          <cell r="C12" t="str">
            <v>Life</v>
          </cell>
        </row>
        <row r="13">
          <cell r="B13" t="str">
            <v>Existing Assets</v>
          </cell>
        </row>
        <row r="14">
          <cell r="B14">
            <v>37649</v>
          </cell>
          <cell r="C14">
            <v>10</v>
          </cell>
          <cell r="E14">
            <v>147500</v>
          </cell>
        </row>
        <row r="15">
          <cell r="B15" t="str">
            <v>New Capital Expenditures</v>
          </cell>
        </row>
        <row r="16">
          <cell r="B16">
            <v>39476</v>
          </cell>
          <cell r="C16">
            <v>10</v>
          </cell>
        </row>
        <row r="17">
          <cell r="B17">
            <v>39507</v>
          </cell>
          <cell r="C17">
            <v>10</v>
          </cell>
        </row>
        <row r="18">
          <cell r="B18">
            <v>39537</v>
          </cell>
          <cell r="C18">
            <v>10</v>
          </cell>
        </row>
        <row r="19">
          <cell r="B19">
            <v>39568</v>
          </cell>
          <cell r="C19">
            <v>10</v>
          </cell>
        </row>
        <row r="20">
          <cell r="B20">
            <v>39598</v>
          </cell>
          <cell r="C20">
            <v>10</v>
          </cell>
        </row>
        <row r="21">
          <cell r="B21">
            <v>39629</v>
          </cell>
          <cell r="C21">
            <v>10</v>
          </cell>
        </row>
        <row r="22">
          <cell r="B22">
            <v>39659</v>
          </cell>
          <cell r="C22">
            <v>10</v>
          </cell>
        </row>
        <row r="23">
          <cell r="B23">
            <v>39690</v>
          </cell>
          <cell r="C23">
            <v>10</v>
          </cell>
        </row>
        <row r="24">
          <cell r="B24">
            <v>39721</v>
          </cell>
          <cell r="C24">
            <v>10</v>
          </cell>
        </row>
        <row r="25">
          <cell r="B25">
            <v>39751</v>
          </cell>
          <cell r="C25">
            <v>10</v>
          </cell>
        </row>
        <row r="26">
          <cell r="B26">
            <v>39782</v>
          </cell>
          <cell r="C26">
            <v>10</v>
          </cell>
        </row>
        <row r="27">
          <cell r="B27">
            <v>39813</v>
          </cell>
          <cell r="C27">
            <v>10</v>
          </cell>
        </row>
        <row r="28">
          <cell r="B28" t="str">
            <v>TOTAL</v>
          </cell>
          <cell r="F28">
            <v>2750</v>
          </cell>
          <cell r="G28">
            <v>2833.3333333333335</v>
          </cell>
          <cell r="H28">
            <v>2833.3333333333335</v>
          </cell>
          <cell r="I28">
            <v>2833.3333333333335</v>
          </cell>
          <cell r="J28">
            <v>2833.3333333333335</v>
          </cell>
          <cell r="K28">
            <v>2833.3333333333335</v>
          </cell>
          <cell r="L28">
            <v>2833.3333333333335</v>
          </cell>
          <cell r="M28">
            <v>2833.3333333333335</v>
          </cell>
          <cell r="N28">
            <v>2916.666666666667</v>
          </cell>
          <cell r="O28">
            <v>3041.666666666667</v>
          </cell>
          <cell r="P28">
            <v>3250.0000000000005</v>
          </cell>
          <cell r="Q28">
            <v>3333.3333333333339</v>
          </cell>
        </row>
        <row r="30">
          <cell r="B30" t="str">
            <v>Equipment</v>
          </cell>
        </row>
        <row r="31">
          <cell r="B31" t="str">
            <v>Acquisition Date</v>
          </cell>
          <cell r="C31" t="str">
            <v>Life</v>
          </cell>
        </row>
        <row r="32">
          <cell r="B32" t="str">
            <v>Existing Assets</v>
          </cell>
        </row>
        <row r="33">
          <cell r="B33">
            <v>37649</v>
          </cell>
          <cell r="C33">
            <v>5</v>
          </cell>
          <cell r="E33">
            <v>103250</v>
          </cell>
        </row>
        <row r="34">
          <cell r="B34" t="str">
            <v>New Capital Expenditures</v>
          </cell>
        </row>
        <row r="35">
          <cell r="B35">
            <v>39476</v>
          </cell>
          <cell r="C35">
            <v>5</v>
          </cell>
        </row>
        <row r="36">
          <cell r="B36">
            <v>39507</v>
          </cell>
          <cell r="C36">
            <v>5</v>
          </cell>
        </row>
        <row r="37">
          <cell r="B37">
            <v>39537</v>
          </cell>
          <cell r="C37">
            <v>5</v>
          </cell>
        </row>
        <row r="38">
          <cell r="B38">
            <v>39568</v>
          </cell>
          <cell r="C38">
            <v>5</v>
          </cell>
        </row>
        <row r="39">
          <cell r="B39">
            <v>39598</v>
          </cell>
          <cell r="C39">
            <v>5</v>
          </cell>
        </row>
        <row r="40">
          <cell r="B40">
            <v>39629</v>
          </cell>
          <cell r="C40">
            <v>5</v>
          </cell>
        </row>
        <row r="41">
          <cell r="B41">
            <v>39659</v>
          </cell>
          <cell r="C41">
            <v>5</v>
          </cell>
        </row>
        <row r="42">
          <cell r="B42">
            <v>39690</v>
          </cell>
          <cell r="C42">
            <v>5</v>
          </cell>
        </row>
        <row r="43">
          <cell r="B43">
            <v>39721</v>
          </cell>
          <cell r="C43">
            <v>5</v>
          </cell>
        </row>
        <row r="44">
          <cell r="B44">
            <v>39751</v>
          </cell>
          <cell r="C44">
            <v>5</v>
          </cell>
        </row>
        <row r="45">
          <cell r="B45">
            <v>39782</v>
          </cell>
          <cell r="C45">
            <v>5</v>
          </cell>
        </row>
        <row r="46">
          <cell r="B46">
            <v>39813</v>
          </cell>
          <cell r="C46">
            <v>5</v>
          </cell>
        </row>
        <row r="47">
          <cell r="B47" t="str">
            <v>TOTAL</v>
          </cell>
          <cell r="F47">
            <v>1900</v>
          </cell>
          <cell r="G47">
            <v>200</v>
          </cell>
          <cell r="H47">
            <v>200</v>
          </cell>
          <cell r="I47">
            <v>200</v>
          </cell>
          <cell r="J47">
            <v>250</v>
          </cell>
          <cell r="K47">
            <v>300</v>
          </cell>
          <cell r="L47">
            <v>350</v>
          </cell>
          <cell r="M47">
            <v>350</v>
          </cell>
          <cell r="N47">
            <v>350</v>
          </cell>
          <cell r="O47">
            <v>433.33333333333331</v>
          </cell>
          <cell r="P47">
            <v>516.66666666666663</v>
          </cell>
          <cell r="Q47">
            <v>600</v>
          </cell>
        </row>
        <row r="49">
          <cell r="B49" t="str">
            <v>Furniture &amp; Fixture</v>
          </cell>
        </row>
        <row r="50">
          <cell r="B50" t="str">
            <v>Acquisition Date</v>
          </cell>
          <cell r="C50" t="str">
            <v>Life</v>
          </cell>
        </row>
        <row r="51">
          <cell r="B51" t="str">
            <v>Existing Assets</v>
          </cell>
        </row>
        <row r="52">
          <cell r="B52">
            <v>37435</v>
          </cell>
          <cell r="C52">
            <v>4</v>
          </cell>
          <cell r="E52">
            <v>5000</v>
          </cell>
        </row>
        <row r="53">
          <cell r="B53" t="str">
            <v>New Capital Expenditures</v>
          </cell>
        </row>
        <row r="54">
          <cell r="B54">
            <v>39476</v>
          </cell>
          <cell r="C54">
            <v>4</v>
          </cell>
        </row>
        <row r="55">
          <cell r="B55">
            <v>39507</v>
          </cell>
          <cell r="C55">
            <v>4</v>
          </cell>
        </row>
        <row r="56">
          <cell r="B56">
            <v>39537</v>
          </cell>
          <cell r="C56">
            <v>4</v>
          </cell>
        </row>
        <row r="57">
          <cell r="B57">
            <v>39568</v>
          </cell>
          <cell r="C57">
            <v>4</v>
          </cell>
        </row>
        <row r="58">
          <cell r="B58">
            <v>39598</v>
          </cell>
          <cell r="C58">
            <v>4</v>
          </cell>
        </row>
        <row r="59">
          <cell r="B59">
            <v>39629</v>
          </cell>
          <cell r="C59">
            <v>4</v>
          </cell>
        </row>
        <row r="60">
          <cell r="B60">
            <v>39659</v>
          </cell>
          <cell r="C60">
            <v>4</v>
          </cell>
        </row>
        <row r="61">
          <cell r="B61">
            <v>39690</v>
          </cell>
          <cell r="C61">
            <v>4</v>
          </cell>
        </row>
        <row r="62">
          <cell r="B62">
            <v>39721</v>
          </cell>
          <cell r="C62">
            <v>4</v>
          </cell>
        </row>
        <row r="63">
          <cell r="B63">
            <v>39751</v>
          </cell>
          <cell r="C63">
            <v>4</v>
          </cell>
        </row>
        <row r="64">
          <cell r="B64">
            <v>39782</v>
          </cell>
          <cell r="C64">
            <v>4</v>
          </cell>
        </row>
        <row r="65">
          <cell r="B65">
            <v>39813</v>
          </cell>
          <cell r="C65">
            <v>4</v>
          </cell>
        </row>
        <row r="66">
          <cell r="B66" t="str">
            <v>TOTAL</v>
          </cell>
          <cell r="F66">
            <v>0</v>
          </cell>
          <cell r="G66">
            <v>0</v>
          </cell>
          <cell r="H66">
            <v>125</v>
          </cell>
          <cell r="I66">
            <v>145.83333333333334</v>
          </cell>
          <cell r="J66">
            <v>187.5</v>
          </cell>
          <cell r="K66">
            <v>229.16666666666666</v>
          </cell>
          <cell r="L66">
            <v>270.83333333333331</v>
          </cell>
          <cell r="M66">
            <v>270.83333333333331</v>
          </cell>
          <cell r="N66">
            <v>270.83333333333331</v>
          </cell>
          <cell r="O66">
            <v>312.5</v>
          </cell>
          <cell r="P66">
            <v>354.16666666666669</v>
          </cell>
          <cell r="Q66">
            <v>395.83333333333337</v>
          </cell>
        </row>
      </sheetData>
      <sheetData sheetId="8" refreshError="1">
        <row r="23">
          <cell r="F23">
            <v>-490108.5625</v>
          </cell>
          <cell r="G23">
            <v>234152.82291666674</v>
          </cell>
          <cell r="H23">
            <v>316776.51833333354</v>
          </cell>
          <cell r="I23">
            <v>379770.68355000019</v>
          </cell>
          <cell r="J23">
            <v>517897.39781733346</v>
          </cell>
          <cell r="K23">
            <v>385542.19824538659</v>
          </cell>
          <cell r="L23">
            <v>79742.966041017324</v>
          </cell>
          <cell r="M23">
            <v>43616.178593631834</v>
          </cell>
          <cell r="N23">
            <v>-34952.368516211398</v>
          </cell>
          <cell r="O23">
            <v>-159726.0160615088</v>
          </cell>
          <cell r="P23">
            <v>-340337.17207709653</v>
          </cell>
          <cell r="Q23">
            <v>-536525.10286887386</v>
          </cell>
        </row>
        <row r="25">
          <cell r="S25">
            <v>200000</v>
          </cell>
        </row>
        <row r="29">
          <cell r="F29">
            <v>-5500</v>
          </cell>
          <cell r="G29">
            <v>-5500</v>
          </cell>
          <cell r="H29">
            <v>-5500</v>
          </cell>
          <cell r="I29">
            <v>-5500</v>
          </cell>
          <cell r="J29">
            <v>-5500</v>
          </cell>
          <cell r="K29">
            <v>-5500</v>
          </cell>
          <cell r="L29">
            <v>-5500</v>
          </cell>
          <cell r="M29">
            <v>-5500</v>
          </cell>
          <cell r="N29">
            <v>-5500</v>
          </cell>
          <cell r="O29">
            <v>-5500</v>
          </cell>
          <cell r="P29">
            <v>-5500</v>
          </cell>
          <cell r="Q29">
            <v>-5500</v>
          </cell>
        </row>
        <row r="32">
          <cell r="F32">
            <v>-2288.125</v>
          </cell>
          <cell r="G32">
            <v>-2288.125</v>
          </cell>
          <cell r="H32">
            <v>-2288.125</v>
          </cell>
          <cell r="I32">
            <v>-3454.791666666667</v>
          </cell>
          <cell r="J32">
            <v>-1704.7916666666667</v>
          </cell>
          <cell r="K32">
            <v>-1704.7916666666667</v>
          </cell>
          <cell r="L32">
            <v>-1704.7916666666667</v>
          </cell>
          <cell r="M32">
            <v>-1704.7916666666667</v>
          </cell>
          <cell r="N32">
            <v>-1704.7916666666667</v>
          </cell>
          <cell r="O32">
            <v>-1704.7916666666667</v>
          </cell>
          <cell r="P32">
            <v>-1704.7916666666667</v>
          </cell>
          <cell r="Q32">
            <v>-1704.7916666666667</v>
          </cell>
        </row>
        <row r="33">
          <cell r="F33">
            <v>742211.875</v>
          </cell>
          <cell r="G33">
            <v>-7788.125</v>
          </cell>
          <cell r="H33">
            <v>-7788.125</v>
          </cell>
          <cell r="I33">
            <v>91045.208333333328</v>
          </cell>
          <cell r="J33">
            <v>-157204.79166666666</v>
          </cell>
          <cell r="K33">
            <v>-7204.791666666667</v>
          </cell>
          <cell r="L33">
            <v>-7204.791666666667</v>
          </cell>
          <cell r="M33">
            <v>-7204.791666666667</v>
          </cell>
          <cell r="N33">
            <v>-7204.791666666667</v>
          </cell>
          <cell r="O33">
            <v>-7204.791666666667</v>
          </cell>
          <cell r="P33">
            <v>-7204.791666666667</v>
          </cell>
          <cell r="Q33">
            <v>-7204.791666666667</v>
          </cell>
        </row>
        <row r="35">
          <cell r="E35">
            <v>173220</v>
          </cell>
          <cell r="F35">
            <v>302103.3125</v>
          </cell>
          <cell r="G35">
            <v>276364.69791666674</v>
          </cell>
          <cell r="H35">
            <v>358988.39333333354</v>
          </cell>
          <cell r="I35">
            <v>520815.8918833335</v>
          </cell>
          <cell r="J35">
            <v>410692.60615066683</v>
          </cell>
          <cell r="K35">
            <v>428337.40657871991</v>
          </cell>
          <cell r="L35">
            <v>122538.17437435065</v>
          </cell>
          <cell r="M35">
            <v>86411.386926965162</v>
          </cell>
          <cell r="N35">
            <v>7842.8398171219351</v>
          </cell>
          <cell r="O35">
            <v>-116930.80772817547</v>
          </cell>
          <cell r="P35">
            <v>-297541.96374376322</v>
          </cell>
          <cell r="Q35">
            <v>-493729.89453554054</v>
          </cell>
        </row>
      </sheetData>
      <sheetData sheetId="9" refreshError="1">
        <row r="8">
          <cell r="E8">
            <v>960000</v>
          </cell>
          <cell r="F8">
            <v>1200000</v>
          </cell>
          <cell r="G8">
            <v>1200000</v>
          </cell>
          <cell r="H8">
            <v>1200000</v>
          </cell>
          <cell r="I8">
            <v>1200000</v>
          </cell>
          <cell r="J8">
            <v>1200000</v>
          </cell>
          <cell r="K8">
            <v>1200000</v>
          </cell>
          <cell r="L8">
            <v>1200000</v>
          </cell>
          <cell r="M8">
            <v>1200000</v>
          </cell>
          <cell r="N8">
            <v>1200000</v>
          </cell>
          <cell r="O8">
            <v>1200000</v>
          </cell>
          <cell r="P8">
            <v>1200000</v>
          </cell>
          <cell r="Q8">
            <v>1200000</v>
          </cell>
          <cell r="S8">
            <v>14400000</v>
          </cell>
        </row>
        <row r="9">
          <cell r="E9">
            <v>540000</v>
          </cell>
          <cell r="F9">
            <v>675000</v>
          </cell>
          <cell r="G9">
            <v>699000</v>
          </cell>
          <cell r="H9">
            <v>724920</v>
          </cell>
          <cell r="I9">
            <v>743913.60000000009</v>
          </cell>
          <cell r="J9">
            <v>774146.68800000008</v>
          </cell>
          <cell r="K9">
            <v>806798.42304000014</v>
          </cell>
          <cell r="L9">
            <v>815062.29688320018</v>
          </cell>
          <cell r="M9">
            <v>853147.28063385619</v>
          </cell>
          <cell r="N9">
            <v>894279.06308456475</v>
          </cell>
          <cell r="O9">
            <v>914701.38813132991</v>
          </cell>
          <cell r="P9">
            <v>962677.49918183638</v>
          </cell>
          <cell r="Q9">
            <v>1014491.6991163833</v>
          </cell>
        </row>
        <row r="10">
          <cell r="E10">
            <v>420000</v>
          </cell>
          <cell r="F10">
            <v>525000</v>
          </cell>
          <cell r="G10">
            <v>501000</v>
          </cell>
          <cell r="H10">
            <v>475080</v>
          </cell>
          <cell r="I10">
            <v>456086.39999999991</v>
          </cell>
          <cell r="J10">
            <v>425853.31199999992</v>
          </cell>
          <cell r="K10">
            <v>393201.57695999986</v>
          </cell>
          <cell r="L10">
            <v>384937.70311679982</v>
          </cell>
          <cell r="M10">
            <v>346852.71936614381</v>
          </cell>
          <cell r="N10">
            <v>305720.93691543525</v>
          </cell>
          <cell r="O10">
            <v>285298.61186867009</v>
          </cell>
          <cell r="P10">
            <v>237322.50081816362</v>
          </cell>
          <cell r="Q10">
            <v>185508.30088361667</v>
          </cell>
        </row>
        <row r="17">
          <cell r="E17">
            <v>217345</v>
          </cell>
          <cell r="F17">
            <v>193549.99999999994</v>
          </cell>
          <cell r="G17">
            <v>171166.66666666663</v>
          </cell>
          <cell r="H17">
            <v>68721.666666666686</v>
          </cell>
          <cell r="I17">
            <v>38507.233333333221</v>
          </cell>
          <cell r="J17">
            <v>8182.4786666666041</v>
          </cell>
          <cell r="K17">
            <v>-24560.92304000014</v>
          </cell>
          <cell r="L17">
            <v>-32916.463549866865</v>
          </cell>
          <cell r="M17">
            <v>-71001.447300522879</v>
          </cell>
          <cell r="N17">
            <v>-112216.56308456475</v>
          </cell>
          <cell r="O17">
            <v>-132888.88813132991</v>
          </cell>
          <cell r="P17">
            <v>-181198.33251516969</v>
          </cell>
          <cell r="Q17">
            <v>-233220.86578305002</v>
          </cell>
          <cell r="S17">
            <v>-307875.43807117082</v>
          </cell>
        </row>
        <row r="20">
          <cell r="E20">
            <v>189887.5</v>
          </cell>
          <cell r="F20">
            <v>185761.87499999994</v>
          </cell>
          <cell r="G20">
            <v>163378.54166666663</v>
          </cell>
          <cell r="H20">
            <v>60933.541666666686</v>
          </cell>
          <cell r="I20">
            <v>29552.441666666553</v>
          </cell>
          <cell r="J20">
            <v>977.68699999993714</v>
          </cell>
          <cell r="K20">
            <v>-31765.714706666808</v>
          </cell>
          <cell r="L20">
            <v>-40121.255216533529</v>
          </cell>
          <cell r="M20">
            <v>-78206.238967189551</v>
          </cell>
          <cell r="N20">
            <v>-119421.35475123143</v>
          </cell>
          <cell r="O20">
            <v>-140093.67979799656</v>
          </cell>
          <cell r="P20">
            <v>-188403.12418183635</v>
          </cell>
          <cell r="Q20">
            <v>-240425.65744971667</v>
          </cell>
        </row>
        <row r="22">
          <cell r="E22">
            <v>57000</v>
          </cell>
          <cell r="F22">
            <v>55728.562499999978</v>
          </cell>
          <cell r="G22">
            <v>57182.489583333314</v>
          </cell>
          <cell r="H22">
            <v>21326.739583333339</v>
          </cell>
          <cell r="I22">
            <v>10343.354583333294</v>
          </cell>
          <cell r="J22">
            <v>342.190449999978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E23">
            <v>132887.5</v>
          </cell>
          <cell r="F23">
            <v>130033.31249999997</v>
          </cell>
          <cell r="G23">
            <v>106196.05208333331</v>
          </cell>
          <cell r="H23">
            <v>39606.802083333343</v>
          </cell>
          <cell r="I23">
            <v>19209.087083333259</v>
          </cell>
          <cell r="J23">
            <v>635.49654999995914</v>
          </cell>
          <cell r="K23">
            <v>-31765.714706666808</v>
          </cell>
          <cell r="L23">
            <v>-40121.255216533529</v>
          </cell>
          <cell r="M23">
            <v>-78206.238967189551</v>
          </cell>
          <cell r="N23">
            <v>-119421.35475123143</v>
          </cell>
          <cell r="O23">
            <v>-140093.67979799656</v>
          </cell>
          <cell r="P23">
            <v>-188403.12418183635</v>
          </cell>
          <cell r="Q23">
            <v>-240425.65744971667</v>
          </cell>
          <cell r="S23">
            <v>-542756.27477117069</v>
          </cell>
        </row>
        <row r="33">
          <cell r="E33">
            <v>173220</v>
          </cell>
          <cell r="F33">
            <v>302103.3125</v>
          </cell>
          <cell r="G33">
            <v>276364.69791666674</v>
          </cell>
          <cell r="H33">
            <v>358988.39333333354</v>
          </cell>
          <cell r="I33">
            <v>520815.8918833335</v>
          </cell>
          <cell r="J33">
            <v>410692.60615066683</v>
          </cell>
          <cell r="K33">
            <v>428337.40657871991</v>
          </cell>
          <cell r="L33">
            <v>122538.17437435065</v>
          </cell>
          <cell r="M33">
            <v>86411.386926965162</v>
          </cell>
          <cell r="N33">
            <v>7842.8398171219351</v>
          </cell>
          <cell r="O33">
            <v>-116930.80772817547</v>
          </cell>
          <cell r="P33">
            <v>-297541.96374376322</v>
          </cell>
          <cell r="Q33">
            <v>-493729.89453554054</v>
          </cell>
        </row>
        <row r="37">
          <cell r="E37">
            <v>338220</v>
          </cell>
          <cell r="F37">
            <v>1625103.3125</v>
          </cell>
          <cell r="G37">
            <v>1566644.6979166667</v>
          </cell>
          <cell r="H37">
            <v>1611930.7933333337</v>
          </cell>
          <cell r="I37">
            <v>1743913.6838833336</v>
          </cell>
          <cell r="J37">
            <v>1605558.2215106669</v>
          </cell>
          <cell r="K37">
            <v>1578712.27116752</v>
          </cell>
          <cell r="L37">
            <v>1548303.0281302547</v>
          </cell>
          <cell r="M37">
            <v>1489597.4289833417</v>
          </cell>
          <cell r="N37">
            <v>1374643.7652380085</v>
          </cell>
          <cell r="O37">
            <v>1231854.1917263821</v>
          </cell>
          <cell r="P37">
            <v>1035785.8356671589</v>
          </cell>
          <cell r="Q37">
            <v>789597.90487538162</v>
          </cell>
        </row>
        <row r="40">
          <cell r="E40">
            <v>492470</v>
          </cell>
          <cell r="F40">
            <v>1813703.3125</v>
          </cell>
          <cell r="G40">
            <v>1765211.3645833335</v>
          </cell>
          <cell r="H40">
            <v>1813339.1266666669</v>
          </cell>
          <cell r="I40">
            <v>1943142.8505500003</v>
          </cell>
          <cell r="J40">
            <v>1806516.5548440001</v>
          </cell>
          <cell r="K40">
            <v>1781308.1045008532</v>
          </cell>
          <cell r="L40">
            <v>1752444.6947969212</v>
          </cell>
          <cell r="M40">
            <v>1690284.9289833417</v>
          </cell>
          <cell r="N40">
            <v>1581793.7652380085</v>
          </cell>
          <cell r="O40">
            <v>1457216.6917263821</v>
          </cell>
          <cell r="P40">
            <v>1289027.5023338255</v>
          </cell>
          <cell r="Q40">
            <v>1055510.4048753816</v>
          </cell>
          <cell r="S40">
            <v>1055510.4048753816</v>
          </cell>
        </row>
        <row r="46">
          <cell r="E46">
            <v>0</v>
          </cell>
          <cell r="F46">
            <v>550000</v>
          </cell>
          <cell r="G46">
            <v>550000</v>
          </cell>
          <cell r="H46">
            <v>550000</v>
          </cell>
          <cell r="I46">
            <v>550000</v>
          </cell>
          <cell r="J46">
            <v>550000</v>
          </cell>
          <cell r="K46">
            <v>550000</v>
          </cell>
          <cell r="L46">
            <v>550000</v>
          </cell>
          <cell r="M46">
            <v>550000</v>
          </cell>
          <cell r="N46">
            <v>550000</v>
          </cell>
          <cell r="O46">
            <v>550000</v>
          </cell>
          <cell r="P46">
            <v>550000</v>
          </cell>
          <cell r="Q46">
            <v>550000</v>
          </cell>
        </row>
        <row r="47">
          <cell r="E47">
            <v>42000</v>
          </cell>
          <cell r="F47">
            <v>1033200</v>
          </cell>
          <cell r="G47">
            <v>878512</v>
          </cell>
          <cell r="H47">
            <v>887032.96000000008</v>
          </cell>
          <cell r="I47">
            <v>897627.59680000006</v>
          </cell>
          <cell r="J47">
            <v>910365.80454400007</v>
          </cell>
          <cell r="K47">
            <v>916923.06890752004</v>
          </cell>
          <cell r="L47">
            <v>928180.91442012158</v>
          </cell>
          <cell r="M47">
            <v>944227.38757373136</v>
          </cell>
          <cell r="N47">
            <v>955157.57857962989</v>
          </cell>
          <cell r="O47">
            <v>970674.18486600032</v>
          </cell>
          <cell r="P47">
            <v>990888.11965528026</v>
          </cell>
          <cell r="Q47">
            <v>997796.67964655324</v>
          </cell>
        </row>
        <row r="49">
          <cell r="E49">
            <v>196125</v>
          </cell>
          <cell r="F49">
            <v>196125</v>
          </cell>
          <cell r="G49">
            <v>196125</v>
          </cell>
          <cell r="H49">
            <v>196125</v>
          </cell>
          <cell r="I49">
            <v>296125</v>
          </cell>
          <cell r="J49">
            <v>146125</v>
          </cell>
          <cell r="K49">
            <v>146125</v>
          </cell>
          <cell r="L49">
            <v>146125</v>
          </cell>
          <cell r="M49">
            <v>146125</v>
          </cell>
          <cell r="N49">
            <v>146125</v>
          </cell>
          <cell r="O49">
            <v>146125</v>
          </cell>
          <cell r="P49">
            <v>146125</v>
          </cell>
          <cell r="Q49">
            <v>146125</v>
          </cell>
        </row>
        <row r="50">
          <cell r="E50">
            <v>238125</v>
          </cell>
          <cell r="F50">
            <v>1229325</v>
          </cell>
          <cell r="G50">
            <v>1074637</v>
          </cell>
          <cell r="H50">
            <v>1083157.96</v>
          </cell>
          <cell r="I50">
            <v>1193752.5967999999</v>
          </cell>
          <cell r="J50">
            <v>1056490.804544</v>
          </cell>
          <cell r="K50">
            <v>1063048.06890752</v>
          </cell>
          <cell r="L50">
            <v>1074305.9144201216</v>
          </cell>
          <cell r="M50">
            <v>1090352.3875737314</v>
          </cell>
          <cell r="N50">
            <v>1101282.5785796298</v>
          </cell>
          <cell r="O50">
            <v>1116799.1848660004</v>
          </cell>
          <cell r="P50">
            <v>1137013.1196552804</v>
          </cell>
          <cell r="Q50">
            <v>1143921.6796465532</v>
          </cell>
        </row>
        <row r="54">
          <cell r="E54">
            <v>4345</v>
          </cell>
          <cell r="F54">
            <v>134378.31249999997</v>
          </cell>
          <cell r="G54">
            <v>240574.36458333328</v>
          </cell>
          <cell r="H54">
            <v>280181.16666666663</v>
          </cell>
          <cell r="I54">
            <v>299390.25374999992</v>
          </cell>
          <cell r="J54">
            <v>300025.7502999999</v>
          </cell>
          <cell r="K54">
            <v>268260.03559333307</v>
          </cell>
          <cell r="L54">
            <v>228138.78037679955</v>
          </cell>
          <cell r="M54">
            <v>149932.54140961001</v>
          </cell>
          <cell r="N54">
            <v>30511.186658378589</v>
          </cell>
          <cell r="O54">
            <v>-109582.49313961797</v>
          </cell>
          <cell r="P54">
            <v>-297985.61732145434</v>
          </cell>
          <cell r="Q54">
            <v>-538411.27477117104</v>
          </cell>
        </row>
        <row r="55">
          <cell r="E55">
            <v>254345</v>
          </cell>
          <cell r="F55">
            <v>584378.3125</v>
          </cell>
          <cell r="G55">
            <v>690574.36458333326</v>
          </cell>
          <cell r="H55">
            <v>730181.16666666663</v>
          </cell>
          <cell r="I55">
            <v>749390.25374999992</v>
          </cell>
          <cell r="J55">
            <v>750025.75029999996</v>
          </cell>
          <cell r="K55">
            <v>718260.03559333307</v>
          </cell>
          <cell r="L55">
            <v>678138.78037679952</v>
          </cell>
          <cell r="M55">
            <v>599932.54140961007</v>
          </cell>
          <cell r="N55">
            <v>480511.18665837857</v>
          </cell>
          <cell r="O55">
            <v>340417.50686038204</v>
          </cell>
          <cell r="P55">
            <v>152014.38267854566</v>
          </cell>
          <cell r="Q55">
            <v>-88411.27477117104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-5.8207660913467407E-10</v>
          </cell>
          <cell r="Q58">
            <v>-5.8207660913467407E-10</v>
          </cell>
        </row>
        <row r="66">
          <cell r="E66">
            <v>123000</v>
          </cell>
          <cell r="F66">
            <v>839800</v>
          </cell>
          <cell r="G66">
            <v>961768</v>
          </cell>
          <cell r="H66">
            <v>915909.44000000006</v>
          </cell>
          <cell r="I66">
            <v>875470.19520000007</v>
          </cell>
          <cell r="J66">
            <v>834499.8108160001</v>
          </cell>
          <cell r="K66">
            <v>783451.79568128008</v>
          </cell>
          <cell r="L66">
            <v>1047583.9393357825</v>
          </cell>
          <cell r="M66">
            <v>1008958.6544826452</v>
          </cell>
          <cell r="N66">
            <v>961643.34684125672</v>
          </cell>
          <cell r="O66">
            <v>928110.81458855735</v>
          </cell>
          <cell r="P66">
            <v>892439.67975564196</v>
          </cell>
          <cell r="Q66">
            <v>835531.11976436898</v>
          </cell>
        </row>
        <row r="70">
          <cell r="F70">
            <v>-716800</v>
          </cell>
          <cell r="G70">
            <v>-121968</v>
          </cell>
          <cell r="H70">
            <v>45858.559999999939</v>
          </cell>
          <cell r="I70">
            <v>40439.244799999986</v>
          </cell>
          <cell r="J70">
            <v>40970.384383999975</v>
          </cell>
          <cell r="K70">
            <v>51048.015134720015</v>
          </cell>
          <cell r="L70">
            <v>-264132.14365450246</v>
          </cell>
          <cell r="M70">
            <v>38625.284853137331</v>
          </cell>
          <cell r="N70">
            <v>47315.307641388499</v>
          </cell>
          <cell r="O70">
            <v>33532.53225269937</v>
          </cell>
          <cell r="P70">
            <v>35671.134832915384</v>
          </cell>
          <cell r="Q70">
            <v>56908.559991272981</v>
          </cell>
        </row>
        <row r="89">
          <cell r="F89">
            <v>-582116.6875</v>
          </cell>
          <cell r="G89">
            <v>-12738.614583333343</v>
          </cell>
          <cell r="H89">
            <v>88623.695416666684</v>
          </cell>
          <cell r="I89">
            <v>62827.498549999909</v>
          </cell>
          <cell r="J89">
            <v>44876.714267333329</v>
          </cell>
          <cell r="K89">
            <v>22644.800428053091</v>
          </cell>
          <cell r="L89">
            <v>-300799.23220436939</v>
          </cell>
          <cell r="M89">
            <v>-36126.787447385381</v>
          </cell>
          <cell r="N89">
            <v>-68568.547109843101</v>
          </cell>
          <cell r="O89">
            <v>-102773.64754529719</v>
          </cell>
          <cell r="P89">
            <v>-148611.15601558762</v>
          </cell>
          <cell r="Q89">
            <v>-179187.93079177703</v>
          </cell>
        </row>
        <row r="94">
          <cell r="F94">
            <v>-39000</v>
          </cell>
          <cell r="G94">
            <v>-12999.999999999962</v>
          </cell>
          <cell r="H94">
            <v>-6000.00000000002</v>
          </cell>
          <cell r="I94">
            <v>-1000.0000000000391</v>
          </cell>
          <cell r="J94">
            <v>-4999.9999999999618</v>
          </cell>
          <cell r="K94">
            <v>-4999.9999999999418</v>
          </cell>
          <cell r="L94">
            <v>-5000.0000000000391</v>
          </cell>
          <cell r="M94">
            <v>1.9099388737231493E-11</v>
          </cell>
          <cell r="N94">
            <v>-10000</v>
          </cell>
          <cell r="O94">
            <v>-22000</v>
          </cell>
          <cell r="P94">
            <v>-31999.999999999964</v>
          </cell>
          <cell r="Q94">
            <v>-17000.00000000004</v>
          </cell>
        </row>
        <row r="105">
          <cell r="F105">
            <v>128883.3125</v>
          </cell>
          <cell r="G105">
            <v>-25738.614583333307</v>
          </cell>
          <cell r="H105">
            <v>82623.695416666669</v>
          </cell>
          <cell r="I105">
            <v>161827.49854999987</v>
          </cell>
          <cell r="J105">
            <v>-110123.28573266664</v>
          </cell>
          <cell r="K105">
            <v>17644.80042805315</v>
          </cell>
          <cell r="L105">
            <v>-305799.23220436944</v>
          </cell>
          <cell r="M105">
            <v>-36126.787447385359</v>
          </cell>
          <cell r="N105">
            <v>-78568.547109843101</v>
          </cell>
          <cell r="O105">
            <v>-124773.64754529719</v>
          </cell>
          <cell r="P105">
            <v>-180611.15601558759</v>
          </cell>
          <cell r="Q105">
            <v>-196187.93079177706</v>
          </cell>
        </row>
        <row r="106">
          <cell r="F106">
            <v>173220</v>
          </cell>
          <cell r="G106">
            <v>302103.3125</v>
          </cell>
          <cell r="H106">
            <v>276364.69791666669</v>
          </cell>
          <cell r="I106">
            <v>358988.39333333337</v>
          </cell>
          <cell r="J106">
            <v>520815.89188333321</v>
          </cell>
          <cell r="K106">
            <v>410692.6061506666</v>
          </cell>
          <cell r="L106">
            <v>428337.40657871973</v>
          </cell>
          <cell r="M106">
            <v>122538.17437435029</v>
          </cell>
          <cell r="N106">
            <v>86411.386926964929</v>
          </cell>
          <cell r="O106">
            <v>7842.8398171218287</v>
          </cell>
          <cell r="P106">
            <v>-116930.80772817536</v>
          </cell>
          <cell r="Q106">
            <v>-297541.96374376293</v>
          </cell>
        </row>
        <row r="107">
          <cell r="E107">
            <v>173220</v>
          </cell>
          <cell r="F107">
            <v>302103.3125</v>
          </cell>
          <cell r="G107">
            <v>276364.69791666669</v>
          </cell>
          <cell r="H107">
            <v>358988.39333333337</v>
          </cell>
          <cell r="I107">
            <v>520815.89188333321</v>
          </cell>
          <cell r="J107">
            <v>410692.6061506666</v>
          </cell>
          <cell r="K107">
            <v>428337.40657871973</v>
          </cell>
          <cell r="L107">
            <v>122538.17437435029</v>
          </cell>
          <cell r="M107">
            <v>86411.386926964929</v>
          </cell>
          <cell r="N107">
            <v>7842.8398171218287</v>
          </cell>
          <cell r="O107">
            <v>-116930.80772817536</v>
          </cell>
          <cell r="P107">
            <v>-297541.96374376293</v>
          </cell>
          <cell r="Q107">
            <v>-493729.89453554002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3.637978807091713E-10</v>
          </cell>
          <cell r="M109">
            <v>2.3283064365386963E-10</v>
          </cell>
          <cell r="N109">
            <v>1.064108801074326E-10</v>
          </cell>
          <cell r="O109">
            <v>0</v>
          </cell>
          <cell r="P109">
            <v>0</v>
          </cell>
          <cell r="Q109">
            <v>-5.2386894822120667E-10</v>
          </cell>
        </row>
      </sheetData>
      <sheetData sheetId="10" refreshError="1">
        <row r="14">
          <cell r="F14">
            <v>795000</v>
          </cell>
          <cell r="G14">
            <v>819000</v>
          </cell>
          <cell r="H14">
            <v>706960</v>
          </cell>
          <cell r="I14">
            <v>875913.60000000009</v>
          </cell>
          <cell r="J14">
            <v>906146.68800000008</v>
          </cell>
          <cell r="K14">
            <v>938798.42304000014</v>
          </cell>
          <cell r="L14">
            <v>947062.29688320018</v>
          </cell>
          <cell r="M14">
            <v>985147.28063385619</v>
          </cell>
          <cell r="N14">
            <v>1026279.0630845648</v>
          </cell>
          <cell r="O14">
            <v>1046701.3881313299</v>
          </cell>
          <cell r="P14">
            <v>1094677.4991818364</v>
          </cell>
          <cell r="Q14">
            <v>1146491.6991163832</v>
          </cell>
        </row>
        <row r="20">
          <cell r="F20">
            <v>211450.00000000003</v>
          </cell>
          <cell r="G20">
            <v>209833.33333333337</v>
          </cell>
          <cell r="H20">
            <v>274358.33333333331</v>
          </cell>
          <cell r="I20">
            <v>285579.16666666669</v>
          </cell>
          <cell r="J20">
            <v>285670.83333333331</v>
          </cell>
          <cell r="K20">
            <v>285762.5</v>
          </cell>
          <cell r="L20">
            <v>285854.16666666669</v>
          </cell>
          <cell r="M20">
            <v>285854.16666666669</v>
          </cell>
          <cell r="N20">
            <v>285937.5</v>
          </cell>
          <cell r="O20">
            <v>286187.5</v>
          </cell>
          <cell r="P20">
            <v>286520.83333333331</v>
          </cell>
          <cell r="Q20">
            <v>286729.16666666669</v>
          </cell>
        </row>
        <row r="25">
          <cell r="F25">
            <v>405000</v>
          </cell>
          <cell r="G25">
            <v>381000</v>
          </cell>
          <cell r="H25">
            <v>493040</v>
          </cell>
          <cell r="I25">
            <v>324086.39999999991</v>
          </cell>
          <cell r="J25">
            <v>293853.31199999992</v>
          </cell>
          <cell r="K25">
            <v>261201.57695999986</v>
          </cell>
          <cell r="L25">
            <v>252937.70311679982</v>
          </cell>
          <cell r="M25">
            <v>214852.71936614381</v>
          </cell>
          <cell r="N25">
            <v>173720.93691543525</v>
          </cell>
          <cell r="O25">
            <v>153298.61186867009</v>
          </cell>
          <cell r="P25">
            <v>105322.50081816362</v>
          </cell>
          <cell r="Q25">
            <v>53508.300883616786</v>
          </cell>
        </row>
        <row r="33">
          <cell r="F33">
            <v>1006450</v>
          </cell>
          <cell r="G33">
            <v>1028833.3333333334</v>
          </cell>
          <cell r="H33">
            <v>981318.33333333326</v>
          </cell>
          <cell r="I33">
            <v>1161492.7666666668</v>
          </cell>
          <cell r="J33">
            <v>1191817.5213333333</v>
          </cell>
          <cell r="K33">
            <v>1224560.9230400003</v>
          </cell>
          <cell r="L33">
            <v>1232916.4635498668</v>
          </cell>
          <cell r="M33">
            <v>1271001.4473005228</v>
          </cell>
          <cell r="N33">
            <v>1312216.5630845646</v>
          </cell>
          <cell r="O33">
            <v>1332888.8881313298</v>
          </cell>
          <cell r="P33">
            <v>1381198.3325151696</v>
          </cell>
          <cell r="Q33">
            <v>1433220.86578305</v>
          </cell>
        </row>
        <row r="40">
          <cell r="F40">
            <v>265</v>
          </cell>
          <cell r="G40">
            <v>273</v>
          </cell>
          <cell r="H40">
            <v>235.65333333333334</v>
          </cell>
          <cell r="I40">
            <v>291.97120000000001</v>
          </cell>
          <cell r="J40">
            <v>302.04889600000001</v>
          </cell>
          <cell r="K40">
            <v>312.93280768000005</v>
          </cell>
          <cell r="L40">
            <v>315.68743229440008</v>
          </cell>
          <cell r="M40">
            <v>328.38242687795207</v>
          </cell>
          <cell r="N40">
            <v>342.09302102818828</v>
          </cell>
          <cell r="O40">
            <v>348.90046271044332</v>
          </cell>
          <cell r="P40">
            <v>364.89249972727879</v>
          </cell>
          <cell r="Q40">
            <v>382.16389970546106</v>
          </cell>
        </row>
        <row r="41">
          <cell r="F41">
            <v>135</v>
          </cell>
          <cell r="G41">
            <v>127</v>
          </cell>
          <cell r="H41">
            <v>164.34666666666666</v>
          </cell>
          <cell r="I41">
            <v>108.02879999999999</v>
          </cell>
          <cell r="J41">
            <v>97.951103999999987</v>
          </cell>
          <cell r="K41">
            <v>87.067192319999947</v>
          </cell>
          <cell r="L41">
            <v>84.312567705599918</v>
          </cell>
          <cell r="M41">
            <v>71.617573122047929</v>
          </cell>
          <cell r="N41">
            <v>57.906978971811725</v>
          </cell>
          <cell r="O41">
            <v>51.099537289556679</v>
          </cell>
          <cell r="P41">
            <v>35.107500272721211</v>
          </cell>
          <cell r="Q41">
            <v>17.836100294538937</v>
          </cell>
        </row>
        <row r="45">
          <cell r="F45">
            <v>1566.2962962962965</v>
          </cell>
          <cell r="G45">
            <v>1652.2309711286093</v>
          </cell>
          <cell r="H45">
            <v>1669.3878792795715</v>
          </cell>
          <cell r="I45">
            <v>2643.5465974505569</v>
          </cell>
          <cell r="J45">
            <v>2916.4636401988214</v>
          </cell>
          <cell r="K45">
            <v>3282.0915936938782</v>
          </cell>
          <cell r="L45">
            <v>3390.409928740442</v>
          </cell>
          <cell r="M45">
            <v>3991.3970022347021</v>
          </cell>
          <cell r="N45">
            <v>4937.8763160687458</v>
          </cell>
          <cell r="O45">
            <v>5600.5888737957075</v>
          </cell>
          <cell r="P45">
            <v>8161.2427859457184</v>
          </cell>
          <cell r="Q45">
            <v>16075.776763514697</v>
          </cell>
        </row>
        <row r="49">
          <cell r="F49">
            <v>400</v>
          </cell>
          <cell r="G49">
            <v>400</v>
          </cell>
          <cell r="H49">
            <v>400</v>
          </cell>
          <cell r="I49">
            <v>400</v>
          </cell>
          <cell r="J49">
            <v>400</v>
          </cell>
          <cell r="K49">
            <v>400</v>
          </cell>
          <cell r="L49">
            <v>400</v>
          </cell>
          <cell r="M49">
            <v>400</v>
          </cell>
          <cell r="N49">
            <v>400</v>
          </cell>
          <cell r="O49">
            <v>400</v>
          </cell>
          <cell r="P49">
            <v>400</v>
          </cell>
          <cell r="Q49">
            <v>400</v>
          </cell>
        </row>
      </sheetData>
      <sheetData sheetId="11" refreshError="1">
        <row r="9">
          <cell r="F9">
            <v>0.4375</v>
          </cell>
          <cell r="G9">
            <v>0.41749999999999998</v>
          </cell>
          <cell r="H9">
            <v>0.39589999999999997</v>
          </cell>
          <cell r="I9">
            <v>0.38007199999999991</v>
          </cell>
          <cell r="J9">
            <v>0.35487775999999993</v>
          </cell>
          <cell r="K9">
            <v>0.32766798079999987</v>
          </cell>
          <cell r="L9">
            <v>0.32078141926399983</v>
          </cell>
          <cell r="M9">
            <v>0.28904393280511986</v>
          </cell>
          <cell r="N9">
            <v>0.25476744742952939</v>
          </cell>
          <cell r="O9">
            <v>0.23774884322389175</v>
          </cell>
          <cell r="P9">
            <v>0.19776875068180302</v>
          </cell>
          <cell r="Q9">
            <v>0.15459025073634722</v>
          </cell>
        </row>
        <row r="11">
          <cell r="F11">
            <v>0.15480156249999996</v>
          </cell>
          <cell r="G11">
            <v>0.13614878472222219</v>
          </cell>
          <cell r="H11">
            <v>5.0777951388888902E-2</v>
          </cell>
          <cell r="I11">
            <v>2.4627034722222128E-2</v>
          </cell>
          <cell r="J11">
            <v>8.147391666666143E-4</v>
          </cell>
          <cell r="K11">
            <v>-2.6471428922222338E-2</v>
          </cell>
          <cell r="L11">
            <v>-3.3434379347111277E-2</v>
          </cell>
          <cell r="M11">
            <v>-6.5171865805991297E-2</v>
          </cell>
          <cell r="N11">
            <v>-9.9517795626026181E-2</v>
          </cell>
          <cell r="O11">
            <v>-0.11674473316499713</v>
          </cell>
          <cell r="P11">
            <v>-0.15700260348486361</v>
          </cell>
          <cell r="Q11">
            <v>-0.20035471454143056</v>
          </cell>
        </row>
        <row r="12">
          <cell r="F12">
            <v>0.10836109374999997</v>
          </cell>
          <cell r="G12">
            <v>8.8496710069444429E-2</v>
          </cell>
          <cell r="H12">
            <v>3.3005668402777785E-2</v>
          </cell>
          <cell r="I12">
            <v>1.6007572569444382E-2</v>
          </cell>
          <cell r="J12">
            <v>5.2958045833329925E-4</v>
          </cell>
          <cell r="K12">
            <v>-2.6471428922222338E-2</v>
          </cell>
          <cell r="L12">
            <v>-3.3434379347111277E-2</v>
          </cell>
          <cell r="M12">
            <v>-6.5171865805991297E-2</v>
          </cell>
          <cell r="N12">
            <v>-9.9517795626026181E-2</v>
          </cell>
          <cell r="O12">
            <v>-0.11674473316499713</v>
          </cell>
          <cell r="P12">
            <v>-0.15700260348486361</v>
          </cell>
          <cell r="Q12">
            <v>-0.20035471454143056</v>
          </cell>
        </row>
        <row r="15">
          <cell r="F15">
            <v>2.6701876449256483</v>
          </cell>
          <cell r="G15">
            <v>1.8453517685512357</v>
          </cell>
          <cell r="H15">
            <v>0.65090918075810889</v>
          </cell>
          <cell r="I15">
            <v>0.30759546690995265</v>
          </cell>
          <cell r="J15">
            <v>1.0167595708479651E-2</v>
          </cell>
          <cell r="K15">
            <v>-0.53071110404341681</v>
          </cell>
          <cell r="L15">
            <v>-0.70996538839865164</v>
          </cell>
          <cell r="M15">
            <v>-1.5643006552057013</v>
          </cell>
          <cell r="N15">
            <v>-2.9823577406817261</v>
          </cell>
          <cell r="O15">
            <v>-4.9384186291730607</v>
          </cell>
          <cell r="P15">
            <v>-14.872523575370321</v>
          </cell>
          <cell r="Q15">
            <v>32.632804999859246</v>
          </cell>
        </row>
        <row r="16">
          <cell r="F16">
            <v>0.86033903078070262</v>
          </cell>
          <cell r="G16">
            <v>0.72192636562862966</v>
          </cell>
          <cell r="H16">
            <v>0.26210299993563624</v>
          </cell>
          <cell r="I16">
            <v>0.11862691666480119</v>
          </cell>
          <cell r="J16">
            <v>4.2213610384866035E-3</v>
          </cell>
          <cell r="K16">
            <v>-0.21399362385252041</v>
          </cell>
          <cell r="L16">
            <v>-0.27473338475551429</v>
          </cell>
          <cell r="M16">
            <v>-0.55521696461598369</v>
          </cell>
          <cell r="N16">
            <v>-0.905969089338994</v>
          </cell>
          <cell r="O16">
            <v>-1.1536542005872241</v>
          </cell>
          <cell r="P16">
            <v>-1.7539094286884631</v>
          </cell>
          <cell r="Q16">
            <v>-2.7333770241111255</v>
          </cell>
        </row>
        <row r="17">
          <cell r="F17">
            <v>1.3755549914923111</v>
          </cell>
          <cell r="G17">
            <v>1.0272279206962427</v>
          </cell>
          <cell r="H17">
            <v>0.37126122253269633</v>
          </cell>
          <cell r="I17">
            <v>0.17739785590568896</v>
          </cell>
          <cell r="J17">
            <v>5.8660058066078375E-3</v>
          </cell>
          <cell r="K17">
            <v>-0.30056026822738235</v>
          </cell>
          <cell r="L17">
            <v>-0.39202007972640474</v>
          </cell>
          <cell r="M17">
            <v>-0.81611297516276338</v>
          </cell>
          <cell r="N17">
            <v>-1.3906265895683527</v>
          </cell>
          <cell r="O17">
            <v>-1.8880178619843333</v>
          </cell>
          <cell r="P17">
            <v>-3.2205002432511129</v>
          </cell>
          <cell r="Q17">
            <v>-6.2503863974717557</v>
          </cell>
        </row>
        <row r="20">
          <cell r="F20">
            <v>104026.65</v>
          </cell>
          <cell r="G20">
            <v>84956.841666666645</v>
          </cell>
          <cell r="H20">
            <v>21603.710227272732</v>
          </cell>
          <cell r="I20">
            <v>10022.132391304309</v>
          </cell>
          <cell r="J20">
            <v>331.563417391283</v>
          </cell>
          <cell r="K20">
            <v>-16573.416368695725</v>
          </cell>
          <cell r="L20">
            <v>-20932.828808626189</v>
          </cell>
          <cell r="M20">
            <v>-40803.255113316292</v>
          </cell>
          <cell r="N20">
            <v>-62306.793783251182</v>
          </cell>
          <cell r="O20">
            <v>-73092.354677215597</v>
          </cell>
          <cell r="P20">
            <v>-98297.282181827657</v>
          </cell>
          <cell r="Q20">
            <v>-125439.47345202608</v>
          </cell>
        </row>
        <row r="21">
          <cell r="F21">
            <v>960000</v>
          </cell>
          <cell r="G21">
            <v>960000</v>
          </cell>
          <cell r="H21">
            <v>654545.45454545459</v>
          </cell>
          <cell r="I21">
            <v>626086.95652173914</v>
          </cell>
          <cell r="J21">
            <v>626086.95652173914</v>
          </cell>
          <cell r="K21">
            <v>626086.95652173914</v>
          </cell>
          <cell r="L21">
            <v>626086.95652173914</v>
          </cell>
          <cell r="M21">
            <v>626086.95652173914</v>
          </cell>
          <cell r="N21">
            <v>626086.95652173914</v>
          </cell>
          <cell r="O21">
            <v>626086.95652173914</v>
          </cell>
          <cell r="P21">
            <v>626086.95652173914</v>
          </cell>
          <cell r="Q21">
            <v>626086.95652173914</v>
          </cell>
        </row>
        <row r="22">
          <cell r="F22">
            <v>23.72322899505766</v>
          </cell>
          <cell r="G22">
            <v>23.72322899505766</v>
          </cell>
          <cell r="H22">
            <v>23.72322899505766</v>
          </cell>
          <cell r="I22">
            <v>23.72322899505766</v>
          </cell>
          <cell r="J22">
            <v>23.72322899505766</v>
          </cell>
          <cell r="K22">
            <v>23.72322899505766</v>
          </cell>
          <cell r="L22">
            <v>23.72322899505766</v>
          </cell>
          <cell r="M22">
            <v>23.72322899505766</v>
          </cell>
          <cell r="N22">
            <v>23.72322899505766</v>
          </cell>
          <cell r="O22">
            <v>23.72322899505766</v>
          </cell>
          <cell r="P22">
            <v>23.72322899505766</v>
          </cell>
          <cell r="Q22">
            <v>23.72322899505766</v>
          </cell>
        </row>
        <row r="23">
          <cell r="F23">
            <v>17.38197424892704</v>
          </cell>
          <cell r="G23">
            <v>17.35639794735971</v>
          </cell>
          <cell r="H23">
            <v>17.540424049244425</v>
          </cell>
          <cell r="I23">
            <v>17.297038155125453</v>
          </cell>
          <cell r="J23">
            <v>17.271526549958487</v>
          </cell>
          <cell r="K23">
            <v>17.817498944870323</v>
          </cell>
          <cell r="L23">
            <v>17.196469679886356</v>
          </cell>
          <cell r="M23">
            <v>17.172101735716538</v>
          </cell>
          <cell r="N23">
            <v>17.598118188502198</v>
          </cell>
          <cell r="O23">
            <v>17.102949845983673</v>
          </cell>
          <cell r="P23">
            <v>17.080667096996276</v>
          </cell>
          <cell r="Q23">
            <v>18</v>
          </cell>
        </row>
      </sheetData>
      <sheetData sheetId="12" refreshError="1"/>
      <sheetData sheetId="13" refreshError="1"/>
      <sheetData sheetId="14" refreshError="1">
        <row r="11">
          <cell r="E11">
            <v>1200000</v>
          </cell>
          <cell r="G11">
            <v>1000000</v>
          </cell>
        </row>
        <row r="12">
          <cell r="E12">
            <v>724920</v>
          </cell>
          <cell r="G12">
            <v>607500</v>
          </cell>
        </row>
        <row r="13">
          <cell r="E13">
            <v>475080</v>
          </cell>
          <cell r="G13">
            <v>392500</v>
          </cell>
        </row>
        <row r="14">
          <cell r="E14">
            <v>68721.666666666686</v>
          </cell>
          <cell r="G14">
            <v>115620</v>
          </cell>
        </row>
        <row r="15">
          <cell r="E15">
            <v>39606.802083333343</v>
          </cell>
          <cell r="G15">
            <v>43119.999999999993</v>
          </cell>
        </row>
        <row r="17">
          <cell r="E17">
            <v>1611930.7933333337</v>
          </cell>
          <cell r="G17">
            <v>803315</v>
          </cell>
        </row>
        <row r="18">
          <cell r="E18">
            <v>201408.33333333326</v>
          </cell>
          <cell r="G18">
            <v>450000</v>
          </cell>
        </row>
        <row r="19">
          <cell r="E19">
            <v>1813339.1266666669</v>
          </cell>
          <cell r="G19">
            <v>1253315</v>
          </cell>
        </row>
        <row r="20">
          <cell r="E20">
            <v>887032.96000000008</v>
          </cell>
          <cell r="G20">
            <v>152000</v>
          </cell>
        </row>
        <row r="21">
          <cell r="E21">
            <v>196124.99999999988</v>
          </cell>
          <cell r="G21">
            <v>300000</v>
          </cell>
        </row>
        <row r="22">
          <cell r="E22">
            <v>730181.16666666663</v>
          </cell>
          <cell r="G22">
            <v>801315</v>
          </cell>
        </row>
        <row r="24">
          <cell r="E24">
            <v>88623.695416666684</v>
          </cell>
          <cell r="G24">
            <v>69000</v>
          </cell>
        </row>
        <row r="25">
          <cell r="E25">
            <v>82623.695416666669</v>
          </cell>
          <cell r="G25">
            <v>44910</v>
          </cell>
        </row>
        <row r="26">
          <cell r="E26">
            <v>82623.695416666669</v>
          </cell>
          <cell r="G26">
            <v>94910</v>
          </cell>
        </row>
        <row r="28">
          <cell r="E28">
            <v>3.3005668402777785E-2</v>
          </cell>
          <cell r="G28">
            <v>4.3119999999999992E-2</v>
          </cell>
        </row>
        <row r="29">
          <cell r="E29">
            <v>0.66176259164819051</v>
          </cell>
          <cell r="G29">
            <v>0.79788401160123357</v>
          </cell>
        </row>
        <row r="30">
          <cell r="E30">
            <v>2.4834098843506194</v>
          </cell>
          <cell r="G30">
            <v>1.5640728053262449</v>
          </cell>
        </row>
        <row r="31">
          <cell r="E31">
            <v>5.4242431729842402E-2</v>
          </cell>
          <cell r="G31">
            <v>5.381154726917628E-2</v>
          </cell>
        </row>
      </sheetData>
      <sheetData sheetId="15" refreshError="1">
        <row r="8">
          <cell r="E8">
            <v>960000</v>
          </cell>
          <cell r="F8">
            <v>1000000</v>
          </cell>
          <cell r="G8">
            <v>1230000</v>
          </cell>
          <cell r="H8">
            <v>1000000</v>
          </cell>
          <cell r="I8">
            <v>1230000</v>
          </cell>
        </row>
        <row r="9">
          <cell r="E9">
            <v>540000</v>
          </cell>
          <cell r="F9">
            <v>607500</v>
          </cell>
          <cell r="G9">
            <v>750000</v>
          </cell>
          <cell r="H9">
            <v>607500</v>
          </cell>
          <cell r="I9">
            <v>750000</v>
          </cell>
        </row>
        <row r="10">
          <cell r="E10">
            <v>420000</v>
          </cell>
          <cell r="F10">
            <v>392500</v>
          </cell>
          <cell r="G10">
            <v>480000</v>
          </cell>
          <cell r="H10">
            <v>392500</v>
          </cell>
          <cell r="I10">
            <v>480000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7">
          <cell r="E17">
            <v>217345</v>
          </cell>
          <cell r="F17">
            <v>183500</v>
          </cell>
          <cell r="G17">
            <v>269150</v>
          </cell>
          <cell r="H17">
            <v>115620</v>
          </cell>
          <cell r="I17">
            <v>192750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20">
          <cell r="E20">
            <v>189887.5</v>
          </cell>
          <cell r="F20">
            <v>141500</v>
          </cell>
          <cell r="G20">
            <v>221150</v>
          </cell>
          <cell r="H20">
            <v>61619.999999999993</v>
          </cell>
          <cell r="I20">
            <v>138750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2">
          <cell r="E22">
            <v>57000</v>
          </cell>
          <cell r="F22">
            <v>42500</v>
          </cell>
          <cell r="G22">
            <v>66300</v>
          </cell>
          <cell r="H22">
            <v>18500</v>
          </cell>
          <cell r="I22">
            <v>41600</v>
          </cell>
        </row>
        <row r="23">
          <cell r="E23">
            <v>132887.5</v>
          </cell>
          <cell r="F23">
            <v>99000</v>
          </cell>
          <cell r="G23">
            <v>154850</v>
          </cell>
          <cell r="H23">
            <v>43119.999999999993</v>
          </cell>
          <cell r="I23">
            <v>97150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33">
          <cell r="E33">
            <v>173220</v>
          </cell>
          <cell r="F33">
            <v>244345</v>
          </cell>
          <cell r="G33">
            <v>462405</v>
          </cell>
          <cell r="H33">
            <v>557315</v>
          </cell>
          <cell r="I33">
            <v>651515</v>
          </cell>
        </row>
        <row r="37">
          <cell r="E37">
            <v>338220</v>
          </cell>
          <cell r="F37">
            <v>523345</v>
          </cell>
          <cell r="G37">
            <v>727405</v>
          </cell>
          <cell r="H37">
            <v>803315</v>
          </cell>
          <cell r="I37">
            <v>908515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40">
          <cell r="E40">
            <v>492470</v>
          </cell>
          <cell r="F40">
            <v>948345</v>
          </cell>
          <cell r="G40">
            <v>1158195</v>
          </cell>
          <cell r="H40">
            <v>1253315</v>
          </cell>
          <cell r="I40">
            <v>1353465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7">
          <cell r="E47">
            <v>42000</v>
          </cell>
          <cell r="F47">
            <v>45000</v>
          </cell>
          <cell r="G47">
            <v>100000</v>
          </cell>
          <cell r="H47">
            <v>152000</v>
          </cell>
          <cell r="I47">
            <v>155000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50">
          <cell r="E50">
            <v>238125</v>
          </cell>
          <cell r="F50">
            <v>345000</v>
          </cell>
          <cell r="G50">
            <v>400000</v>
          </cell>
          <cell r="H50">
            <v>452000</v>
          </cell>
          <cell r="I50">
            <v>455000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4">
          <cell r="E54">
            <v>4345</v>
          </cell>
          <cell r="F54">
            <v>103345</v>
          </cell>
          <cell r="G54">
            <v>258195</v>
          </cell>
          <cell r="H54">
            <v>301315</v>
          </cell>
          <cell r="I54">
            <v>398465</v>
          </cell>
        </row>
        <row r="55">
          <cell r="E55">
            <v>254345</v>
          </cell>
          <cell r="F55">
            <v>603345</v>
          </cell>
          <cell r="G55">
            <v>758195</v>
          </cell>
          <cell r="H55">
            <v>801315</v>
          </cell>
          <cell r="I55">
            <v>898465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88">
          <cell r="F88">
            <v>-7500</v>
          </cell>
          <cell r="G88">
            <v>178400</v>
          </cell>
          <cell r="H88">
            <v>69000</v>
          </cell>
          <cell r="I88">
            <v>94200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93">
          <cell r="F93">
            <v>-275250</v>
          </cell>
          <cell r="G93">
            <v>-10340</v>
          </cell>
          <cell r="H93">
            <v>-24090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104">
          <cell r="F104">
            <v>71125</v>
          </cell>
          <cell r="G104">
            <v>218060</v>
          </cell>
          <cell r="H104">
            <v>94910</v>
          </cell>
          <cell r="I104">
            <v>94200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F105">
            <v>173220</v>
          </cell>
          <cell r="G105">
            <v>244345</v>
          </cell>
          <cell r="H105">
            <v>462405</v>
          </cell>
          <cell r="I105">
            <v>557315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>
        <row r="4">
          <cell r="B4" t="str">
            <v xml:space="preserve">TOR </v>
          </cell>
          <cell r="C4" t="str">
            <v>BID</v>
          </cell>
          <cell r="D4" t="str">
            <v>OFFER</v>
          </cell>
          <cell r="E4" t="str">
            <v>MID</v>
          </cell>
        </row>
        <row r="5">
          <cell r="C5">
            <v>8974.6</v>
          </cell>
          <cell r="D5">
            <v>8978.7999999999993</v>
          </cell>
          <cell r="E5">
            <v>8976.7000000000007</v>
          </cell>
        </row>
        <row r="6">
          <cell r="B6" t="str">
            <v xml:space="preserve"> </v>
          </cell>
          <cell r="H6" t="str">
            <v xml:space="preserve"> </v>
          </cell>
        </row>
        <row r="7">
          <cell r="B7" t="str">
            <v>IDR USD SWAP POINTS</v>
          </cell>
          <cell r="F7" t="str">
            <v>NOD:</v>
          </cell>
          <cell r="H7" t="str">
            <v>IDR INTEREST CASH RATE</v>
          </cell>
          <cell r="K7" t="str">
            <v>(D112)</v>
          </cell>
          <cell r="M7" t="str">
            <v>USD OFFSHORE CASH RATE</v>
          </cell>
          <cell r="P7" t="str">
            <v>D112</v>
          </cell>
        </row>
        <row r="8">
          <cell r="D8">
            <v>37593</v>
          </cell>
          <cell r="E8">
            <v>37593</v>
          </cell>
          <cell r="F8" t="str">
            <v>2WKs=</v>
          </cell>
          <cell r="G8">
            <v>16</v>
          </cell>
          <cell r="H8" t="str">
            <v>TERMS</v>
          </cell>
          <cell r="I8" t="str">
            <v>BID</v>
          </cell>
          <cell r="J8" t="str">
            <v>OFFER</v>
          </cell>
          <cell r="K8" t="str">
            <v>MID</v>
          </cell>
          <cell r="M8" t="str">
            <v>TERMS</v>
          </cell>
          <cell r="N8" t="str">
            <v>BID</v>
          </cell>
          <cell r="O8" t="str">
            <v>OFFER</v>
          </cell>
          <cell r="P8" t="str">
            <v>MID</v>
          </cell>
          <cell r="Q8">
            <v>6</v>
          </cell>
        </row>
        <row r="9">
          <cell r="B9" t="str">
            <v xml:space="preserve"> TERMS</v>
          </cell>
          <cell r="C9" t="str">
            <v>BID</v>
          </cell>
          <cell r="D9" t="str">
            <v>OFFER</v>
          </cell>
          <cell r="E9" t="str">
            <v>MID</v>
          </cell>
          <cell r="F9" t="str">
            <v>3WKs=</v>
          </cell>
          <cell r="G9">
            <v>22</v>
          </cell>
          <cell r="H9" t="str">
            <v>TODAY</v>
          </cell>
          <cell r="I9">
            <v>11.609375</v>
          </cell>
          <cell r="J9">
            <v>12.140625</v>
          </cell>
          <cell r="K9">
            <v>11.875</v>
          </cell>
          <cell r="M9" t="str">
            <v>O/N</v>
          </cell>
          <cell r="N9">
            <v>1.21</v>
          </cell>
          <cell r="O9">
            <v>1.32</v>
          </cell>
          <cell r="P9">
            <v>1.0937499999999998</v>
          </cell>
        </row>
        <row r="10">
          <cell r="B10" t="str">
            <v>R/O</v>
          </cell>
          <cell r="C10" t="str">
            <v xml:space="preserve"> </v>
          </cell>
          <cell r="D10" t="str">
            <v xml:space="preserve"> </v>
          </cell>
          <cell r="E10">
            <v>2.688252961063168</v>
          </cell>
          <cell r="F10" t="str">
            <v>1MO=</v>
          </cell>
          <cell r="G10">
            <v>33</v>
          </cell>
          <cell r="H10" t="str">
            <v>TOM</v>
          </cell>
          <cell r="I10">
            <v>12.1328125</v>
          </cell>
          <cell r="J10">
            <v>12.4765625</v>
          </cell>
          <cell r="K10">
            <v>12.3046875</v>
          </cell>
          <cell r="M10" t="str">
            <v>TOM</v>
          </cell>
          <cell r="N10">
            <v>1.22</v>
          </cell>
          <cell r="O10">
            <v>1.33</v>
          </cell>
          <cell r="P10">
            <v>1.2749999999999999</v>
          </cell>
        </row>
        <row r="11">
          <cell r="B11" t="str">
            <v>TOM</v>
          </cell>
          <cell r="C11">
            <v>21</v>
          </cell>
          <cell r="D11">
            <v>22</v>
          </cell>
          <cell r="E11">
            <v>21.5</v>
          </cell>
          <cell r="F11" t="str">
            <v>3MOs=</v>
          </cell>
          <cell r="G11">
            <v>90</v>
          </cell>
          <cell r="H11" t="str">
            <v>SPT</v>
          </cell>
          <cell r="I11">
            <v>12.65625</v>
          </cell>
          <cell r="J11">
            <v>12.8125</v>
          </cell>
          <cell r="K11">
            <v>12.734375</v>
          </cell>
          <cell r="M11" t="str">
            <v>SPT</v>
          </cell>
          <cell r="N11">
            <v>1.2349999999999999</v>
          </cell>
          <cell r="O11">
            <v>1.35</v>
          </cell>
          <cell r="P11">
            <v>1.2925</v>
          </cell>
        </row>
        <row r="12">
          <cell r="B12" t="str">
            <v>S/N</v>
          </cell>
          <cell r="C12">
            <v>2.9000000000000004</v>
          </cell>
          <cell r="D12">
            <v>2.9874999999999998</v>
          </cell>
          <cell r="E12">
            <v>2.9437500000000001</v>
          </cell>
          <cell r="F12" t="str">
            <v>4MOs=</v>
          </cell>
          <cell r="G12">
            <v>121</v>
          </cell>
          <cell r="H12" t="str">
            <v>SNX</v>
          </cell>
          <cell r="I12">
            <v>12.65625</v>
          </cell>
          <cell r="J12">
            <v>12.8125</v>
          </cell>
          <cell r="K12">
            <v>12.734375</v>
          </cell>
          <cell r="M12" t="str">
            <v>SNX</v>
          </cell>
          <cell r="N12">
            <v>1.25</v>
          </cell>
          <cell r="O12">
            <v>1.37</v>
          </cell>
          <cell r="P12">
            <v>1.31</v>
          </cell>
        </row>
        <row r="13">
          <cell r="B13" t="str">
            <v>1 WK</v>
          </cell>
          <cell r="C13">
            <v>20.25</v>
          </cell>
          <cell r="D13">
            <v>22</v>
          </cell>
          <cell r="E13">
            <v>21.125</v>
          </cell>
          <cell r="F13" t="str">
            <v>5MOs=</v>
          </cell>
          <cell r="G13">
            <v>152</v>
          </cell>
          <cell r="H13" t="str">
            <v>1 WK</v>
          </cell>
          <cell r="I13">
            <v>12.65625</v>
          </cell>
          <cell r="J13">
            <v>12.8125</v>
          </cell>
          <cell r="K13">
            <v>12.734375</v>
          </cell>
          <cell r="M13" t="str">
            <v>1 WK</v>
          </cell>
          <cell r="N13">
            <v>1.24</v>
          </cell>
          <cell r="O13">
            <v>1.35</v>
          </cell>
          <cell r="P13">
            <v>1.2949999999999999</v>
          </cell>
        </row>
        <row r="14">
          <cell r="B14" t="str">
            <v>2 WK</v>
          </cell>
          <cell r="C14">
            <v>47.75</v>
          </cell>
          <cell r="D14">
            <v>50</v>
          </cell>
          <cell r="E14">
            <v>48.875</v>
          </cell>
          <cell r="F14" t="str">
            <v>6MOs=</v>
          </cell>
          <cell r="G14">
            <v>182</v>
          </cell>
          <cell r="H14" t="str">
            <v>2 WK</v>
          </cell>
          <cell r="I14">
            <v>12.65625</v>
          </cell>
          <cell r="J14">
            <v>12.8125</v>
          </cell>
          <cell r="K14">
            <v>12.734375</v>
          </cell>
          <cell r="M14" t="str">
            <v>1MTH</v>
          </cell>
          <cell r="N14">
            <v>1.38</v>
          </cell>
          <cell r="O14">
            <v>1.43</v>
          </cell>
          <cell r="P14">
            <v>1.4049999999999998</v>
          </cell>
        </row>
        <row r="15">
          <cell r="B15" t="str">
            <v>3 WK</v>
          </cell>
          <cell r="C15">
            <v>65.485294117647058</v>
          </cell>
          <cell r="D15">
            <v>68</v>
          </cell>
          <cell r="E15">
            <v>66.742647058823536</v>
          </cell>
          <cell r="F15" t="str">
            <v>9MOs=</v>
          </cell>
          <cell r="G15">
            <v>274</v>
          </cell>
          <cell r="H15" t="str">
            <v>1MTH</v>
          </cell>
          <cell r="I15">
            <v>13.061250000000001</v>
          </cell>
          <cell r="J15">
            <v>13.21875</v>
          </cell>
          <cell r="K15">
            <v>13.14</v>
          </cell>
          <cell r="M15" t="str">
            <v>2MTH</v>
          </cell>
          <cell r="N15">
            <v>1.35</v>
          </cell>
          <cell r="O15">
            <v>1.45</v>
          </cell>
          <cell r="P15">
            <v>1.4</v>
          </cell>
        </row>
        <row r="16">
          <cell r="B16" t="str">
            <v>1MTH</v>
          </cell>
          <cell r="C16">
            <v>98</v>
          </cell>
          <cell r="D16">
            <v>101</v>
          </cell>
          <cell r="E16">
            <v>99.5</v>
          </cell>
          <cell r="F16" t="str">
            <v>12MOs=</v>
          </cell>
          <cell r="G16">
            <v>365</v>
          </cell>
          <cell r="H16" t="str">
            <v>2MTH</v>
          </cell>
          <cell r="I16">
            <v>13.076875000000001</v>
          </cell>
          <cell r="J16">
            <v>13.21875</v>
          </cell>
          <cell r="K16">
            <v>13.147812500000001</v>
          </cell>
          <cell r="M16" t="str">
            <v>3MTH</v>
          </cell>
          <cell r="N16">
            <v>1.35</v>
          </cell>
          <cell r="O16">
            <v>1.45</v>
          </cell>
          <cell r="P16">
            <v>1.4</v>
          </cell>
        </row>
        <row r="17">
          <cell r="B17" t="str">
            <v>2MTH</v>
          </cell>
          <cell r="C17">
            <v>183.75</v>
          </cell>
          <cell r="D17">
            <v>200</v>
          </cell>
          <cell r="E17">
            <v>191.875</v>
          </cell>
          <cell r="H17" t="str">
            <v>3MTH</v>
          </cell>
          <cell r="I17">
            <v>13.092500000000001</v>
          </cell>
          <cell r="J17">
            <v>13.21875</v>
          </cell>
          <cell r="K17">
            <v>13.155625000000001</v>
          </cell>
          <cell r="M17" t="str">
            <v>6MTH</v>
          </cell>
          <cell r="N17">
            <v>1.39</v>
          </cell>
          <cell r="O17">
            <v>1.49</v>
          </cell>
          <cell r="P17">
            <v>1.44</v>
          </cell>
        </row>
        <row r="18">
          <cell r="B18" t="str">
            <v>3MTH</v>
          </cell>
          <cell r="C18">
            <v>280.5</v>
          </cell>
          <cell r="D18">
            <v>293</v>
          </cell>
          <cell r="E18">
            <v>286.75</v>
          </cell>
          <cell r="H18" t="str">
            <v>6MTH</v>
          </cell>
          <cell r="I18">
            <v>13.123750000000001</v>
          </cell>
          <cell r="J18">
            <v>13.25</v>
          </cell>
          <cell r="K18">
            <v>13.186875000000001</v>
          </cell>
          <cell r="M18" t="str">
            <v>9MTH</v>
          </cell>
          <cell r="N18">
            <v>1.5</v>
          </cell>
          <cell r="O18">
            <v>1.6</v>
          </cell>
          <cell r="P18">
            <v>1.55</v>
          </cell>
        </row>
        <row r="19">
          <cell r="B19" t="str">
            <v>4MTH</v>
          </cell>
          <cell r="C19">
            <v>366.67663043478262</v>
          </cell>
          <cell r="D19">
            <v>386.33695652173913</v>
          </cell>
          <cell r="E19">
            <v>376.50679347826087</v>
          </cell>
          <cell r="H19" t="str">
            <v>9MTH</v>
          </cell>
          <cell r="I19">
            <v>13.123750000000001</v>
          </cell>
          <cell r="J19">
            <v>13.25</v>
          </cell>
          <cell r="K19">
            <v>13.186875000000001</v>
          </cell>
          <cell r="M19" t="str">
            <v>12MTH</v>
          </cell>
          <cell r="N19">
            <v>1.64</v>
          </cell>
          <cell r="O19">
            <v>1.74</v>
          </cell>
          <cell r="P19">
            <v>1.69</v>
          </cell>
        </row>
        <row r="20">
          <cell r="B20" t="str">
            <v>5MTH</v>
          </cell>
          <cell r="C20">
            <v>452.85326086956525</v>
          </cell>
          <cell r="D20">
            <v>479.67391304347825</v>
          </cell>
          <cell r="E20">
            <v>466.26358695652175</v>
          </cell>
          <cell r="H20" t="str">
            <v>12MTH</v>
          </cell>
          <cell r="I20">
            <v>13.123750000000001</v>
          </cell>
          <cell r="J20">
            <v>13.25</v>
          </cell>
          <cell r="K20">
            <v>13.186875000000001</v>
          </cell>
        </row>
        <row r="21">
          <cell r="B21" t="str">
            <v>6MTH</v>
          </cell>
          <cell r="C21">
            <v>536.25</v>
          </cell>
          <cell r="D21">
            <v>570</v>
          </cell>
          <cell r="E21">
            <v>553.125</v>
          </cell>
          <cell r="G21">
            <v>2</v>
          </cell>
          <cell r="H21" t="str">
            <v>2yrs</v>
          </cell>
          <cell r="I21">
            <v>16.401547290253092</v>
          </cell>
          <cell r="J21">
            <v>15.23407600402833</v>
          </cell>
          <cell r="K21">
            <v>15.817811647140712</v>
          </cell>
          <cell r="M21" t="str">
            <v>USD SWAP YIELD</v>
          </cell>
        </row>
        <row r="22">
          <cell r="B22" t="str">
            <v>9MTH</v>
          </cell>
          <cell r="C22">
            <v>797.45901639344254</v>
          </cell>
          <cell r="D22">
            <v>864.6994535519126</v>
          </cell>
          <cell r="E22">
            <v>831.07923497267757</v>
          </cell>
          <cell r="G22">
            <v>3</v>
          </cell>
          <cell r="H22" t="str">
            <v>3yrs</v>
          </cell>
          <cell r="I22">
            <v>17.823591896207827</v>
          </cell>
          <cell r="J22">
            <v>16.411155964041889</v>
          </cell>
          <cell r="K22">
            <v>17.117373930124856</v>
          </cell>
          <cell r="M22" t="str">
            <v>input di D1513, D112, &amp; D1351</v>
          </cell>
          <cell r="P22" t="str">
            <v>mid</v>
          </cell>
        </row>
        <row r="23">
          <cell r="B23" t="str">
            <v>12MTH</v>
          </cell>
          <cell r="C23">
            <v>1050</v>
          </cell>
          <cell r="D23">
            <v>1150</v>
          </cell>
          <cell r="E23">
            <v>1100</v>
          </cell>
          <cell r="G23">
            <v>4</v>
          </cell>
          <cell r="H23" t="str">
            <v>4yrs</v>
          </cell>
          <cell r="I23">
            <v>19.421310551714026</v>
          </cell>
          <cell r="J23">
            <v>17.79433873065852</v>
          </cell>
          <cell r="K23">
            <v>18.607824641186273</v>
          </cell>
          <cell r="M23" t="str">
            <v>2 yrs</v>
          </cell>
          <cell r="N23">
            <v>2.4350000000000001</v>
          </cell>
          <cell r="O23">
            <v>2.4050000000000002</v>
          </cell>
          <cell r="P23">
            <v>2.42</v>
          </cell>
          <cell r="Q23">
            <v>2.4492819999999971</v>
          </cell>
        </row>
        <row r="24">
          <cell r="G24">
            <v>5</v>
          </cell>
          <cell r="H24" t="str">
            <v>5yrs</v>
          </cell>
          <cell r="I24">
            <v>21.029308162247258</v>
          </cell>
          <cell r="J24">
            <v>19.159567335099062</v>
          </cell>
          <cell r="K24">
            <v>20.094437748673158</v>
          </cell>
          <cell r="M24" t="str">
            <v>3 yrs</v>
          </cell>
          <cell r="N24">
            <v>3.0149999999999997</v>
          </cell>
          <cell r="O24">
            <v>3.01</v>
          </cell>
          <cell r="P24">
            <v>3.0124999999999997</v>
          </cell>
          <cell r="Q24">
            <v>3.1041628594401001</v>
          </cell>
        </row>
        <row r="25">
          <cell r="B25" t="str">
            <v xml:space="preserve"> 2 YEARS</v>
          </cell>
          <cell r="C25">
            <v>2384.6035364853483</v>
          </cell>
          <cell r="D25">
            <v>2191.3898294338856</v>
          </cell>
          <cell r="E25">
            <v>2287.6929402254782</v>
          </cell>
          <cell r="G25">
            <v>6</v>
          </cell>
          <cell r="H25" t="str">
            <v>6yrs</v>
          </cell>
          <cell r="I25">
            <v>22.919021123445805</v>
          </cell>
          <cell r="J25">
            <v>20.659914745665166</v>
          </cell>
          <cell r="K25">
            <v>21.789467934555486</v>
          </cell>
          <cell r="M25" t="str">
            <v>4 yrs</v>
          </cell>
          <cell r="N25">
            <v>3.23</v>
          </cell>
          <cell r="O25">
            <v>3.21</v>
          </cell>
          <cell r="P25">
            <v>3.2199999999999998</v>
          </cell>
          <cell r="Q25">
            <v>3.3788915007296416</v>
          </cell>
        </row>
        <row r="26">
          <cell r="B26" t="str">
            <v xml:space="preserve"> 3 YEARS</v>
          </cell>
          <cell r="C26">
            <v>3625.3442124371186</v>
          </cell>
          <cell r="D26">
            <v>3279.1879318449905</v>
          </cell>
          <cell r="E26">
            <v>3451.2638747559076</v>
          </cell>
          <cell r="G26">
            <v>7</v>
          </cell>
          <cell r="H26" t="str">
            <v>7yrs</v>
          </cell>
          <cell r="I26">
            <v>25.034914987501544</v>
          </cell>
          <cell r="J26">
            <v>22.310233955868185</v>
          </cell>
          <cell r="K26">
            <v>23.672574471684865</v>
          </cell>
          <cell r="M26" t="str">
            <v>5 yrs</v>
          </cell>
          <cell r="N26">
            <v>3.5949999999999998</v>
          </cell>
          <cell r="O26">
            <v>3.5700000000000003</v>
          </cell>
          <cell r="P26">
            <v>3.5825</v>
          </cell>
          <cell r="Q26">
            <v>3.8485478050596678</v>
          </cell>
        </row>
        <row r="27">
          <cell r="B27" t="str">
            <v xml:space="preserve"> 4 YEARS</v>
          </cell>
          <cell r="C27">
            <v>5069.0314513109088</v>
          </cell>
          <cell r="D27">
            <v>4565.0848786357537</v>
          </cell>
          <cell r="E27">
            <v>4815.0563225720207</v>
          </cell>
          <cell r="G27">
            <v>10</v>
          </cell>
          <cell r="H27" t="str">
            <v>10yrs</v>
          </cell>
          <cell r="I27">
            <v>32.478511002391102</v>
          </cell>
          <cell r="J27">
            <v>27.97992512129105</v>
          </cell>
          <cell r="K27">
            <v>30.229218061841074</v>
          </cell>
          <cell r="M27" t="str">
            <v>6 yrs</v>
          </cell>
          <cell r="N27">
            <v>3.92</v>
          </cell>
          <cell r="O27">
            <v>3.8949999999999996</v>
          </cell>
          <cell r="P27">
            <v>3.9074999999999998</v>
          </cell>
          <cell r="Q27">
            <v>4.3096931916244499</v>
          </cell>
        </row>
        <row r="28">
          <cell r="B28" t="str">
            <v xml:space="preserve"> 5 YEARS</v>
          </cell>
          <cell r="C28">
            <v>6457.5999445920861</v>
          </cell>
          <cell r="D28">
            <v>5772.0331921441439</v>
          </cell>
          <cell r="E28">
            <v>6111.3328741404448</v>
          </cell>
          <cell r="M28" t="str">
            <v>7 yrs</v>
          </cell>
          <cell r="N28">
            <v>4.2450000000000001</v>
          </cell>
          <cell r="O28">
            <v>4.22</v>
          </cell>
          <cell r="P28">
            <v>4.2324999999999999</v>
          </cell>
          <cell r="Q28">
            <v>4.8094782024381937</v>
          </cell>
        </row>
        <row r="29">
          <cell r="H29" t="str">
            <v>IDR SWAP YIELD</v>
          </cell>
          <cell r="K29" t="str">
            <v>(D1513)</v>
          </cell>
          <cell r="M29" t="str">
            <v>8 yrs</v>
          </cell>
          <cell r="N29">
            <v>4.3966666666666665</v>
          </cell>
          <cell r="O29">
            <v>4.3733333333333331</v>
          </cell>
          <cell r="P29">
            <v>4.3849999999999998</v>
          </cell>
          <cell r="Q29">
            <v>5.1203600087318719</v>
          </cell>
        </row>
        <row r="30">
          <cell r="B30" t="str">
            <v>JPY int for 2-10 yrs (D112) diambil dari ICAP1</v>
          </cell>
          <cell r="H30" t="str">
            <v>1 yr</v>
          </cell>
          <cell r="I30">
            <v>14.125</v>
          </cell>
          <cell r="J30">
            <v>13.25</v>
          </cell>
          <cell r="K30">
            <v>13.6875</v>
          </cell>
          <cell r="M30" t="str">
            <v>9 yrs</v>
          </cell>
          <cell r="N30">
            <v>4.5488888888888894</v>
          </cell>
          <cell r="O30">
            <v>4.5266666666666664</v>
          </cell>
          <cell r="P30">
            <v>4.5377777777777784</v>
          </cell>
          <cell r="Q30">
            <v>5.4548586689390985</v>
          </cell>
        </row>
        <row r="31">
          <cell r="D31" t="str">
            <v>input in D1513</v>
          </cell>
          <cell r="E31" t="str">
            <v>D1513</v>
          </cell>
          <cell r="H31" t="str">
            <v>2 yrs</v>
          </cell>
          <cell r="I31">
            <v>14.7</v>
          </cell>
          <cell r="J31">
            <v>13.75</v>
          </cell>
          <cell r="K31">
            <v>14.225</v>
          </cell>
          <cell r="M31" t="str">
            <v>10 yrs</v>
          </cell>
          <cell r="N31">
            <v>4.7</v>
          </cell>
          <cell r="O31">
            <v>4.68</v>
          </cell>
          <cell r="P31">
            <v>4.6899999999999995</v>
          </cell>
          <cell r="Q31">
            <v>5.8143737331521343</v>
          </cell>
        </row>
        <row r="32">
          <cell r="E32" t="str">
            <v>mid</v>
          </cell>
          <cell r="H32" t="str">
            <v>3 yrs</v>
          </cell>
          <cell r="I32">
            <v>14.8</v>
          </cell>
          <cell r="J32">
            <v>13.8</v>
          </cell>
          <cell r="K32">
            <v>14.3</v>
          </cell>
          <cell r="M32" t="str">
            <v>11 yrs</v>
          </cell>
          <cell r="N32">
            <v>4.7</v>
          </cell>
          <cell r="O32">
            <v>4.68</v>
          </cell>
          <cell r="P32">
            <v>4.6899999999999995</v>
          </cell>
          <cell r="Q32">
            <v>5.8143737331521343</v>
          </cell>
        </row>
        <row r="33">
          <cell r="B33" t="str">
            <v>2 yrs</v>
          </cell>
          <cell r="C33">
            <v>0.15</v>
          </cell>
          <cell r="D33">
            <v>0.12</v>
          </cell>
          <cell r="E33">
            <v>0.13500000000000001</v>
          </cell>
          <cell r="H33" t="str">
            <v>4 yrs</v>
          </cell>
          <cell r="I33">
            <v>14.9</v>
          </cell>
          <cell r="J33">
            <v>13.9</v>
          </cell>
          <cell r="K33">
            <v>14.4</v>
          </cell>
        </row>
        <row r="34">
          <cell r="B34" t="str">
            <v>3 yrs</v>
          </cell>
          <cell r="C34">
            <v>0.20499999999999999</v>
          </cell>
          <cell r="D34">
            <v>0.17499999999999999</v>
          </cell>
          <cell r="E34">
            <v>0.19</v>
          </cell>
          <cell r="H34" t="str">
            <v>5 yrs</v>
          </cell>
          <cell r="I34">
            <v>14.9</v>
          </cell>
          <cell r="J34">
            <v>13.9</v>
          </cell>
          <cell r="K34">
            <v>14.4</v>
          </cell>
        </row>
        <row r="35">
          <cell r="B35" t="str">
            <v>4 yrs</v>
          </cell>
          <cell r="C35">
            <v>0.26750000000000002</v>
          </cell>
          <cell r="D35">
            <v>0.23749999999999999</v>
          </cell>
          <cell r="E35">
            <v>0.2525</v>
          </cell>
          <cell r="H35" t="str">
            <v>6 yrs</v>
          </cell>
          <cell r="I35">
            <v>14.95</v>
          </cell>
          <cell r="J35">
            <v>13.9</v>
          </cell>
          <cell r="K35">
            <v>14.425000000000001</v>
          </cell>
        </row>
        <row r="36">
          <cell r="B36" t="str">
            <v>5 yrs</v>
          </cell>
          <cell r="C36">
            <v>0.34250000000000003</v>
          </cell>
          <cell r="D36">
            <v>0.3125</v>
          </cell>
          <cell r="E36">
            <v>0.32750000000000001</v>
          </cell>
          <cell r="H36" t="str">
            <v>7 yrs</v>
          </cell>
          <cell r="I36">
            <v>15</v>
          </cell>
          <cell r="J36">
            <v>13.9</v>
          </cell>
          <cell r="K36">
            <v>14.45</v>
          </cell>
          <cell r="N36" t="str">
            <v>input in</v>
          </cell>
          <cell r="O36">
            <v>5</v>
          </cell>
          <cell r="W36" t="str">
            <v>USD INTEREST</v>
          </cell>
        </row>
        <row r="37">
          <cell r="B37" t="str">
            <v>6 yrs</v>
          </cell>
          <cell r="C37">
            <v>0.4425</v>
          </cell>
          <cell r="D37">
            <v>0.41249999999999998</v>
          </cell>
          <cell r="E37">
            <v>0.42749999999999999</v>
          </cell>
          <cell r="H37" t="str">
            <v>10 yrs</v>
          </cell>
          <cell r="I37">
            <v>15</v>
          </cell>
          <cell r="J37">
            <v>13.8</v>
          </cell>
          <cell r="K37">
            <v>14.4</v>
          </cell>
          <cell r="N37" t="str">
            <v>D1351</v>
          </cell>
          <cell r="W37">
            <v>7</v>
          </cell>
          <cell r="X37">
            <v>4.2324999999999999</v>
          </cell>
          <cell r="Y37">
            <v>360</v>
          </cell>
          <cell r="Z37">
            <v>2520</v>
          </cell>
        </row>
        <row r="38">
          <cell r="B38" t="str">
            <v>7yrs</v>
          </cell>
          <cell r="C38">
            <v>0.56000000000000005</v>
          </cell>
          <cell r="D38">
            <v>0.53</v>
          </cell>
          <cell r="E38">
            <v>0.54500000000000004</v>
          </cell>
          <cell r="N38" t="str">
            <v xml:space="preserve">  SIBOR </v>
          </cell>
          <cell r="W38">
            <v>8</v>
          </cell>
          <cell r="X38">
            <v>4.3849999999999998</v>
          </cell>
          <cell r="Y38">
            <v>360</v>
          </cell>
          <cell r="Z38">
            <v>2880</v>
          </cell>
        </row>
        <row r="39">
          <cell r="B39" t="str">
            <v>10yrs</v>
          </cell>
          <cell r="C39">
            <v>0.96750000000000003</v>
          </cell>
          <cell r="D39">
            <v>0.9375</v>
          </cell>
          <cell r="E39">
            <v>0.95250000000000001</v>
          </cell>
          <cell r="G39">
            <v>4</v>
          </cell>
          <cell r="H39" t="str">
            <v>JPY int for 2-10 yrs (D112) diambil dari SWAQ</v>
          </cell>
          <cell r="N39" t="str">
            <v>FIXING</v>
          </cell>
          <cell r="W39">
            <v>9</v>
          </cell>
          <cell r="X39">
            <v>4.5374999999999996</v>
          </cell>
          <cell r="Y39">
            <v>360</v>
          </cell>
          <cell r="Z39">
            <v>3240</v>
          </cell>
        </row>
        <row r="40">
          <cell r="M40" t="str">
            <v>1M</v>
          </cell>
          <cell r="N40">
            <v>1.4424999999999999</v>
          </cell>
          <cell r="W40">
            <v>10</v>
          </cell>
          <cell r="X40">
            <v>4.6900000000000004</v>
          </cell>
          <cell r="Y40">
            <v>360</v>
          </cell>
          <cell r="Z40">
            <v>3600</v>
          </cell>
        </row>
        <row r="41">
          <cell r="K41" t="str">
            <v>MID</v>
          </cell>
          <cell r="M41" t="str">
            <v>2M</v>
          </cell>
          <cell r="N41">
            <v>1.4371400000000001</v>
          </cell>
          <cell r="W41">
            <v>11</v>
          </cell>
          <cell r="X41">
            <v>4.6900000000000004</v>
          </cell>
          <cell r="Y41">
            <v>360</v>
          </cell>
          <cell r="Z41">
            <v>3960</v>
          </cell>
        </row>
        <row r="42">
          <cell r="H42" t="str">
            <v>2 yrs</v>
          </cell>
          <cell r="I42">
            <v>0.12</v>
          </cell>
          <cell r="J42">
            <v>0.04</v>
          </cell>
          <cell r="K42">
            <v>0.08</v>
          </cell>
          <cell r="L42">
            <v>8.0048012801259283E-2</v>
          </cell>
          <cell r="M42" t="str">
            <v>3M</v>
          </cell>
          <cell r="N42">
            <v>1.4371400000000001</v>
          </cell>
        </row>
        <row r="43">
          <cell r="H43" t="str">
            <v>3 yrs</v>
          </cell>
          <cell r="I43">
            <v>0.17</v>
          </cell>
          <cell r="J43">
            <v>0.09</v>
          </cell>
          <cell r="K43">
            <v>0.13</v>
          </cell>
          <cell r="L43">
            <v>0.13021143317262229</v>
          </cell>
          <cell r="M43" t="str">
            <v>6M</v>
          </cell>
          <cell r="N43">
            <v>1.4785699999999999</v>
          </cell>
          <cell r="W43" t="str">
            <v>sibor</v>
          </cell>
        </row>
        <row r="44">
          <cell r="H44" t="str">
            <v>4 yrs</v>
          </cell>
          <cell r="I44">
            <v>0.22</v>
          </cell>
          <cell r="J44">
            <v>0.14000000000000001</v>
          </cell>
          <cell r="K44">
            <v>0.18</v>
          </cell>
          <cell r="L44">
            <v>0.18056802174897801</v>
          </cell>
          <cell r="M44" t="str">
            <v>9M</v>
          </cell>
          <cell r="N44">
            <v>1.58857</v>
          </cell>
          <cell r="U44">
            <v>1.3163562329428142</v>
          </cell>
          <cell r="V44">
            <v>1.3163174036799608</v>
          </cell>
          <cell r="W44" t="str">
            <v>SIBOR</v>
          </cell>
        </row>
        <row r="45">
          <cell r="H45" t="str">
            <v>5 yrs</v>
          </cell>
          <cell r="I45">
            <v>0.28999999999999998</v>
          </cell>
          <cell r="J45">
            <v>0.21</v>
          </cell>
          <cell r="K45">
            <v>0.25</v>
          </cell>
          <cell r="L45">
            <v>0.2514109477692994</v>
          </cell>
          <cell r="M45" t="str">
            <v>12M</v>
          </cell>
          <cell r="N45">
            <v>1.7457100000000001</v>
          </cell>
          <cell r="U45">
            <v>1.5135212179037456</v>
          </cell>
          <cell r="V45">
            <v>1.5133976395680289</v>
          </cell>
          <cell r="W45" t="str">
            <v>7yrs</v>
          </cell>
          <cell r="X45">
            <v>4.24</v>
          </cell>
          <cell r="Y45">
            <v>4.22</v>
          </cell>
          <cell r="Z45">
            <v>4.2300000000000004</v>
          </cell>
        </row>
        <row r="46">
          <cell r="U46">
            <v>1.7443129856474511</v>
          </cell>
          <cell r="V46">
            <v>1.7440473950684479</v>
          </cell>
          <cell r="W46" t="str">
            <v>8yrs</v>
          </cell>
          <cell r="X46">
            <v>4.3900000000000006</v>
          </cell>
          <cell r="Y46">
            <v>4.3733333333333331</v>
          </cell>
          <cell r="Z46">
            <v>4.3816666666666668</v>
          </cell>
          <cell r="AA46">
            <v>5.9219999999999997</v>
          </cell>
        </row>
        <row r="47">
          <cell r="B47" t="str">
            <v xml:space="preserve">USD int for 2-10 yrs diambil dari SWAQ </v>
          </cell>
          <cell r="G47" t="str">
            <v xml:space="preserve"> </v>
          </cell>
          <cell r="H47" t="str">
            <v>USD int rate onshore</v>
          </cell>
          <cell r="M47" t="str">
            <v xml:space="preserve">IDR RATE for 2-10 yrs </v>
          </cell>
          <cell r="Q47">
            <v>7</v>
          </cell>
          <cell r="U47">
            <v>2.0047218874336581</v>
          </cell>
          <cell r="V47">
            <v>2.0042313616543397</v>
          </cell>
          <cell r="W47" t="str">
            <v>9yrs</v>
          </cell>
          <cell r="X47">
            <v>4.49</v>
          </cell>
          <cell r="Y47">
            <v>4.4755555555555553</v>
          </cell>
          <cell r="Z47">
            <v>4.4827777777777778</v>
          </cell>
          <cell r="AA47">
            <v>5.9790000000000001</v>
          </cell>
        </row>
        <row r="48">
          <cell r="F48" t="str">
            <v>mid</v>
          </cell>
          <cell r="G48" t="str">
            <v xml:space="preserve"> </v>
          </cell>
          <cell r="H48" t="str">
            <v>O/N</v>
          </cell>
          <cell r="I48">
            <v>1.0499999999999998</v>
          </cell>
          <cell r="J48">
            <v>1.1374999999999997</v>
          </cell>
          <cell r="K48">
            <v>1.0937499999999998</v>
          </cell>
          <cell r="O48" t="str">
            <v>EXCOJL</v>
          </cell>
          <cell r="P48" t="str">
            <v>MID</v>
          </cell>
          <cell r="W48" t="str">
            <v>10yrs</v>
          </cell>
          <cell r="X48">
            <v>4.6900000000000004</v>
          </cell>
          <cell r="Y48">
            <v>4.68</v>
          </cell>
          <cell r="Z48">
            <v>4.6850000000000005</v>
          </cell>
        </row>
        <row r="49">
          <cell r="B49" t="str">
            <v>1 yr</v>
          </cell>
          <cell r="D49">
            <v>1.71</v>
          </cell>
          <cell r="E49">
            <v>1.68</v>
          </cell>
          <cell r="F49">
            <v>1.6949999999999998</v>
          </cell>
          <cell r="H49" t="str">
            <v>TOM</v>
          </cell>
          <cell r="I49">
            <v>1.1187499999999999</v>
          </cell>
          <cell r="J49">
            <v>1.1875</v>
          </cell>
          <cell r="K49">
            <v>1.153125</v>
          </cell>
          <cell r="M49" t="str">
            <v>1 yr</v>
          </cell>
          <cell r="N49">
            <v>14.15</v>
          </cell>
          <cell r="O49">
            <v>13.3</v>
          </cell>
          <cell r="P49">
            <v>13.725000000000001</v>
          </cell>
          <cell r="W49" t="str">
            <v>11yrs</v>
          </cell>
          <cell r="X49">
            <v>4.6900000000000004</v>
          </cell>
          <cell r="Y49">
            <v>4.68</v>
          </cell>
          <cell r="Z49">
            <v>4.6850000000000005</v>
          </cell>
        </row>
        <row r="50">
          <cell r="B50" t="str">
            <v>2 yrs</v>
          </cell>
          <cell r="D50">
            <v>2.4300000000000002</v>
          </cell>
          <cell r="E50">
            <v>2.4</v>
          </cell>
          <cell r="F50">
            <v>2.415</v>
          </cell>
          <cell r="H50" t="str">
            <v>SPT</v>
          </cell>
          <cell r="I50">
            <v>1.1875</v>
          </cell>
          <cell r="J50">
            <v>1.2375</v>
          </cell>
          <cell r="K50">
            <v>1.2124999999999999</v>
          </cell>
          <cell r="M50" t="str">
            <v>2 yrs</v>
          </cell>
          <cell r="N50">
            <v>14.5</v>
          </cell>
          <cell r="O50">
            <v>13.6</v>
          </cell>
          <cell r="P50">
            <v>14.05</v>
          </cell>
        </row>
        <row r="51">
          <cell r="B51" t="str">
            <v>3 yrs</v>
          </cell>
          <cell r="D51">
            <v>3</v>
          </cell>
          <cell r="E51">
            <v>3.02</v>
          </cell>
          <cell r="F51">
            <v>3.01</v>
          </cell>
          <cell r="H51" t="str">
            <v>SNX</v>
          </cell>
          <cell r="I51">
            <v>1.1875</v>
          </cell>
          <cell r="J51">
            <v>1.2375</v>
          </cell>
          <cell r="K51">
            <v>1.2124999999999999</v>
          </cell>
          <cell r="M51" t="str">
            <v>3 yrs</v>
          </cell>
          <cell r="N51">
            <v>14.6</v>
          </cell>
          <cell r="O51">
            <v>13.6</v>
          </cell>
          <cell r="P51">
            <v>14.1</v>
          </cell>
        </row>
        <row r="52">
          <cell r="B52" t="str">
            <v>4 yrs</v>
          </cell>
          <cell r="D52">
            <v>3.02</v>
          </cell>
          <cell r="E52">
            <v>3.01</v>
          </cell>
          <cell r="F52">
            <v>3.0149999999999997</v>
          </cell>
          <cell r="H52" t="str">
            <v>1 WK</v>
          </cell>
          <cell r="I52">
            <v>1.1875</v>
          </cell>
          <cell r="J52">
            <v>1.2375</v>
          </cell>
          <cell r="K52">
            <v>1.2124999999999999</v>
          </cell>
          <cell r="M52" t="str">
            <v>4 yrs</v>
          </cell>
          <cell r="N52">
            <v>14.8</v>
          </cell>
          <cell r="O52">
            <v>13.8</v>
          </cell>
          <cell r="P52">
            <v>14.3</v>
          </cell>
        </row>
        <row r="53">
          <cell r="B53" t="str">
            <v>5 yrs</v>
          </cell>
          <cell r="D53">
            <v>3.43</v>
          </cell>
          <cell r="E53">
            <v>3.41</v>
          </cell>
          <cell r="F53">
            <v>3.42</v>
          </cell>
          <cell r="H53" t="str">
            <v>1MTH</v>
          </cell>
          <cell r="I53">
            <v>1.2724999999999997</v>
          </cell>
          <cell r="J53">
            <v>1.3099999999999998</v>
          </cell>
          <cell r="K53">
            <v>1.2912499999999998</v>
          </cell>
          <cell r="M53" t="str">
            <v>5 yrs</v>
          </cell>
          <cell r="N53">
            <v>14.9</v>
          </cell>
          <cell r="O53">
            <v>13.9</v>
          </cell>
          <cell r="P53">
            <v>14.4</v>
          </cell>
        </row>
        <row r="54">
          <cell r="B54" t="str">
            <v>6 yrs</v>
          </cell>
          <cell r="D54">
            <v>3.835</v>
          </cell>
          <cell r="E54">
            <v>3.8149999999999999</v>
          </cell>
          <cell r="F54">
            <v>3.8250000000000002</v>
          </cell>
          <cell r="H54" t="str">
            <v>2MTH</v>
          </cell>
          <cell r="I54">
            <v>1.2987500000000001</v>
          </cell>
          <cell r="J54">
            <v>1.3374999999999999</v>
          </cell>
          <cell r="K54">
            <v>1.318125</v>
          </cell>
          <cell r="M54" t="str">
            <v>6 yrs</v>
          </cell>
          <cell r="N54">
            <v>14.95</v>
          </cell>
          <cell r="O54">
            <v>13.9</v>
          </cell>
          <cell r="P54">
            <v>14.425000000000001</v>
          </cell>
        </row>
        <row r="55">
          <cell r="B55" t="str">
            <v>7yrs</v>
          </cell>
          <cell r="D55">
            <v>4.24</v>
          </cell>
          <cell r="E55">
            <v>4.22</v>
          </cell>
          <cell r="F55">
            <v>4.2300000000000004</v>
          </cell>
          <cell r="H55" t="str">
            <v>3MTH</v>
          </cell>
          <cell r="I55">
            <v>1.325</v>
          </cell>
          <cell r="J55">
            <v>1.3674999999999999</v>
          </cell>
          <cell r="K55">
            <v>1.3462499999999999</v>
          </cell>
          <cell r="M55" t="str">
            <v>7 yrs</v>
          </cell>
          <cell r="N55">
            <v>15</v>
          </cell>
          <cell r="O55">
            <v>13.9</v>
          </cell>
          <cell r="P55">
            <v>14.45</v>
          </cell>
        </row>
        <row r="56">
          <cell r="B56" t="str">
            <v>8yrs</v>
          </cell>
          <cell r="D56">
            <v>4.3900000000000006</v>
          </cell>
          <cell r="E56">
            <v>4.3733333333333331</v>
          </cell>
          <cell r="F56">
            <v>4.3816666666666668</v>
          </cell>
          <cell r="H56" t="str">
            <v>6MTH</v>
          </cell>
          <cell r="I56">
            <v>1.3625</v>
          </cell>
          <cell r="J56">
            <v>1.4124999999999999</v>
          </cell>
          <cell r="K56">
            <v>1.3875</v>
          </cell>
          <cell r="M56" t="str">
            <v>8 yrs</v>
          </cell>
          <cell r="N56">
            <v>15</v>
          </cell>
          <cell r="O56">
            <v>13.850000000000001</v>
          </cell>
          <cell r="P56">
            <v>14.425000000000001</v>
          </cell>
        </row>
        <row r="57">
          <cell r="B57" t="str">
            <v>9yrs</v>
          </cell>
          <cell r="D57">
            <v>4.49</v>
          </cell>
          <cell r="E57">
            <v>4.4755555555555553</v>
          </cell>
          <cell r="F57">
            <v>4.4827777777777778</v>
          </cell>
          <cell r="H57" t="str">
            <v>9MTH</v>
          </cell>
          <cell r="I57">
            <v>1.4250000000000003</v>
          </cell>
          <cell r="J57">
            <v>1.4750000000000001</v>
          </cell>
          <cell r="K57">
            <v>1.4500000000000002</v>
          </cell>
          <cell r="M57" t="str">
            <v>9yrs</v>
          </cell>
          <cell r="N57">
            <v>15</v>
          </cell>
          <cell r="O57">
            <v>13.8</v>
          </cell>
          <cell r="P57">
            <v>14.4</v>
          </cell>
        </row>
        <row r="58">
          <cell r="B58" t="str">
            <v>10yrs</v>
          </cell>
          <cell r="D58">
            <v>4.6900000000000004</v>
          </cell>
          <cell r="E58">
            <v>4.68</v>
          </cell>
          <cell r="F58">
            <v>4.6850000000000005</v>
          </cell>
          <cell r="G58">
            <v>3</v>
          </cell>
          <cell r="H58" t="str">
            <v>12MTH</v>
          </cell>
          <cell r="I58">
            <v>1.4250000000000003</v>
          </cell>
          <cell r="J58">
            <v>1.4750000000000001</v>
          </cell>
          <cell r="K58">
            <v>1.4500000000000002</v>
          </cell>
          <cell r="M58" t="str">
            <v>10 yrs</v>
          </cell>
          <cell r="N58">
            <v>15</v>
          </cell>
          <cell r="O58">
            <v>13.8</v>
          </cell>
          <cell r="P58">
            <v>14.4</v>
          </cell>
        </row>
        <row r="59">
          <cell r="B59" t="str">
            <v>11yrs</v>
          </cell>
          <cell r="D59">
            <v>4.6900000000000004</v>
          </cell>
          <cell r="E59">
            <v>4.68</v>
          </cell>
          <cell r="F59">
            <v>4.6850000000000005</v>
          </cell>
          <cell r="M59" t="str">
            <v>11 yrs</v>
          </cell>
          <cell r="O59">
            <v>1</v>
          </cell>
        </row>
        <row r="60">
          <cell r="B60" t="str">
            <v>USD INT FOR 2-10  YRS diambil dari TFHK</v>
          </cell>
        </row>
        <row r="61">
          <cell r="B61" t="str">
            <v>1 yr</v>
          </cell>
          <cell r="D61">
            <v>1.71</v>
          </cell>
          <cell r="E61">
            <v>1.68</v>
          </cell>
          <cell r="F61">
            <v>1.6949999999999998</v>
          </cell>
          <cell r="L61" t="str">
            <v xml:space="preserve"> </v>
          </cell>
          <cell r="M61" t="str">
            <v xml:space="preserve">IDR RATE for 2-10 yrs </v>
          </cell>
          <cell r="Q61">
            <v>8</v>
          </cell>
          <cell r="Y61" t="str">
            <v>mid+spread USD</v>
          </cell>
        </row>
        <row r="62">
          <cell r="B62" t="str">
            <v xml:space="preserve">2 yrs    </v>
          </cell>
          <cell r="D62">
            <v>2.44</v>
          </cell>
          <cell r="E62">
            <v>2.41</v>
          </cell>
          <cell r="F62">
            <v>2.4249999999999998</v>
          </cell>
          <cell r="O62" t="str">
            <v>INJA01</v>
          </cell>
          <cell r="Y62" t="str">
            <v>D112</v>
          </cell>
        </row>
        <row r="63">
          <cell r="B63" t="str">
            <v>3 yrs</v>
          </cell>
          <cell r="D63">
            <v>3.03</v>
          </cell>
          <cell r="E63">
            <v>3</v>
          </cell>
          <cell r="F63">
            <v>3.0149999999999997</v>
          </cell>
          <cell r="G63">
            <v>2</v>
          </cell>
          <cell r="P63" t="str">
            <v>mid</v>
          </cell>
          <cell r="Y63" t="str">
            <v>1 yr</v>
          </cell>
          <cell r="AA63">
            <v>1.6949999999999998</v>
          </cell>
        </row>
        <row r="64">
          <cell r="B64" t="str">
            <v>4 yrs</v>
          </cell>
          <cell r="D64">
            <v>3.44</v>
          </cell>
          <cell r="E64">
            <v>3.41</v>
          </cell>
          <cell r="F64">
            <v>3.4249999999999998</v>
          </cell>
          <cell r="G64">
            <v>3</v>
          </cell>
          <cell r="M64" t="str">
            <v>1 yr</v>
          </cell>
          <cell r="N64">
            <v>14.1</v>
          </cell>
          <cell r="O64">
            <v>13.2</v>
          </cell>
          <cell r="P64">
            <v>13.649999999999999</v>
          </cell>
          <cell r="Y64" t="str">
            <v>2 yrs</v>
          </cell>
          <cell r="AA64">
            <v>2.42</v>
          </cell>
        </row>
        <row r="65">
          <cell r="B65" t="str">
            <v>5 yrs</v>
          </cell>
          <cell r="D65">
            <v>3.76</v>
          </cell>
          <cell r="E65">
            <v>3.73</v>
          </cell>
          <cell r="F65">
            <v>3.7450000000000001</v>
          </cell>
          <cell r="G65">
            <v>4</v>
          </cell>
          <cell r="M65" t="str">
            <v>2 yrs</v>
          </cell>
          <cell r="N65">
            <v>14.9</v>
          </cell>
          <cell r="O65">
            <v>13.9</v>
          </cell>
          <cell r="P65">
            <v>14.4</v>
          </cell>
          <cell r="Y65" t="str">
            <v>3 yrs</v>
          </cell>
          <cell r="AA65">
            <v>3.0124999999999997</v>
          </cell>
        </row>
        <row r="66">
          <cell r="B66" t="str">
            <v>6yrs</v>
          </cell>
          <cell r="D66">
            <v>4.0049999999999999</v>
          </cell>
          <cell r="E66">
            <v>3.9749999999999996</v>
          </cell>
          <cell r="F66">
            <v>3.9899999999999998</v>
          </cell>
          <cell r="G66">
            <v>5</v>
          </cell>
          <cell r="M66" t="str">
            <v>3 yrs</v>
          </cell>
          <cell r="N66">
            <v>15</v>
          </cell>
          <cell r="O66">
            <v>14</v>
          </cell>
          <cell r="P66">
            <v>14.5</v>
          </cell>
          <cell r="Y66" t="str">
            <v>4 yrs</v>
          </cell>
          <cell r="AA66">
            <v>3.2199999999999998</v>
          </cell>
        </row>
        <row r="67">
          <cell r="B67" t="str">
            <v>7 yrs</v>
          </cell>
          <cell r="D67">
            <v>4.25</v>
          </cell>
          <cell r="E67">
            <v>4.22</v>
          </cell>
          <cell r="F67">
            <v>4.2349999999999994</v>
          </cell>
          <cell r="G67">
            <v>6</v>
          </cell>
          <cell r="M67" t="str">
            <v>4 yrs</v>
          </cell>
          <cell r="N67">
            <v>15</v>
          </cell>
          <cell r="O67">
            <v>14</v>
          </cell>
          <cell r="P67">
            <v>14.5</v>
          </cell>
          <cell r="Y67" t="str">
            <v>5 yrs</v>
          </cell>
          <cell r="AA67">
            <v>3.5825</v>
          </cell>
        </row>
        <row r="68">
          <cell r="B68" t="str">
            <v>8 yrs</v>
          </cell>
          <cell r="D68">
            <v>4.4033333333333333</v>
          </cell>
          <cell r="E68">
            <v>4.3733333333333331</v>
          </cell>
          <cell r="F68">
            <v>4.3883333333333336</v>
          </cell>
          <cell r="G68">
            <v>7</v>
          </cell>
          <cell r="H68" t="str">
            <v xml:space="preserve"> </v>
          </cell>
          <cell r="M68" t="str">
            <v>5 yrs</v>
          </cell>
          <cell r="N68">
            <v>14.9</v>
          </cell>
          <cell r="O68">
            <v>13.9</v>
          </cell>
          <cell r="P68">
            <v>14.4</v>
          </cell>
          <cell r="Y68" t="str">
            <v>6 yrs</v>
          </cell>
          <cell r="AA68">
            <v>3.9074999999999998</v>
          </cell>
        </row>
        <row r="69">
          <cell r="B69" t="str">
            <v>9 yrs</v>
          </cell>
          <cell r="D69">
            <v>4.6077777777777778</v>
          </cell>
          <cell r="E69">
            <v>4.5777777777777775</v>
          </cell>
          <cell r="F69">
            <v>4.5927777777777781</v>
          </cell>
          <cell r="G69">
            <v>8</v>
          </cell>
          <cell r="M69" t="str">
            <v>6 yrs</v>
          </cell>
          <cell r="Y69" t="str">
            <v>7 yrs</v>
          </cell>
          <cell r="AA69">
            <v>4.2324999999999999</v>
          </cell>
        </row>
        <row r="70">
          <cell r="B70" t="str">
            <v>10 yrs</v>
          </cell>
          <cell r="D70">
            <v>4.71</v>
          </cell>
          <cell r="E70">
            <v>4.68</v>
          </cell>
          <cell r="F70">
            <v>4.6950000000000003</v>
          </cell>
          <cell r="G70">
            <v>9</v>
          </cell>
          <cell r="M70" t="str">
            <v>7 yrs</v>
          </cell>
          <cell r="Y70" t="str">
            <v>8 yrs</v>
          </cell>
          <cell r="AA70">
            <v>4.3849999999999998</v>
          </cell>
        </row>
        <row r="71">
          <cell r="B71" t="str">
            <v>11 yrs</v>
          </cell>
          <cell r="D71">
            <v>4.71</v>
          </cell>
          <cell r="E71">
            <v>4.68</v>
          </cell>
          <cell r="F71">
            <v>4.6950000000000003</v>
          </cell>
          <cell r="G71">
            <v>10</v>
          </cell>
          <cell r="M71" t="str">
            <v>10 yrs</v>
          </cell>
          <cell r="Y71" t="str">
            <v>9yrs</v>
          </cell>
          <cell r="AA71">
            <v>4.5377777777777784</v>
          </cell>
        </row>
        <row r="72">
          <cell r="G72">
            <v>11</v>
          </cell>
          <cell r="Y72" t="str">
            <v>10 yrs</v>
          </cell>
          <cell r="AA72">
            <v>4.6900000000000004</v>
          </cell>
        </row>
        <row r="73">
          <cell r="Y73" t="str">
            <v>11 yrs</v>
          </cell>
          <cell r="AA73">
            <v>4.6900000000000004</v>
          </cell>
        </row>
        <row r="74">
          <cell r="B74" t="str">
            <v>SWAPS</v>
          </cell>
          <cell r="T74" t="str">
            <v>BID</v>
          </cell>
          <cell r="AA74" t="str">
            <v>OFFER</v>
          </cell>
        </row>
        <row r="75">
          <cell r="B75" t="str">
            <v xml:space="preserve">     AP NUS. (EXCOJK)</v>
          </cell>
          <cell r="D75" t="str">
            <v>INTI PREBON</v>
          </cell>
          <cell r="F75" t="str">
            <v>PENTA</v>
          </cell>
          <cell r="H75" t="str">
            <v>HARLOW</v>
          </cell>
          <cell r="J75" t="str">
            <v>MESANA</v>
          </cell>
          <cell r="L75" t="str">
            <v>MITRA</v>
          </cell>
          <cell r="S75" t="str">
            <v>AVERAGE</v>
          </cell>
          <cell r="T75" t="str">
            <v xml:space="preserve">     AP NUSANTARA</v>
          </cell>
          <cell r="U75" t="str">
            <v xml:space="preserve">     INTI PREBON</v>
          </cell>
          <cell r="V75" t="str">
            <v>PENTA</v>
          </cell>
          <cell r="W75" t="str">
            <v>HARLOW</v>
          </cell>
          <cell r="X75" t="str">
            <v>MTI</v>
          </cell>
          <cell r="Y75" t="str">
            <v>MDU</v>
          </cell>
          <cell r="AA75" t="str">
            <v xml:space="preserve">     AP NUSANTARA</v>
          </cell>
          <cell r="AB75" t="str">
            <v xml:space="preserve">     INTI PREBON</v>
          </cell>
          <cell r="AC75" t="str">
            <v>PENTA</v>
          </cell>
          <cell r="AD75" t="str">
            <v>HARLOW</v>
          </cell>
          <cell r="AE75" t="str">
            <v>MTI</v>
          </cell>
          <cell r="AF75" t="str">
            <v>MDU</v>
          </cell>
        </row>
        <row r="76">
          <cell r="B76">
            <v>2.85</v>
          </cell>
          <cell r="C76">
            <v>3</v>
          </cell>
          <cell r="D76">
            <v>2.85</v>
          </cell>
          <cell r="E76">
            <v>3</v>
          </cell>
          <cell r="F76">
            <v>2.85</v>
          </cell>
          <cell r="G76">
            <v>3</v>
          </cell>
          <cell r="H76">
            <v>2.85</v>
          </cell>
          <cell r="I76">
            <v>3</v>
          </cell>
          <cell r="J76">
            <v>2.9</v>
          </cell>
          <cell r="K76">
            <v>3</v>
          </cell>
          <cell r="L76">
            <v>2.9</v>
          </cell>
          <cell r="M76">
            <v>3.1</v>
          </cell>
          <cell r="S76">
            <v>2.8624999999999998</v>
          </cell>
          <cell r="T76">
            <v>2.85</v>
          </cell>
          <cell r="U76">
            <v>2.85</v>
          </cell>
          <cell r="V76">
            <v>2.85</v>
          </cell>
          <cell r="W76">
            <v>2.85</v>
          </cell>
          <cell r="X76">
            <v>2.9</v>
          </cell>
          <cell r="Y76">
            <v>2.9</v>
          </cell>
          <cell r="AA76">
            <v>3</v>
          </cell>
          <cell r="AB76">
            <v>3</v>
          </cell>
          <cell r="AC76">
            <v>3</v>
          </cell>
          <cell r="AD76">
            <v>3</v>
          </cell>
          <cell r="AE76">
            <v>3</v>
          </cell>
          <cell r="AF76">
            <v>3.1</v>
          </cell>
        </row>
        <row r="77">
          <cell r="B77">
            <v>21</v>
          </cell>
          <cell r="C77">
            <v>22</v>
          </cell>
          <cell r="D77">
            <v>21</v>
          </cell>
          <cell r="E77">
            <v>22</v>
          </cell>
          <cell r="F77">
            <v>20</v>
          </cell>
          <cell r="G77">
            <v>22</v>
          </cell>
          <cell r="H77">
            <v>21</v>
          </cell>
          <cell r="I77">
            <v>22</v>
          </cell>
          <cell r="J77">
            <v>21.5</v>
          </cell>
          <cell r="K77">
            <v>22.5</v>
          </cell>
          <cell r="L77">
            <v>21</v>
          </cell>
          <cell r="M77">
            <v>22</v>
          </cell>
          <cell r="S77">
            <v>21</v>
          </cell>
          <cell r="T77">
            <v>21</v>
          </cell>
          <cell r="U77">
            <v>21</v>
          </cell>
          <cell r="V77">
            <v>20</v>
          </cell>
          <cell r="W77">
            <v>21</v>
          </cell>
          <cell r="X77">
            <v>21.5</v>
          </cell>
          <cell r="Y77">
            <v>21</v>
          </cell>
          <cell r="AA77">
            <v>22</v>
          </cell>
          <cell r="AB77">
            <v>22</v>
          </cell>
          <cell r="AC77">
            <v>22</v>
          </cell>
          <cell r="AD77">
            <v>22</v>
          </cell>
          <cell r="AE77">
            <v>22.5</v>
          </cell>
          <cell r="AF77">
            <v>22</v>
          </cell>
        </row>
        <row r="78">
          <cell r="B78">
            <v>2.9</v>
          </cell>
          <cell r="C78">
            <v>3</v>
          </cell>
          <cell r="D78">
            <v>2.8</v>
          </cell>
          <cell r="E78">
            <v>2.95</v>
          </cell>
          <cell r="F78">
            <v>2.9</v>
          </cell>
          <cell r="G78">
            <v>3</v>
          </cell>
          <cell r="H78">
            <v>2.9</v>
          </cell>
          <cell r="I78">
            <v>2.95</v>
          </cell>
          <cell r="J78">
            <v>2.9</v>
          </cell>
          <cell r="K78">
            <v>3</v>
          </cell>
          <cell r="L78">
            <v>2.9</v>
          </cell>
          <cell r="M78">
            <v>3.1</v>
          </cell>
          <cell r="S78">
            <v>2.9000000000000004</v>
          </cell>
          <cell r="T78">
            <v>2.9</v>
          </cell>
          <cell r="U78">
            <v>2.8</v>
          </cell>
          <cell r="V78">
            <v>2.9</v>
          </cell>
          <cell r="W78">
            <v>2.9</v>
          </cell>
          <cell r="X78">
            <v>2.9</v>
          </cell>
          <cell r="Y78">
            <v>2.9</v>
          </cell>
          <cell r="AA78">
            <v>3</v>
          </cell>
          <cell r="AB78">
            <v>2.95</v>
          </cell>
          <cell r="AC78">
            <v>3</v>
          </cell>
          <cell r="AD78">
            <v>2.95</v>
          </cell>
          <cell r="AE78">
            <v>3</v>
          </cell>
          <cell r="AF78">
            <v>3.1</v>
          </cell>
        </row>
        <row r="79">
          <cell r="B79">
            <v>20</v>
          </cell>
          <cell r="C79">
            <v>22</v>
          </cell>
          <cell r="D79">
            <v>21</v>
          </cell>
          <cell r="E79">
            <v>22.5</v>
          </cell>
          <cell r="F79">
            <v>20</v>
          </cell>
          <cell r="G79">
            <v>22</v>
          </cell>
          <cell r="H79">
            <v>20</v>
          </cell>
          <cell r="I79">
            <v>21.5</v>
          </cell>
          <cell r="J79">
            <v>20</v>
          </cell>
          <cell r="K79">
            <v>22</v>
          </cell>
          <cell r="L79">
            <v>21</v>
          </cell>
          <cell r="M79">
            <v>22</v>
          </cell>
          <cell r="S79">
            <v>20.25</v>
          </cell>
          <cell r="T79">
            <v>20</v>
          </cell>
          <cell r="U79">
            <v>21</v>
          </cell>
          <cell r="V79">
            <v>20</v>
          </cell>
          <cell r="W79">
            <v>20</v>
          </cell>
          <cell r="X79">
            <v>20</v>
          </cell>
          <cell r="Y79">
            <v>21</v>
          </cell>
          <cell r="AA79">
            <v>22</v>
          </cell>
          <cell r="AB79">
            <v>22.5</v>
          </cell>
          <cell r="AC79">
            <v>22</v>
          </cell>
          <cell r="AD79">
            <v>21.5</v>
          </cell>
          <cell r="AE79">
            <v>22</v>
          </cell>
          <cell r="AF79">
            <v>22</v>
          </cell>
        </row>
        <row r="80">
          <cell r="B80">
            <v>47.5</v>
          </cell>
          <cell r="C80">
            <v>50</v>
          </cell>
          <cell r="D80">
            <v>48</v>
          </cell>
          <cell r="E80">
            <v>52</v>
          </cell>
          <cell r="F80">
            <v>47.5</v>
          </cell>
          <cell r="G80">
            <v>50</v>
          </cell>
          <cell r="H80">
            <v>48</v>
          </cell>
          <cell r="I80">
            <v>50</v>
          </cell>
          <cell r="J80">
            <v>48</v>
          </cell>
          <cell r="K80">
            <v>50</v>
          </cell>
          <cell r="L80">
            <v>47.5</v>
          </cell>
          <cell r="M80">
            <v>50</v>
          </cell>
          <cell r="S80">
            <v>47.75</v>
          </cell>
          <cell r="T80">
            <v>47.5</v>
          </cell>
          <cell r="U80">
            <v>48</v>
          </cell>
          <cell r="V80">
            <v>47.5</v>
          </cell>
          <cell r="W80">
            <v>48</v>
          </cell>
          <cell r="X80">
            <v>48</v>
          </cell>
          <cell r="Y80">
            <v>47.5</v>
          </cell>
          <cell r="AA80">
            <v>50</v>
          </cell>
          <cell r="AB80">
            <v>52</v>
          </cell>
          <cell r="AC80">
            <v>50</v>
          </cell>
          <cell r="AD80">
            <v>50</v>
          </cell>
          <cell r="AE80">
            <v>50</v>
          </cell>
          <cell r="AF80">
            <v>50</v>
          </cell>
        </row>
        <row r="81"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>
            <v>98</v>
          </cell>
          <cell r="C82">
            <v>101</v>
          </cell>
          <cell r="D82">
            <v>98</v>
          </cell>
          <cell r="E82">
            <v>102</v>
          </cell>
          <cell r="F82">
            <v>98</v>
          </cell>
          <cell r="G82">
            <v>101</v>
          </cell>
          <cell r="H82">
            <v>98.5</v>
          </cell>
          <cell r="I82">
            <v>101</v>
          </cell>
          <cell r="J82">
            <v>98</v>
          </cell>
          <cell r="K82">
            <v>101</v>
          </cell>
          <cell r="L82">
            <v>97</v>
          </cell>
          <cell r="M82">
            <v>101</v>
          </cell>
          <cell r="S82">
            <v>98</v>
          </cell>
          <cell r="T82">
            <v>98</v>
          </cell>
          <cell r="U82">
            <v>98</v>
          </cell>
          <cell r="V82">
            <v>98</v>
          </cell>
          <cell r="W82">
            <v>98.5</v>
          </cell>
          <cell r="X82">
            <v>98</v>
          </cell>
          <cell r="Y82">
            <v>97</v>
          </cell>
          <cell r="AA82">
            <v>101</v>
          </cell>
          <cell r="AB82">
            <v>102</v>
          </cell>
          <cell r="AC82">
            <v>101</v>
          </cell>
          <cell r="AD82">
            <v>101</v>
          </cell>
          <cell r="AE82">
            <v>101</v>
          </cell>
          <cell r="AF82">
            <v>101</v>
          </cell>
        </row>
        <row r="83">
          <cell r="B83">
            <v>180</v>
          </cell>
          <cell r="C83">
            <v>200</v>
          </cell>
          <cell r="D83">
            <v>190</v>
          </cell>
          <cell r="E83">
            <v>200</v>
          </cell>
          <cell r="F83">
            <v>180</v>
          </cell>
          <cell r="G83">
            <v>200</v>
          </cell>
          <cell r="H83">
            <v>185</v>
          </cell>
          <cell r="I83">
            <v>200</v>
          </cell>
          <cell r="J83">
            <v>185</v>
          </cell>
          <cell r="K83">
            <v>200</v>
          </cell>
          <cell r="L83">
            <v>185</v>
          </cell>
          <cell r="M83">
            <v>195</v>
          </cell>
          <cell r="S83">
            <v>183.75</v>
          </cell>
          <cell r="T83">
            <v>180</v>
          </cell>
          <cell r="U83">
            <v>190</v>
          </cell>
          <cell r="V83">
            <v>180</v>
          </cell>
          <cell r="W83">
            <v>185</v>
          </cell>
          <cell r="X83">
            <v>185</v>
          </cell>
          <cell r="Y83">
            <v>185</v>
          </cell>
          <cell r="AA83">
            <v>200</v>
          </cell>
          <cell r="AB83">
            <v>200</v>
          </cell>
          <cell r="AC83">
            <v>200</v>
          </cell>
          <cell r="AD83">
            <v>200</v>
          </cell>
          <cell r="AE83">
            <v>200</v>
          </cell>
          <cell r="AF83">
            <v>195</v>
          </cell>
        </row>
        <row r="84">
          <cell r="B84">
            <v>280</v>
          </cell>
          <cell r="C84">
            <v>300</v>
          </cell>
          <cell r="D84">
            <v>282</v>
          </cell>
          <cell r="E84">
            <v>292</v>
          </cell>
          <cell r="F84">
            <v>280</v>
          </cell>
          <cell r="G84">
            <v>290</v>
          </cell>
          <cell r="H84">
            <v>280</v>
          </cell>
          <cell r="I84">
            <v>290</v>
          </cell>
          <cell r="J84">
            <v>285</v>
          </cell>
          <cell r="K84">
            <v>300</v>
          </cell>
          <cell r="L84">
            <v>275</v>
          </cell>
          <cell r="M84">
            <v>290</v>
          </cell>
          <cell r="S84">
            <v>280.5</v>
          </cell>
          <cell r="T84">
            <v>280</v>
          </cell>
          <cell r="U84">
            <v>282</v>
          </cell>
          <cell r="V84">
            <v>280</v>
          </cell>
          <cell r="W84">
            <v>280</v>
          </cell>
          <cell r="X84">
            <v>285</v>
          </cell>
          <cell r="Y84">
            <v>275</v>
          </cell>
          <cell r="AA84">
            <v>300</v>
          </cell>
          <cell r="AB84">
            <v>292</v>
          </cell>
          <cell r="AC84">
            <v>290</v>
          </cell>
          <cell r="AD84">
            <v>290</v>
          </cell>
          <cell r="AE84">
            <v>300</v>
          </cell>
          <cell r="AF84">
            <v>290</v>
          </cell>
        </row>
        <row r="85"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530</v>
          </cell>
          <cell r="C87">
            <v>570</v>
          </cell>
          <cell r="D87">
            <v>555</v>
          </cell>
          <cell r="E87">
            <v>570</v>
          </cell>
          <cell r="F87">
            <v>530</v>
          </cell>
          <cell r="G87">
            <v>570</v>
          </cell>
          <cell r="H87">
            <v>530</v>
          </cell>
          <cell r="I87">
            <v>560</v>
          </cell>
          <cell r="J87">
            <v>540</v>
          </cell>
          <cell r="K87">
            <v>570</v>
          </cell>
          <cell r="L87">
            <v>545</v>
          </cell>
          <cell r="M87">
            <v>585</v>
          </cell>
          <cell r="S87">
            <v>536.25</v>
          </cell>
          <cell r="T87">
            <v>530</v>
          </cell>
          <cell r="U87">
            <v>555</v>
          </cell>
          <cell r="V87">
            <v>530</v>
          </cell>
          <cell r="W87">
            <v>530</v>
          </cell>
          <cell r="X87">
            <v>540</v>
          </cell>
          <cell r="Y87">
            <v>545</v>
          </cell>
          <cell r="AA87">
            <v>570</v>
          </cell>
          <cell r="AB87">
            <v>570</v>
          </cell>
          <cell r="AC87">
            <v>570</v>
          </cell>
          <cell r="AD87">
            <v>560</v>
          </cell>
          <cell r="AE87">
            <v>570</v>
          </cell>
          <cell r="AF87">
            <v>585</v>
          </cell>
        </row>
        <row r="88"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1050</v>
          </cell>
          <cell r="C89">
            <v>1150</v>
          </cell>
          <cell r="D89">
            <v>1050</v>
          </cell>
          <cell r="E89">
            <v>1150</v>
          </cell>
          <cell r="F89">
            <v>1050</v>
          </cell>
          <cell r="G89">
            <v>1150</v>
          </cell>
          <cell r="H89">
            <v>1050</v>
          </cell>
          <cell r="I89">
            <v>1150</v>
          </cell>
          <cell r="J89">
            <v>1050</v>
          </cell>
          <cell r="K89">
            <v>1150</v>
          </cell>
          <cell r="L89">
            <v>1050</v>
          </cell>
          <cell r="M89">
            <v>1125</v>
          </cell>
          <cell r="S89">
            <v>1050</v>
          </cell>
          <cell r="T89">
            <v>1050</v>
          </cell>
          <cell r="U89">
            <v>1050</v>
          </cell>
          <cell r="V89">
            <v>1050</v>
          </cell>
          <cell r="W89">
            <v>1050</v>
          </cell>
          <cell r="X89">
            <v>1050</v>
          </cell>
          <cell r="Y89">
            <v>1050</v>
          </cell>
          <cell r="AA89">
            <v>1150</v>
          </cell>
          <cell r="AB89">
            <v>1150</v>
          </cell>
          <cell r="AC89">
            <v>1150</v>
          </cell>
          <cell r="AD89">
            <v>1150</v>
          </cell>
          <cell r="AE89">
            <v>1150</v>
          </cell>
          <cell r="AF89">
            <v>1125</v>
          </cell>
        </row>
        <row r="91">
          <cell r="B91" t="str">
            <v>IDR INTEREST RATES</v>
          </cell>
          <cell r="T91" t="str">
            <v>BID</v>
          </cell>
          <cell r="AA91" t="str">
            <v>OFFER</v>
          </cell>
        </row>
        <row r="92">
          <cell r="B92" t="str">
            <v>EXCO</v>
          </cell>
          <cell r="D92" t="str">
            <v>INTI</v>
          </cell>
          <cell r="F92" t="str">
            <v>PENTA</v>
          </cell>
          <cell r="H92" t="str">
            <v>HARLOW</v>
          </cell>
          <cell r="J92" t="str">
            <v>RIVAN</v>
          </cell>
          <cell r="L92" t="str">
            <v>MESANA</v>
          </cell>
          <cell r="S92" t="str">
            <v>AVERAGE</v>
          </cell>
          <cell r="T92" t="str">
            <v xml:space="preserve">EXCO(M) </v>
          </cell>
          <cell r="U92" t="str">
            <v xml:space="preserve">     INTI PREBON</v>
          </cell>
          <cell r="V92" t="str">
            <v>PENTA</v>
          </cell>
          <cell r="W92" t="str">
            <v>HARLOW</v>
          </cell>
          <cell r="X92" t="str">
            <v>MTI</v>
          </cell>
          <cell r="Y92" t="str">
            <v>MDU</v>
          </cell>
          <cell r="AA92" t="str">
            <v xml:space="preserve">EXCO(M) </v>
          </cell>
          <cell r="AB92" t="str">
            <v xml:space="preserve">     INTI PREBON</v>
          </cell>
          <cell r="AC92" t="str">
            <v>PENTA</v>
          </cell>
          <cell r="AD92" t="str">
            <v>HARLOW</v>
          </cell>
          <cell r="AE92" t="str">
            <v>MTI</v>
          </cell>
          <cell r="AF92" t="str">
            <v>MDU</v>
          </cell>
        </row>
        <row r="93">
          <cell r="B93">
            <v>12.5</v>
          </cell>
          <cell r="C93">
            <v>12.625</v>
          </cell>
          <cell r="D93">
            <v>12.5</v>
          </cell>
          <cell r="E93">
            <v>13</v>
          </cell>
          <cell r="F93">
            <v>12.75</v>
          </cell>
          <cell r="G93">
            <v>12.875</v>
          </cell>
          <cell r="H93">
            <v>12.375</v>
          </cell>
          <cell r="I93">
            <v>12.5</v>
          </cell>
          <cell r="J93">
            <v>12.375</v>
          </cell>
          <cell r="K93">
            <v>12.5</v>
          </cell>
          <cell r="L93">
            <v>12.5</v>
          </cell>
          <cell r="M93">
            <v>12.625</v>
          </cell>
          <cell r="S93">
            <v>12.46875</v>
          </cell>
          <cell r="T93">
            <v>12.5</v>
          </cell>
          <cell r="U93">
            <v>12.5</v>
          </cell>
          <cell r="V93">
            <v>12.75</v>
          </cell>
          <cell r="W93">
            <v>12.375</v>
          </cell>
          <cell r="X93">
            <v>12.375</v>
          </cell>
          <cell r="Y93">
            <v>12.5</v>
          </cell>
          <cell r="AA93">
            <v>12.625</v>
          </cell>
          <cell r="AB93">
            <v>13</v>
          </cell>
          <cell r="AC93">
            <v>12.875</v>
          </cell>
          <cell r="AD93">
            <v>12.5</v>
          </cell>
          <cell r="AE93">
            <v>12.5</v>
          </cell>
          <cell r="AF93">
            <v>12.625</v>
          </cell>
        </row>
        <row r="94">
          <cell r="B94">
            <v>11</v>
          </cell>
          <cell r="C94">
            <v>12</v>
          </cell>
          <cell r="D94">
            <v>10</v>
          </cell>
          <cell r="E94">
            <v>11</v>
          </cell>
          <cell r="F94">
            <v>11</v>
          </cell>
          <cell r="G94">
            <v>12</v>
          </cell>
          <cell r="H94">
            <v>10</v>
          </cell>
          <cell r="I94">
            <v>11</v>
          </cell>
          <cell r="J94">
            <v>11</v>
          </cell>
          <cell r="K94">
            <v>11.5</v>
          </cell>
          <cell r="L94">
            <v>12</v>
          </cell>
          <cell r="M94">
            <v>12.25</v>
          </cell>
          <cell r="S94">
            <v>10.75</v>
          </cell>
          <cell r="T94">
            <v>11</v>
          </cell>
          <cell r="U94">
            <v>10</v>
          </cell>
          <cell r="V94">
            <v>11</v>
          </cell>
          <cell r="W94">
            <v>10</v>
          </cell>
          <cell r="X94">
            <v>11</v>
          </cell>
          <cell r="Y94">
            <v>12</v>
          </cell>
          <cell r="AA94">
            <v>12</v>
          </cell>
          <cell r="AB94">
            <v>11</v>
          </cell>
          <cell r="AC94">
            <v>12</v>
          </cell>
          <cell r="AD94">
            <v>11</v>
          </cell>
          <cell r="AE94">
            <v>11.5</v>
          </cell>
          <cell r="AF94">
            <v>12.25</v>
          </cell>
        </row>
        <row r="95"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12.625</v>
          </cell>
          <cell r="C96">
            <v>12.75</v>
          </cell>
          <cell r="D96">
            <v>12.875</v>
          </cell>
          <cell r="E96">
            <v>13</v>
          </cell>
          <cell r="F96">
            <v>12.5</v>
          </cell>
          <cell r="G96">
            <v>12.75</v>
          </cell>
          <cell r="H96">
            <v>13.0625</v>
          </cell>
          <cell r="I96">
            <v>13.125</v>
          </cell>
          <cell r="J96">
            <v>12.4375</v>
          </cell>
          <cell r="K96">
            <v>12.5</v>
          </cell>
          <cell r="L96">
            <v>12.625</v>
          </cell>
          <cell r="M96">
            <v>12.75</v>
          </cell>
          <cell r="S96">
            <v>12.65625</v>
          </cell>
          <cell r="T96">
            <v>12.625</v>
          </cell>
          <cell r="U96">
            <v>12.875</v>
          </cell>
          <cell r="V96">
            <v>12.5</v>
          </cell>
          <cell r="W96">
            <v>13.0625</v>
          </cell>
          <cell r="X96">
            <v>12.4375</v>
          </cell>
          <cell r="Y96">
            <v>12.625</v>
          </cell>
          <cell r="AA96">
            <v>12.75</v>
          </cell>
          <cell r="AB96">
            <v>13</v>
          </cell>
          <cell r="AC96">
            <v>12.75</v>
          </cell>
          <cell r="AD96">
            <v>13.125</v>
          </cell>
          <cell r="AE96">
            <v>12.5</v>
          </cell>
          <cell r="AF96">
            <v>12.75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>
        <row r="1">
          <cell r="G1" t="str">
            <v>pg_labels_ven1</v>
          </cell>
          <cell r="H1" t="str">
            <v>pg_pages_ven1</v>
          </cell>
          <cell r="I1" t="str">
            <v>pg_labels_ven2</v>
          </cell>
          <cell r="J1" t="str">
            <v>pg_pages_ven2</v>
          </cell>
          <cell r="K1" t="str">
            <v>source_ven1_label</v>
          </cell>
          <cell r="M1" t="str">
            <v>source_ven2_label</v>
          </cell>
          <cell r="N1" t="str">
            <v>source_ven2</v>
          </cell>
        </row>
        <row r="2">
          <cell r="D2" t="str">
            <v>RSF</v>
          </cell>
          <cell r="F2" t="str">
            <v>RSF</v>
          </cell>
        </row>
        <row r="3">
          <cell r="D3" t="str">
            <v>REC</v>
          </cell>
          <cell r="F3" t="str">
            <v>LINK</v>
          </cell>
          <cell r="S3" t="str">
            <v>BID</v>
          </cell>
        </row>
        <row r="4">
          <cell r="D4" t="str">
            <v>NaE</v>
          </cell>
          <cell r="F4" t="str">
            <v>NaE</v>
          </cell>
          <cell r="S4" t="str">
            <v>ASK</v>
          </cell>
        </row>
        <row r="5">
          <cell r="S5" t="str">
            <v>TRDPRC_1</v>
          </cell>
        </row>
        <row r="17">
          <cell r="G17" t="str">
            <v>Last</v>
          </cell>
        </row>
        <row r="18">
          <cell r="G18" t="str">
            <v>Bid</v>
          </cell>
        </row>
        <row r="19">
          <cell r="G19" t="str">
            <v>Ask</v>
          </cell>
        </row>
        <row r="20">
          <cell r="G20" t="str">
            <v>Net Chg.</v>
          </cell>
        </row>
        <row r="21">
          <cell r="G21" t="str">
            <v>Open</v>
          </cell>
        </row>
        <row r="22">
          <cell r="G22" t="str">
            <v>High</v>
          </cell>
        </row>
        <row r="23">
          <cell r="G23" t="str">
            <v>Low</v>
          </cell>
        </row>
        <row r="24">
          <cell r="G24" t="str">
            <v>His. Close</v>
          </cell>
        </row>
        <row r="25">
          <cell r="G25" t="str">
            <v>Volume</v>
          </cell>
        </row>
        <row r="26">
          <cell r="G26" t="str">
            <v>Moves</v>
          </cell>
        </row>
        <row r="27">
          <cell r="G27" t="str">
            <v>Time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  <cell r="D26">
            <v>201302</v>
          </cell>
          <cell r="E26">
            <v>201303</v>
          </cell>
          <cell r="F26">
            <v>201304</v>
          </cell>
          <cell r="G26">
            <v>201305</v>
          </cell>
          <cell r="H26">
            <v>201306</v>
          </cell>
          <cell r="I26">
            <v>201307</v>
          </cell>
          <cell r="J26">
            <v>201308</v>
          </cell>
          <cell r="K26">
            <v>201309</v>
          </cell>
          <cell r="L26">
            <v>201310</v>
          </cell>
          <cell r="M26">
            <v>201311</v>
          </cell>
          <cell r="N26">
            <v>201312</v>
          </cell>
        </row>
        <row r="27">
          <cell r="C27" t="str">
            <v>Tdk Diisi</v>
          </cell>
          <cell r="D27" t="str">
            <v>Tdk Diisi</v>
          </cell>
          <cell r="E27" t="str">
            <v>Tdk Diisi</v>
          </cell>
          <cell r="F27" t="str">
            <v>Tdk Diisi</v>
          </cell>
          <cell r="G27" t="str">
            <v>Tdk Diisi</v>
          </cell>
          <cell r="H27" t="str">
            <v>Tdk Diisi</v>
          </cell>
          <cell r="I27" t="str">
            <v>Tdk Diisi</v>
          </cell>
          <cell r="J27" t="str">
            <v>Tdk Diisi</v>
          </cell>
          <cell r="K27" t="str">
            <v>Tdk Diisi</v>
          </cell>
          <cell r="L27" t="str">
            <v>Tdk Diisi</v>
          </cell>
          <cell r="M27" t="str">
            <v>Tdk Diisi</v>
          </cell>
          <cell r="N27" t="str">
            <v>Tdk Diisi</v>
          </cell>
        </row>
        <row r="28">
          <cell r="C28">
            <v>250</v>
          </cell>
          <cell r="D28">
            <v>250</v>
          </cell>
          <cell r="E28">
            <v>250</v>
          </cell>
          <cell r="F28">
            <v>250</v>
          </cell>
          <cell r="G28">
            <v>250</v>
          </cell>
          <cell r="H28">
            <v>250</v>
          </cell>
          <cell r="I28">
            <v>250</v>
          </cell>
          <cell r="J28">
            <v>250</v>
          </cell>
          <cell r="K28">
            <v>250</v>
          </cell>
          <cell r="L28">
            <v>250</v>
          </cell>
          <cell r="M28">
            <v>250</v>
          </cell>
          <cell r="N28">
            <v>250</v>
          </cell>
        </row>
        <row r="29">
          <cell r="C29" t="str">
            <v>Diisi bila perlu *)</v>
          </cell>
          <cell r="D29" t="str">
            <v>Diisi bila perlu *)</v>
          </cell>
          <cell r="E29" t="str">
            <v>Diisi bila perlu *)</v>
          </cell>
          <cell r="F29" t="str">
            <v>Diisi bila perlu *)</v>
          </cell>
          <cell r="G29" t="str">
            <v>Diisi bila perlu *)</v>
          </cell>
          <cell r="H29" t="str">
            <v>Diisi bila perlu *)</v>
          </cell>
          <cell r="I29" t="str">
            <v>Diisi bila perlu *)</v>
          </cell>
          <cell r="J29" t="str">
            <v>Diisi bila perlu *)</v>
          </cell>
          <cell r="K29" t="str">
            <v>Diisi bila perlu *)</v>
          </cell>
          <cell r="L29" t="str">
            <v>Diisi bila perlu *)</v>
          </cell>
          <cell r="M29" t="str">
            <v>Diisi bila perlu *)</v>
          </cell>
          <cell r="N29" t="str">
            <v>Diisi bila perlu *)</v>
          </cell>
        </row>
        <row r="30">
          <cell r="C30" t="str">
            <v>diisi Biaya yang dikeluarkan PADA BULAN LAPORAN (jika angka default yang disajikan terlalu besar atau terlalu kecil)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4">
          <cell r="C34">
            <v>250</v>
          </cell>
          <cell r="D34">
            <v>250</v>
          </cell>
          <cell r="E34">
            <v>250</v>
          </cell>
          <cell r="F34">
            <v>250</v>
          </cell>
          <cell r="G34">
            <v>250</v>
          </cell>
          <cell r="H34">
            <v>250</v>
          </cell>
          <cell r="I34">
            <v>250</v>
          </cell>
          <cell r="J34">
            <v>250</v>
          </cell>
          <cell r="K34">
            <v>250</v>
          </cell>
          <cell r="L34">
            <v>250</v>
          </cell>
          <cell r="M34">
            <v>250</v>
          </cell>
          <cell r="N34">
            <v>250</v>
          </cell>
        </row>
        <row r="35">
          <cell r="C35">
            <v>250</v>
          </cell>
          <cell r="D35">
            <v>500</v>
          </cell>
          <cell r="E35">
            <v>750</v>
          </cell>
          <cell r="F35">
            <v>1000</v>
          </cell>
          <cell r="G35">
            <v>1250</v>
          </cell>
          <cell r="H35">
            <v>1500</v>
          </cell>
          <cell r="I35">
            <v>1750</v>
          </cell>
          <cell r="J35">
            <v>2000</v>
          </cell>
          <cell r="K35">
            <v>2250</v>
          </cell>
          <cell r="L35">
            <v>2500</v>
          </cell>
          <cell r="M35">
            <v>2750</v>
          </cell>
          <cell r="N35">
            <v>3000</v>
          </cell>
        </row>
        <row r="45">
          <cell r="C45">
            <v>201301</v>
          </cell>
          <cell r="D45">
            <v>201302</v>
          </cell>
          <cell r="E45">
            <v>201303</v>
          </cell>
          <cell r="F45">
            <v>201304</v>
          </cell>
          <cell r="G45">
            <v>201305</v>
          </cell>
          <cell r="H45">
            <v>201306</v>
          </cell>
          <cell r="I45">
            <v>201307</v>
          </cell>
          <cell r="J45">
            <v>201308</v>
          </cell>
          <cell r="K45">
            <v>201309</v>
          </cell>
          <cell r="L45">
            <v>201310</v>
          </cell>
          <cell r="M45">
            <v>201311</v>
          </cell>
          <cell r="N45">
            <v>201312</v>
          </cell>
        </row>
        <row r="46">
          <cell r="C46" t="str">
            <v>Tdk Diisi</v>
          </cell>
          <cell r="D46" t="str">
            <v>Tdk Diisi</v>
          </cell>
          <cell r="E46" t="str">
            <v>Tdk Diisi</v>
          </cell>
          <cell r="F46" t="str">
            <v>Tdk Diisi</v>
          </cell>
          <cell r="G46" t="str">
            <v>Tdk Diisi</v>
          </cell>
          <cell r="H46" t="str">
            <v>Tdk Diisi</v>
          </cell>
          <cell r="I46" t="str">
            <v>Tdk Diisi</v>
          </cell>
          <cell r="J46" t="str">
            <v>Tdk Diisi</v>
          </cell>
          <cell r="K46" t="str">
            <v>Tdk Diisi</v>
          </cell>
          <cell r="L46" t="str">
            <v>Tdk Diisi</v>
          </cell>
          <cell r="M46" t="str">
            <v>Tdk Diisi</v>
          </cell>
          <cell r="N46" t="str">
            <v>Tdk Diisi</v>
          </cell>
        </row>
        <row r="47">
          <cell r="C47">
            <v>5000</v>
          </cell>
          <cell r="D47">
            <v>5000</v>
          </cell>
          <cell r="E47">
            <v>5000</v>
          </cell>
          <cell r="F47">
            <v>5000</v>
          </cell>
          <cell r="G47">
            <v>5000</v>
          </cell>
          <cell r="H47">
            <v>5000</v>
          </cell>
          <cell r="I47">
            <v>5000</v>
          </cell>
          <cell r="J47">
            <v>5000</v>
          </cell>
          <cell r="K47">
            <v>5000</v>
          </cell>
          <cell r="L47">
            <v>5000</v>
          </cell>
          <cell r="M47">
            <v>5000</v>
          </cell>
          <cell r="N47">
            <v>5000</v>
          </cell>
        </row>
        <row r="48">
          <cell r="C48" t="str">
            <v>Diisi bila perlu *)</v>
          </cell>
          <cell r="D48" t="str">
            <v>Diisi bila perlu *)</v>
          </cell>
          <cell r="E48" t="str">
            <v>Diisi bila perlu *)</v>
          </cell>
          <cell r="F48" t="str">
            <v>Diisi bila perlu *)</v>
          </cell>
          <cell r="G48" t="str">
            <v>Diisi bila perlu *)</v>
          </cell>
          <cell r="H48" t="str">
            <v>Diisi bila perlu *)</v>
          </cell>
          <cell r="I48" t="str">
            <v>Diisi bila perlu *)</v>
          </cell>
          <cell r="J48" t="str">
            <v>Diisi bila perlu *)</v>
          </cell>
          <cell r="K48" t="str">
            <v>Diisi bila perlu *)</v>
          </cell>
          <cell r="L48" t="str">
            <v>Diisi bila perlu *)</v>
          </cell>
          <cell r="M48" t="str">
            <v>Diisi bila perlu *)</v>
          </cell>
          <cell r="N48" t="str">
            <v>Diisi bila perlu *)</v>
          </cell>
        </row>
        <row r="49">
          <cell r="C49" t="str">
            <v>diisi Biaya yang dikeluarkan PADA BULAN LAPORAN (jika angka default yang disajikan terlalu besar atau terlalu kecil)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2000</v>
          </cell>
          <cell r="D51">
            <v>2000</v>
          </cell>
          <cell r="E51">
            <v>2000</v>
          </cell>
          <cell r="F51">
            <v>2000</v>
          </cell>
          <cell r="G51">
            <v>2000</v>
          </cell>
          <cell r="H51">
            <v>2000</v>
          </cell>
          <cell r="I51">
            <v>2000</v>
          </cell>
          <cell r="J51">
            <v>2000</v>
          </cell>
          <cell r="K51">
            <v>2000</v>
          </cell>
          <cell r="L51">
            <v>2000</v>
          </cell>
          <cell r="M51">
            <v>2000</v>
          </cell>
          <cell r="N51">
            <v>2000</v>
          </cell>
        </row>
        <row r="53">
          <cell r="C53">
            <v>3000</v>
          </cell>
          <cell r="D53">
            <v>3000</v>
          </cell>
          <cell r="E53">
            <v>3000</v>
          </cell>
          <cell r="F53">
            <v>3000</v>
          </cell>
          <cell r="G53">
            <v>3000</v>
          </cell>
          <cell r="H53">
            <v>3000</v>
          </cell>
          <cell r="I53">
            <v>3000</v>
          </cell>
          <cell r="J53">
            <v>3000</v>
          </cell>
          <cell r="K53">
            <v>3000</v>
          </cell>
          <cell r="L53">
            <v>3000</v>
          </cell>
          <cell r="M53">
            <v>3000</v>
          </cell>
          <cell r="N53">
            <v>3000</v>
          </cell>
        </row>
        <row r="54">
          <cell r="C54">
            <v>3000</v>
          </cell>
          <cell r="D54">
            <v>6000</v>
          </cell>
          <cell r="E54">
            <v>9000</v>
          </cell>
          <cell r="F54">
            <v>12000</v>
          </cell>
          <cell r="G54">
            <v>15000</v>
          </cell>
          <cell r="H54">
            <v>18000</v>
          </cell>
          <cell r="I54">
            <v>21000</v>
          </cell>
          <cell r="J54">
            <v>24000</v>
          </cell>
          <cell r="K54">
            <v>27000</v>
          </cell>
          <cell r="L54">
            <v>30000</v>
          </cell>
          <cell r="M54">
            <v>33000</v>
          </cell>
          <cell r="N54">
            <v>36000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  <row r="53">
          <cell r="C53">
            <v>201301</v>
          </cell>
          <cell r="D53">
            <v>201302</v>
          </cell>
          <cell r="E53">
            <v>201303</v>
          </cell>
          <cell r="F53">
            <v>201304</v>
          </cell>
          <cell r="G53">
            <v>201305</v>
          </cell>
          <cell r="H53">
            <v>201306</v>
          </cell>
          <cell r="I53">
            <v>201307</v>
          </cell>
          <cell r="J53">
            <v>201308</v>
          </cell>
          <cell r="K53">
            <v>201309</v>
          </cell>
          <cell r="L53">
            <v>201310</v>
          </cell>
          <cell r="M53">
            <v>201311</v>
          </cell>
          <cell r="N53">
            <v>201312</v>
          </cell>
        </row>
        <row r="54">
          <cell r="C54">
            <v>5000</v>
          </cell>
          <cell r="D54">
            <v>10000</v>
          </cell>
          <cell r="E54">
            <v>15000</v>
          </cell>
          <cell r="F54">
            <v>25000</v>
          </cell>
          <cell r="G54">
            <v>30000</v>
          </cell>
          <cell r="H54">
            <v>35000</v>
          </cell>
          <cell r="I54">
            <v>40000</v>
          </cell>
          <cell r="J54">
            <v>50000</v>
          </cell>
          <cell r="K54">
            <v>50000</v>
          </cell>
          <cell r="L54">
            <v>55000</v>
          </cell>
          <cell r="M54">
            <v>60000</v>
          </cell>
          <cell r="N54">
            <v>65000</v>
          </cell>
        </row>
      </sheetData>
      <sheetData sheetId="14">
        <row r="31">
          <cell r="C31">
            <v>201301</v>
          </cell>
          <cell r="D31">
            <v>201302</v>
          </cell>
          <cell r="E31">
            <v>201303</v>
          </cell>
          <cell r="F31">
            <v>201304</v>
          </cell>
          <cell r="G31">
            <v>201305</v>
          </cell>
          <cell r="H31">
            <v>201306</v>
          </cell>
          <cell r="I31">
            <v>201307</v>
          </cell>
          <cell r="J31">
            <v>201308</v>
          </cell>
          <cell r="K31">
            <v>201309</v>
          </cell>
          <cell r="L31">
            <v>201310</v>
          </cell>
          <cell r="M31">
            <v>201311</v>
          </cell>
          <cell r="N31">
            <v>201312</v>
          </cell>
          <cell r="O31">
            <v>1</v>
          </cell>
        </row>
        <row r="32">
          <cell r="C32">
            <v>10000</v>
          </cell>
          <cell r="D32">
            <v>20000</v>
          </cell>
          <cell r="E32">
            <v>30000</v>
          </cell>
          <cell r="F32">
            <v>40000</v>
          </cell>
          <cell r="G32">
            <v>50000</v>
          </cell>
          <cell r="H32">
            <v>60000</v>
          </cell>
          <cell r="I32">
            <v>70000</v>
          </cell>
          <cell r="J32">
            <v>80000</v>
          </cell>
          <cell r="K32">
            <v>90000</v>
          </cell>
          <cell r="L32">
            <v>100000</v>
          </cell>
          <cell r="M32">
            <v>110000</v>
          </cell>
          <cell r="N32">
            <v>120000</v>
          </cell>
          <cell r="O32">
            <v>2</v>
          </cell>
        </row>
        <row r="62">
          <cell r="C62">
            <v>201301</v>
          </cell>
          <cell r="D62">
            <v>201302</v>
          </cell>
          <cell r="E62">
            <v>201303</v>
          </cell>
          <cell r="F62">
            <v>201304</v>
          </cell>
          <cell r="G62">
            <v>201305</v>
          </cell>
          <cell r="H62">
            <v>201306</v>
          </cell>
          <cell r="I62">
            <v>201307</v>
          </cell>
          <cell r="J62">
            <v>201308</v>
          </cell>
          <cell r="K62">
            <v>201309</v>
          </cell>
          <cell r="L62">
            <v>201310</v>
          </cell>
          <cell r="M62">
            <v>201311</v>
          </cell>
          <cell r="N62">
            <v>201312</v>
          </cell>
          <cell r="O62">
            <v>1</v>
          </cell>
        </row>
        <row r="63">
          <cell r="C63">
            <v>10500</v>
          </cell>
          <cell r="D63">
            <v>21000</v>
          </cell>
          <cell r="E63">
            <v>31500</v>
          </cell>
          <cell r="F63">
            <v>42000</v>
          </cell>
          <cell r="G63">
            <v>52500</v>
          </cell>
          <cell r="H63">
            <v>63000</v>
          </cell>
          <cell r="I63">
            <v>73500</v>
          </cell>
          <cell r="J63">
            <v>84000</v>
          </cell>
          <cell r="K63">
            <v>94500</v>
          </cell>
          <cell r="L63">
            <v>105000</v>
          </cell>
          <cell r="M63">
            <v>115500</v>
          </cell>
          <cell r="N63">
            <v>126000</v>
          </cell>
          <cell r="O63">
            <v>2</v>
          </cell>
        </row>
      </sheetData>
      <sheetData sheetId="15" refreshError="1"/>
      <sheetData sheetId="16">
        <row r="69">
          <cell r="C69">
            <v>201301</v>
          </cell>
          <cell r="D69">
            <v>201302</v>
          </cell>
          <cell r="E69">
            <v>201303</v>
          </cell>
          <cell r="F69">
            <v>201304</v>
          </cell>
          <cell r="G69">
            <v>201305</v>
          </cell>
          <cell r="H69">
            <v>201306</v>
          </cell>
          <cell r="I69">
            <v>201307</v>
          </cell>
          <cell r="J69">
            <v>201308</v>
          </cell>
          <cell r="K69">
            <v>201309</v>
          </cell>
          <cell r="L69">
            <v>201310</v>
          </cell>
          <cell r="M69">
            <v>201311</v>
          </cell>
          <cell r="N69">
            <v>201312</v>
          </cell>
          <cell r="O69">
            <v>1</v>
          </cell>
        </row>
        <row r="70">
          <cell r="C70" t="str">
            <v>Rencana</v>
          </cell>
          <cell r="D70" t="str">
            <v>Rencana</v>
          </cell>
          <cell r="E70" t="str">
            <v>Rencana</v>
          </cell>
          <cell r="F70" t="str">
            <v>Rencana</v>
          </cell>
          <cell r="G70" t="str">
            <v>Rencana</v>
          </cell>
          <cell r="H70" t="str">
            <v>Rencana</v>
          </cell>
          <cell r="I70" t="str">
            <v>Rencana</v>
          </cell>
          <cell r="J70" t="str">
            <v>Rencana</v>
          </cell>
          <cell r="K70" t="str">
            <v>Rencana</v>
          </cell>
          <cell r="L70" t="str">
            <v>Rencana</v>
          </cell>
          <cell r="M70" t="str">
            <v>Rencana</v>
          </cell>
          <cell r="N70" t="str">
            <v>Rencana</v>
          </cell>
          <cell r="O70">
            <v>2</v>
          </cell>
        </row>
        <row r="71">
          <cell r="C71">
            <v>1200</v>
          </cell>
          <cell r="D71">
            <v>3700</v>
          </cell>
          <cell r="E71">
            <v>1100</v>
          </cell>
          <cell r="F71">
            <v>2700</v>
          </cell>
          <cell r="G71">
            <v>1100</v>
          </cell>
          <cell r="H71">
            <v>700</v>
          </cell>
          <cell r="I71">
            <v>1200</v>
          </cell>
          <cell r="J71">
            <v>3700</v>
          </cell>
          <cell r="K71">
            <v>1100</v>
          </cell>
          <cell r="L71">
            <v>2700</v>
          </cell>
          <cell r="M71">
            <v>1100</v>
          </cell>
          <cell r="N71">
            <v>700</v>
          </cell>
          <cell r="O71">
            <v>3</v>
          </cell>
        </row>
        <row r="72">
          <cell r="C72" t="str">
            <v>Tdk. Diisi</v>
          </cell>
          <cell r="D72" t="str">
            <v>Tdk. Diisi</v>
          </cell>
          <cell r="E72" t="str">
            <v>Tdk. Diisi</v>
          </cell>
          <cell r="F72" t="str">
            <v>Tdk. Diisi</v>
          </cell>
          <cell r="G72" t="str">
            <v>Tdk. Diisi</v>
          </cell>
          <cell r="H72" t="str">
            <v>Tdk. Diisi</v>
          </cell>
          <cell r="I72" t="str">
            <v>Tdk. Diisi</v>
          </cell>
          <cell r="J72" t="str">
            <v>Tdk. Diisi</v>
          </cell>
          <cell r="K72" t="str">
            <v>Tdk. Diisi</v>
          </cell>
          <cell r="L72" t="str">
            <v>Tdk. Diisi</v>
          </cell>
          <cell r="M72" t="str">
            <v>Tdk. Diisi</v>
          </cell>
          <cell r="N72" t="str">
            <v>Tdk. Diisi</v>
          </cell>
          <cell r="O72">
            <v>4</v>
          </cell>
        </row>
        <row r="73">
          <cell r="C73">
            <v>1200</v>
          </cell>
          <cell r="D73">
            <v>4900</v>
          </cell>
          <cell r="E73">
            <v>6000</v>
          </cell>
          <cell r="F73">
            <v>8700</v>
          </cell>
          <cell r="G73">
            <v>9800</v>
          </cell>
          <cell r="H73">
            <v>10500</v>
          </cell>
          <cell r="I73">
            <v>11700</v>
          </cell>
          <cell r="J73">
            <v>15400</v>
          </cell>
          <cell r="K73">
            <v>16500</v>
          </cell>
          <cell r="L73">
            <v>19200</v>
          </cell>
          <cell r="M73">
            <v>20300</v>
          </cell>
          <cell r="N73">
            <v>21000</v>
          </cell>
          <cell r="O73">
            <v>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  <cell r="C24" t="str">
            <v>Realisasi</v>
          </cell>
          <cell r="D24">
            <v>9.9999999999999995E-21</v>
          </cell>
          <cell r="E24">
            <v>9.9999999999999995E-21</v>
          </cell>
          <cell r="F24" t="str">
            <v>-</v>
          </cell>
          <cell r="G24" t="str">
            <v>-</v>
          </cell>
          <cell r="H24" t="str">
            <v>-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201202</v>
          </cell>
          <cell r="C25" t="str">
            <v>Realisasi</v>
          </cell>
          <cell r="D25">
            <v>9.9999999999999995E-21</v>
          </cell>
          <cell r="E25">
            <v>9.9999999999999995E-21</v>
          </cell>
          <cell r="F25" t="str">
            <v>-</v>
          </cell>
          <cell r="G25" t="str">
            <v>-</v>
          </cell>
          <cell r="H25" t="str">
            <v>-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201203</v>
          </cell>
          <cell r="C26" t="str">
            <v>Realisasi</v>
          </cell>
          <cell r="D26">
            <v>9.9999999999999995E-21</v>
          </cell>
          <cell r="E26">
            <v>9.9999999999999995E-21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201204</v>
          </cell>
          <cell r="C27" t="str">
            <v>Realisasi</v>
          </cell>
          <cell r="D27">
            <v>9.9999999999999995E-21</v>
          </cell>
          <cell r="E27">
            <v>9.9999999999999995E-21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201205</v>
          </cell>
          <cell r="C28" t="str">
            <v>Realisasi</v>
          </cell>
          <cell r="D28">
            <v>9.9999999999999995E-21</v>
          </cell>
          <cell r="E28">
            <v>9.9999999999999995E-21</v>
          </cell>
          <cell r="F28" t="str">
            <v>-</v>
          </cell>
          <cell r="G28" t="str">
            <v>-</v>
          </cell>
          <cell r="H28" t="str">
            <v>-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201206</v>
          </cell>
          <cell r="C29" t="str">
            <v>Realisasi</v>
          </cell>
          <cell r="D29">
            <v>9.9999999999999995E-21</v>
          </cell>
          <cell r="E29">
            <v>9.9999999999999995E-21</v>
          </cell>
          <cell r="F29" t="str">
            <v>-</v>
          </cell>
          <cell r="G29" t="str">
            <v>-</v>
          </cell>
          <cell r="H29" t="str">
            <v>-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201207</v>
          </cell>
          <cell r="C30" t="str">
            <v>Realisasi</v>
          </cell>
          <cell r="D30">
            <v>9.9999999999999995E-21</v>
          </cell>
          <cell r="E30">
            <v>9.9999999999999995E-21</v>
          </cell>
          <cell r="F30" t="str">
            <v>-</v>
          </cell>
          <cell r="G30" t="str">
            <v>-</v>
          </cell>
          <cell r="H30" t="str">
            <v>-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201208</v>
          </cell>
          <cell r="C31" t="str">
            <v>Realisasi</v>
          </cell>
          <cell r="D31">
            <v>9.9999999999999995E-21</v>
          </cell>
          <cell r="E31">
            <v>9.9999999999999995E-21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201209</v>
          </cell>
          <cell r="C32" t="str">
            <v>Realisasi</v>
          </cell>
          <cell r="D32">
            <v>9.9999999999999995E-21</v>
          </cell>
          <cell r="E32">
            <v>9.9999999999999995E-21</v>
          </cell>
          <cell r="F32" t="str">
            <v>-</v>
          </cell>
          <cell r="G32" t="str">
            <v>-</v>
          </cell>
          <cell r="H32" t="str">
            <v>-</v>
          </cell>
          <cell r="I32">
            <v>1.0000000000000001E-15</v>
          </cell>
          <cell r="J32">
            <v>1.0000000000000001E-15</v>
          </cell>
          <cell r="K32">
            <v>1.0000000000000001E-15</v>
          </cell>
          <cell r="L32">
            <v>1.0000000000000001E-15</v>
          </cell>
        </row>
        <row r="33">
          <cell r="B33">
            <v>201210</v>
          </cell>
          <cell r="C33" t="str">
            <v>Estimasi</v>
          </cell>
          <cell r="D33">
            <v>1E-27</v>
          </cell>
          <cell r="E33">
            <v>1.01E-20</v>
          </cell>
          <cell r="F33" t="str">
            <v>-</v>
          </cell>
          <cell r="G33" t="str">
            <v>-</v>
          </cell>
          <cell r="H33" t="str">
            <v>-</v>
          </cell>
          <cell r="I33">
            <v>1.0000000000000001E-15</v>
          </cell>
          <cell r="J33">
            <v>1.0000000000000001E-15</v>
          </cell>
          <cell r="K33">
            <v>1.0000000000000001E-15</v>
          </cell>
          <cell r="L33">
            <v>1.0000000000000001E-15</v>
          </cell>
        </row>
        <row r="34">
          <cell r="B34">
            <v>201211</v>
          </cell>
          <cell r="C34" t="str">
            <v>Estimasi</v>
          </cell>
          <cell r="D34">
            <v>1E-27</v>
          </cell>
          <cell r="E34">
            <v>1.010000001E-20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1.0000000000000001E-15</v>
          </cell>
          <cell r="J34">
            <v>1.0000000000000001E-15</v>
          </cell>
          <cell r="K34">
            <v>1.0000000000000001E-15</v>
          </cell>
          <cell r="L34">
            <v>1.0000000000000001E-15</v>
          </cell>
        </row>
        <row r="35">
          <cell r="B35">
            <v>201212</v>
          </cell>
          <cell r="C35" t="str">
            <v>Estimasi</v>
          </cell>
          <cell r="D35">
            <v>9.9999999999999992E-25</v>
          </cell>
          <cell r="E35">
            <v>1.010000002E-20</v>
          </cell>
          <cell r="F35" t="str">
            <v>-</v>
          </cell>
          <cell r="G35" t="str">
            <v>-</v>
          </cell>
          <cell r="H35" t="str">
            <v>-</v>
          </cell>
          <cell r="I35">
            <v>1.0000000000000001E-15</v>
          </cell>
          <cell r="J35">
            <v>1.0000000000000001E-15</v>
          </cell>
          <cell r="K35">
            <v>1.0000000000000001E-15</v>
          </cell>
          <cell r="L35">
            <v>1.0000000000000001E-15</v>
          </cell>
        </row>
        <row r="36">
          <cell r="D36" t="str">
            <v>Diisi ***</v>
          </cell>
          <cell r="E36" t="str">
            <v>Tidak Diisi</v>
          </cell>
          <cell r="F36" t="str">
            <v>Tidak Diisi</v>
          </cell>
          <cell r="G36" t="str">
            <v>Diisi ***</v>
          </cell>
          <cell r="H36" t="str">
            <v>Diisi ***</v>
          </cell>
          <cell r="I36" t="str">
            <v>Diisi</v>
          </cell>
          <cell r="J36" t="str">
            <v>Diisi</v>
          </cell>
          <cell r="K36" t="str">
            <v>Diisi</v>
          </cell>
          <cell r="L36" t="str">
            <v>Diisi</v>
          </cell>
        </row>
        <row r="37">
          <cell r="B37">
            <v>201301</v>
          </cell>
          <cell r="C37" t="str">
            <v>Rencana</v>
          </cell>
          <cell r="D37">
            <v>365000</v>
          </cell>
          <cell r="E37">
            <v>2433.333333333333</v>
          </cell>
          <cell r="F37">
            <v>0</v>
          </cell>
          <cell r="G37">
            <v>365000</v>
          </cell>
          <cell r="H37">
            <v>1.0000000000000001E-15</v>
          </cell>
          <cell r="I37">
            <v>1.0000000000000001E-15</v>
          </cell>
          <cell r="J37">
            <v>1.0000000000000001E-15</v>
          </cell>
          <cell r="K37">
            <v>1.0000000000000001E-15</v>
          </cell>
          <cell r="L37">
            <v>1.0000000000000001E-15</v>
          </cell>
        </row>
        <row r="38">
          <cell r="B38">
            <v>201302</v>
          </cell>
          <cell r="C38" t="str">
            <v>Rencana</v>
          </cell>
          <cell r="D38">
            <v>350000</v>
          </cell>
          <cell r="E38">
            <v>4604.4444444444434</v>
          </cell>
          <cell r="F38">
            <v>15000</v>
          </cell>
          <cell r="G38">
            <v>1.0000000000000001E-15</v>
          </cell>
          <cell r="H38">
            <v>1.0000000000000001E-15</v>
          </cell>
          <cell r="I38">
            <v>1.0000000000000001E-15</v>
          </cell>
          <cell r="J38">
            <v>1.0000000000000001E-15</v>
          </cell>
          <cell r="K38">
            <v>1.0000000000000001E-15</v>
          </cell>
          <cell r="L38">
            <v>1.0000000000000001E-15</v>
          </cell>
        </row>
        <row r="39">
          <cell r="B39">
            <v>201303</v>
          </cell>
          <cell r="C39" t="str">
            <v>Rencana</v>
          </cell>
          <cell r="D39">
            <v>335000</v>
          </cell>
          <cell r="E39">
            <v>6883.407407407406</v>
          </cell>
          <cell r="F39">
            <v>15000</v>
          </cell>
          <cell r="G39">
            <v>1.0000000000000001E-15</v>
          </cell>
          <cell r="H39">
            <v>1.0000000000000001E-15</v>
          </cell>
          <cell r="I39">
            <v>1.0000000000000001E-15</v>
          </cell>
          <cell r="J39">
            <v>1.0000000000000001E-15</v>
          </cell>
          <cell r="K39">
            <v>1.0000000000000001E-15</v>
          </cell>
          <cell r="L39">
            <v>1.0000000000000001E-15</v>
          </cell>
        </row>
        <row r="40">
          <cell r="B40">
            <v>201304</v>
          </cell>
          <cell r="C40" t="str">
            <v>Rencana</v>
          </cell>
          <cell r="D40">
            <v>320000</v>
          </cell>
          <cell r="E40">
            <v>9077.8765432098753</v>
          </cell>
          <cell r="F40">
            <v>15000</v>
          </cell>
          <cell r="G40">
            <v>1.0000000000000001E-15</v>
          </cell>
          <cell r="H40">
            <v>1.0000000000000001E-15</v>
          </cell>
          <cell r="I40">
            <v>1.0000000000000001E-15</v>
          </cell>
          <cell r="J40">
            <v>1.0000000000000001E-15</v>
          </cell>
          <cell r="K40">
            <v>1.0000000000000001E-15</v>
          </cell>
          <cell r="L40">
            <v>1.0000000000000001E-15</v>
          </cell>
        </row>
        <row r="41">
          <cell r="B41">
            <v>201305</v>
          </cell>
          <cell r="C41" t="str">
            <v>Rencana</v>
          </cell>
          <cell r="D41">
            <v>305000</v>
          </cell>
          <cell r="E41">
            <v>11322.994650205761</v>
          </cell>
          <cell r="F41">
            <v>15000</v>
          </cell>
          <cell r="G41">
            <v>1.0000000000000001E-15</v>
          </cell>
          <cell r="H41">
            <v>1.0000000000000001E-15</v>
          </cell>
          <cell r="I41">
            <v>1.0000000000000001E-15</v>
          </cell>
          <cell r="J41">
            <v>1.0000000000000001E-15</v>
          </cell>
          <cell r="K41">
            <v>1.0000000000000001E-15</v>
          </cell>
          <cell r="L41">
            <v>1.0000000000000001E-15</v>
          </cell>
        </row>
        <row r="42">
          <cell r="B42">
            <v>201306</v>
          </cell>
          <cell r="C42" t="str">
            <v>Rencana</v>
          </cell>
          <cell r="D42">
            <v>290000</v>
          </cell>
          <cell r="E42">
            <v>13487.593580246914</v>
          </cell>
          <cell r="F42">
            <v>15000</v>
          </cell>
          <cell r="G42">
            <v>1.0000000000000001E-15</v>
          </cell>
          <cell r="H42">
            <v>1.0000000000000001E-15</v>
          </cell>
          <cell r="I42">
            <v>1.0000000000000001E-15</v>
          </cell>
          <cell r="J42">
            <v>1.0000000000000001E-15</v>
          </cell>
          <cell r="K42">
            <v>1.0000000000000001E-15</v>
          </cell>
          <cell r="L42">
            <v>1.0000000000000001E-15</v>
          </cell>
        </row>
        <row r="43">
          <cell r="B43">
            <v>201307</v>
          </cell>
          <cell r="C43" t="str">
            <v>Rencana</v>
          </cell>
          <cell r="D43">
            <v>275000</v>
          </cell>
          <cell r="E43">
            <v>15710.456919067215</v>
          </cell>
          <cell r="F43">
            <v>15000</v>
          </cell>
          <cell r="G43">
            <v>1.0000000000000001E-15</v>
          </cell>
          <cell r="H43">
            <v>1.0000000000000001E-15</v>
          </cell>
          <cell r="I43">
            <v>1.0000000000000001E-15</v>
          </cell>
          <cell r="J43">
            <v>1.0000000000000001E-15</v>
          </cell>
          <cell r="K43">
            <v>1.0000000000000001E-15</v>
          </cell>
          <cell r="L43">
            <v>1.0000000000000001E-15</v>
          </cell>
        </row>
        <row r="44">
          <cell r="B44">
            <v>201308</v>
          </cell>
          <cell r="C44" t="str">
            <v>Rencana</v>
          </cell>
          <cell r="D44">
            <v>260000</v>
          </cell>
          <cell r="E44">
            <v>17929.619607119996</v>
          </cell>
          <cell r="F44">
            <v>15000</v>
          </cell>
          <cell r="G44">
            <v>1.0000000000000001E-15</v>
          </cell>
          <cell r="H44">
            <v>1.0000000000000001E-15</v>
          </cell>
          <cell r="I44">
            <v>1.0000000000000001E-15</v>
          </cell>
          <cell r="J44">
            <v>1.0000000000000001E-15</v>
          </cell>
          <cell r="K44">
            <v>1.0000000000000001E-15</v>
          </cell>
          <cell r="L44">
            <v>1.0000000000000001E-15</v>
          </cell>
        </row>
        <row r="45">
          <cell r="B45">
            <v>201309</v>
          </cell>
          <cell r="C45" t="str">
            <v>Rencana</v>
          </cell>
          <cell r="D45">
            <v>245000</v>
          </cell>
          <cell r="E45">
            <v>20070.822058009995</v>
          </cell>
          <cell r="F45">
            <v>15000</v>
          </cell>
          <cell r="G45">
            <v>1.0000000000000001E-15</v>
          </cell>
          <cell r="H45">
            <v>1.0000000000000001E-15</v>
          </cell>
          <cell r="I45">
            <v>1.0000000000000001E-15</v>
          </cell>
          <cell r="J45">
            <v>1.0000000000000001E-15</v>
          </cell>
          <cell r="K45">
            <v>1.0000000000000001E-15</v>
          </cell>
          <cell r="L45">
            <v>1.0000000000000001E-15</v>
          </cell>
        </row>
        <row r="46">
          <cell r="B46">
            <v>201310</v>
          </cell>
          <cell r="C46" t="str">
            <v>Rencana</v>
          </cell>
          <cell r="D46">
            <v>230000</v>
          </cell>
          <cell r="E46">
            <v>22275.249775781514</v>
          </cell>
          <cell r="F46">
            <v>15000</v>
          </cell>
          <cell r="G46">
            <v>1.0000000000000001E-15</v>
          </cell>
          <cell r="H46">
            <v>1.0000000000000001E-15</v>
          </cell>
          <cell r="I46">
            <v>1.0000000000000001E-15</v>
          </cell>
          <cell r="J46">
            <v>1.0000000000000001E-15</v>
          </cell>
          <cell r="K46">
            <v>1.0000000000000001E-15</v>
          </cell>
          <cell r="L46">
            <v>1.0000000000000001E-15</v>
          </cell>
        </row>
        <row r="47">
          <cell r="B47">
            <v>201311</v>
          </cell>
          <cell r="C47" t="str">
            <v>Rencana</v>
          </cell>
          <cell r="D47">
            <v>215000</v>
          </cell>
          <cell r="E47">
            <v>24402.774753359667</v>
          </cell>
          <cell r="F47">
            <v>15000</v>
          </cell>
          <cell r="G47">
            <v>1.0000000000000001E-15</v>
          </cell>
          <cell r="H47">
            <v>1.0000000000000001E-15</v>
          </cell>
          <cell r="I47">
            <v>1.0000000000000001E-15</v>
          </cell>
          <cell r="J47">
            <v>1.0000000000000001E-15</v>
          </cell>
          <cell r="K47">
            <v>1.0000000000000001E-15</v>
          </cell>
          <cell r="L47">
            <v>1.0000000000000001E-15</v>
          </cell>
        </row>
        <row r="48">
          <cell r="B48">
            <v>201312</v>
          </cell>
          <cell r="C48" t="str">
            <v>Rencana</v>
          </cell>
          <cell r="D48">
            <v>200000</v>
          </cell>
          <cell r="E48">
            <v>26595.156624129817</v>
          </cell>
          <cell r="F48">
            <v>15000</v>
          </cell>
          <cell r="G48">
            <v>1.0000000000000001E-15</v>
          </cell>
          <cell r="H48">
            <v>1.0000000000000001E-15</v>
          </cell>
          <cell r="I48">
            <v>1.0000000000000001E-15</v>
          </cell>
          <cell r="J48">
            <v>1.0000000000000001E-15</v>
          </cell>
          <cell r="K48">
            <v>1.0000000000000001E-15</v>
          </cell>
          <cell r="L48">
            <v>1.0000000000000001E-15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>
        <row r="5">
          <cell r="C5">
            <v>631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C7">
            <v>631</v>
          </cell>
          <cell r="D7" t="str">
            <v>KCP SABANG</v>
          </cell>
          <cell r="E7" t="str">
            <v>BANDA ACEH</v>
          </cell>
          <cell r="F7">
            <v>37</v>
          </cell>
          <cell r="G7">
            <v>3</v>
          </cell>
          <cell r="H7">
            <v>37578</v>
          </cell>
          <cell r="I7">
            <v>1231.39861774</v>
          </cell>
          <cell r="J7">
            <v>2387.5477463500001</v>
          </cell>
          <cell r="K7">
            <v>164.86614928999998</v>
          </cell>
          <cell r="L7">
            <v>378.36653338000002</v>
          </cell>
          <cell r="M7">
            <v>569.60674494000011</v>
          </cell>
          <cell r="N7">
            <v>716.05531633999999</v>
          </cell>
          <cell r="O7">
            <v>922.82130796000001</v>
          </cell>
          <cell r="P7">
            <v>1084.4528345699998</v>
          </cell>
          <cell r="Q7">
            <v>1311.5254368000001</v>
          </cell>
          <cell r="R7">
            <v>1548.2059945999999</v>
          </cell>
          <cell r="S7">
            <v>1662.68105517</v>
          </cell>
          <cell r="T7">
            <v>2002.96386287</v>
          </cell>
          <cell r="U7">
            <v>2315.2911857899999</v>
          </cell>
          <cell r="V7">
            <v>2679.6068495300001</v>
          </cell>
          <cell r="W7">
            <v>373.94779462999998</v>
          </cell>
          <cell r="X7">
            <v>727.73991504999992</v>
          </cell>
          <cell r="Y7">
            <v>997.12873229999991</v>
          </cell>
          <cell r="Z7">
            <v>1309.8175968399999</v>
          </cell>
          <cell r="AA7">
            <v>1640.3030436099998</v>
          </cell>
          <cell r="AB7">
            <v>1968.4287270699999</v>
          </cell>
          <cell r="AC7">
            <v>2283.3274657900001</v>
          </cell>
          <cell r="AD7">
            <v>2620.93376455</v>
          </cell>
          <cell r="AE7">
            <v>2948.4966093200001</v>
          </cell>
          <cell r="AF7">
            <v>3222.6826814400001</v>
          </cell>
          <cell r="AG7">
            <v>3657.7711302399998</v>
          </cell>
          <cell r="AH7">
            <v>3958.3940739499999</v>
          </cell>
          <cell r="AI7">
            <v>455.16499429999999</v>
          </cell>
          <cell r="AJ7">
            <v>767.84406620000004</v>
          </cell>
          <cell r="AK7">
            <v>800.25816879999991</v>
          </cell>
          <cell r="AL7">
            <v>1019.5198331</v>
          </cell>
          <cell r="AM7">
            <v>927.38555277</v>
          </cell>
          <cell r="AN7">
            <v>991.67208132000007</v>
          </cell>
          <cell r="AO7">
            <v>1128.1481925000001</v>
          </cell>
          <cell r="AP7">
            <v>1431.2366253900002</v>
          </cell>
          <cell r="AQ7">
            <v>1619.98099054</v>
          </cell>
          <cell r="AR7">
            <v>1779.0416938300002</v>
          </cell>
          <cell r="AS7">
            <v>2154.3227902399999</v>
          </cell>
          <cell r="AT7">
            <v>2477.4734572500001</v>
          </cell>
          <cell r="AU7">
            <v>76.477627609999999</v>
          </cell>
          <cell r="AV7">
            <v>880.14045237000005</v>
          </cell>
          <cell r="AW7">
            <v>1226.0082373499999</v>
          </cell>
          <cell r="AX7">
            <v>1851.69220264</v>
          </cell>
          <cell r="AY7">
            <v>2204.2810121999996</v>
          </cell>
        </row>
        <row r="8">
          <cell r="C8">
            <v>1052</v>
          </cell>
          <cell r="D8" t="str">
            <v>KCP LAMPRIET</v>
          </cell>
          <cell r="E8" t="str">
            <v>BANDA ACEH</v>
          </cell>
          <cell r="F8">
            <v>37</v>
          </cell>
          <cell r="G8">
            <v>4</v>
          </cell>
          <cell r="H8">
            <v>39755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-55.855959069999997</v>
          </cell>
          <cell r="V8">
            <v>-391.34356222000002</v>
          </cell>
          <cell r="W8">
            <v>-73.286686200000005</v>
          </cell>
          <cell r="X8">
            <v>-108.28875221</v>
          </cell>
          <cell r="Y8">
            <v>-189.64807503</v>
          </cell>
          <cell r="Z8">
            <v>-193.94308946999999</v>
          </cell>
          <cell r="AA8">
            <v>-193.89323976</v>
          </cell>
          <cell r="AB8">
            <v>-191.75252354</v>
          </cell>
          <cell r="AC8">
            <v>-135.1553605</v>
          </cell>
          <cell r="AD8">
            <v>-82.911392769999992</v>
          </cell>
          <cell r="AE8">
            <v>-52.662383770000005</v>
          </cell>
          <cell r="AF8">
            <v>72.465804840000004</v>
          </cell>
          <cell r="AG8">
            <v>184.04328329000001</v>
          </cell>
          <cell r="AH8">
            <v>283.71592202999994</v>
          </cell>
          <cell r="AI8">
            <v>120.11267528</v>
          </cell>
          <cell r="AJ8">
            <v>252.22859674</v>
          </cell>
          <cell r="AK8">
            <v>338.05856607999999</v>
          </cell>
          <cell r="AL8">
            <v>474.75277472000005</v>
          </cell>
          <cell r="AM8">
            <v>323.67539869000001</v>
          </cell>
          <cell r="AN8">
            <v>295.97537692000003</v>
          </cell>
          <cell r="AO8">
            <v>11.20975075</v>
          </cell>
          <cell r="AP8">
            <v>115.36801759000001</v>
          </cell>
          <cell r="AQ8">
            <v>-27.12078266</v>
          </cell>
          <cell r="AR8">
            <v>-176.10420442000009</v>
          </cell>
          <cell r="AS8">
            <v>-224.29216375999999</v>
          </cell>
          <cell r="AT8">
            <v>-478.63307204000006</v>
          </cell>
          <cell r="AU8">
            <v>-104.45627712000001</v>
          </cell>
          <cell r="AV8">
            <v>-653.59981020000009</v>
          </cell>
          <cell r="AW8">
            <v>-757.96545463999996</v>
          </cell>
          <cell r="AX8">
            <v>-197.30326865999999</v>
          </cell>
          <cell r="AY8">
            <v>-377.28332488999996</v>
          </cell>
        </row>
        <row r="9">
          <cell r="C9">
            <v>2056</v>
          </cell>
          <cell r="D9" t="str">
            <v>KCP PEUNAYONG</v>
          </cell>
          <cell r="E9" t="str">
            <v>BANDA ACEH</v>
          </cell>
          <cell r="F9">
            <v>37</v>
          </cell>
          <cell r="G9">
            <v>4</v>
          </cell>
          <cell r="H9">
            <v>40142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3.1008899999999998E-3</v>
          </cell>
          <cell r="AH9">
            <v>-98.90341543000001</v>
          </cell>
          <cell r="AI9">
            <v>-71.379959339999999</v>
          </cell>
          <cell r="AJ9">
            <v>-141.98387850999998</v>
          </cell>
          <cell r="AK9">
            <v>-172.11016687</v>
          </cell>
          <cell r="AL9">
            <v>-168.85075105000001</v>
          </cell>
          <cell r="AM9">
            <v>-213.95584571999999</v>
          </cell>
          <cell r="AN9">
            <v>-173.06744696999999</v>
          </cell>
          <cell r="AO9">
            <v>-138.03168611000001</v>
          </cell>
          <cell r="AP9">
            <v>-91.38079003</v>
          </cell>
          <cell r="AQ9">
            <v>-98.369795159999995</v>
          </cell>
          <cell r="AR9">
            <v>-73.912844590000034</v>
          </cell>
          <cell r="AS9">
            <v>-42.388190759999993</v>
          </cell>
          <cell r="AT9">
            <v>21.460621490000008</v>
          </cell>
          <cell r="AU9">
            <v>162.54612284999999</v>
          </cell>
          <cell r="AV9">
            <v>106.24750950999999</v>
          </cell>
          <cell r="AW9">
            <v>236.78365139999997</v>
          </cell>
          <cell r="AX9">
            <v>298.65525625999999</v>
          </cell>
          <cell r="AY9">
            <v>268.23123837999998</v>
          </cell>
        </row>
        <row r="10">
          <cell r="C10">
            <v>2057</v>
          </cell>
          <cell r="D10" t="str">
            <v>KCP SIMPANG SURABAYA</v>
          </cell>
          <cell r="E10" t="str">
            <v>BANDA ACEH</v>
          </cell>
          <cell r="F10">
            <v>37</v>
          </cell>
          <cell r="G10">
            <v>4</v>
          </cell>
          <cell r="H10">
            <v>40143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-200.12173455000001</v>
          </cell>
          <cell r="AI10">
            <v>-46.433244689999995</v>
          </cell>
          <cell r="AJ10">
            <v>-118.55095022</v>
          </cell>
          <cell r="AK10">
            <v>-182.59439027000002</v>
          </cell>
          <cell r="AL10">
            <v>-216.31514235</v>
          </cell>
          <cell r="AM10">
            <v>-289.38329676999996</v>
          </cell>
          <cell r="AN10">
            <v>-222.57274993999999</v>
          </cell>
          <cell r="AO10">
            <v>-154.92621434</v>
          </cell>
          <cell r="AP10">
            <v>-115.41988705</v>
          </cell>
          <cell r="AQ10">
            <v>-96.966691849999989</v>
          </cell>
          <cell r="AR10">
            <v>-58.354678870000008</v>
          </cell>
          <cell r="AS10">
            <v>-43.487206740000012</v>
          </cell>
          <cell r="AT10">
            <v>-28.786415780000031</v>
          </cell>
          <cell r="AU10">
            <v>62.980008490000003</v>
          </cell>
          <cell r="AV10">
            <v>34.962036649999995</v>
          </cell>
          <cell r="AW10">
            <v>-35.577538819999994</v>
          </cell>
          <cell r="AX10">
            <v>11.025616170000017</v>
          </cell>
          <cell r="AY10">
            <v>-190.82652269000002</v>
          </cell>
        </row>
        <row r="11">
          <cell r="C11">
            <v>657</v>
          </cell>
          <cell r="D11" t="str">
            <v>KCP KUALA SIMPANG</v>
          </cell>
          <cell r="E11" t="str">
            <v>LANGSA</v>
          </cell>
          <cell r="F11">
            <v>42</v>
          </cell>
          <cell r="G11">
            <v>3</v>
          </cell>
          <cell r="H11">
            <v>37984</v>
          </cell>
          <cell r="I11">
            <v>1915.12830386</v>
          </cell>
          <cell r="J11">
            <v>3297.7711340800001</v>
          </cell>
          <cell r="K11">
            <v>292.96532470000005</v>
          </cell>
          <cell r="L11">
            <v>624.88928949000001</v>
          </cell>
          <cell r="M11">
            <v>819.90401799000006</v>
          </cell>
          <cell r="N11">
            <v>1127.04923422</v>
          </cell>
          <cell r="O11">
            <v>1469.6188948900001</v>
          </cell>
          <cell r="P11">
            <v>1840.0893312400001</v>
          </cell>
          <cell r="Q11">
            <v>2213.70811555</v>
          </cell>
          <cell r="R11">
            <v>2700.11359034</v>
          </cell>
          <cell r="S11">
            <v>2997.4460639099998</v>
          </cell>
          <cell r="T11">
            <v>3392.8531274299999</v>
          </cell>
          <cell r="U11">
            <v>3784.4092959699997</v>
          </cell>
          <cell r="V11">
            <v>4252.6460591900004</v>
          </cell>
          <cell r="W11">
            <v>496.51658814000001</v>
          </cell>
          <cell r="X11">
            <v>914.48639537999998</v>
          </cell>
          <cell r="Y11">
            <v>1234.3626937399999</v>
          </cell>
          <cell r="Z11">
            <v>1651.50129294</v>
          </cell>
          <cell r="AA11">
            <v>2300.4888584099999</v>
          </cell>
          <cell r="AB11">
            <v>2777.3304504299999</v>
          </cell>
          <cell r="AC11">
            <v>3214.4306956099999</v>
          </cell>
          <cell r="AD11">
            <v>3757.5793644200003</v>
          </cell>
          <cell r="AE11">
            <v>4122.8236956000001</v>
          </cell>
          <cell r="AF11">
            <v>4522.4964536499992</v>
          </cell>
          <cell r="AG11">
            <v>4905.5492469300007</v>
          </cell>
          <cell r="AH11">
            <v>5569.54594963</v>
          </cell>
          <cell r="AI11">
            <v>445.08923256000003</v>
          </cell>
          <cell r="AJ11">
            <v>1015.38464856</v>
          </cell>
          <cell r="AK11">
            <v>1480.3333809400001</v>
          </cell>
          <cell r="AL11">
            <v>2014.0851982899999</v>
          </cell>
          <cell r="AM11">
            <v>2319.5990018899997</v>
          </cell>
          <cell r="AN11">
            <v>2704.8615137900001</v>
          </cell>
          <cell r="AO11">
            <v>3334.9508019299997</v>
          </cell>
          <cell r="AP11">
            <v>3920.54116316</v>
          </cell>
          <cell r="AQ11">
            <v>4232.91878748</v>
          </cell>
          <cell r="AR11">
            <v>4615.37861634</v>
          </cell>
          <cell r="AS11">
            <v>5028.0903972000006</v>
          </cell>
          <cell r="AT11">
            <v>5874.2972938399998</v>
          </cell>
          <cell r="AU11">
            <v>386.13193848000003</v>
          </cell>
          <cell r="AV11">
            <v>1013.9920203200001</v>
          </cell>
          <cell r="AW11">
            <v>1311.7170736500002</v>
          </cell>
          <cell r="AX11">
            <v>1973.3673867900002</v>
          </cell>
          <cell r="AY11">
            <v>2363.5637329800002</v>
          </cell>
        </row>
        <row r="12">
          <cell r="C12">
            <v>691</v>
          </cell>
          <cell r="D12" t="str">
            <v>KCP BLANGKEJEREN</v>
          </cell>
          <cell r="E12" t="str">
            <v>KOTACANE</v>
          </cell>
          <cell r="F12">
            <v>263</v>
          </cell>
          <cell r="G12">
            <v>4</v>
          </cell>
          <cell r="H12">
            <v>39090</v>
          </cell>
          <cell r="I12">
            <v>0</v>
          </cell>
          <cell r="J12">
            <v>-184.26487240000003</v>
          </cell>
          <cell r="K12">
            <v>102.14331197</v>
          </cell>
          <cell r="L12">
            <v>180.14495308999997</v>
          </cell>
          <cell r="M12">
            <v>277.96973516999998</v>
          </cell>
          <cell r="N12">
            <v>393.55568002000007</v>
          </cell>
          <cell r="O12">
            <v>528.09141815999999</v>
          </cell>
          <cell r="P12">
            <v>663.24976137999988</v>
          </cell>
          <cell r="Q12">
            <v>817.46124903000009</v>
          </cell>
          <cell r="R12">
            <v>958.71399467000003</v>
          </cell>
          <cell r="S12">
            <v>1044.13837521</v>
          </cell>
          <cell r="T12">
            <v>1204.9792621799998</v>
          </cell>
          <cell r="U12">
            <v>1319.1313929600001</v>
          </cell>
          <cell r="V12">
            <v>1481.44961167</v>
          </cell>
          <cell r="W12">
            <v>174.16111863999998</v>
          </cell>
          <cell r="X12">
            <v>323.64214900999997</v>
          </cell>
          <cell r="Y12">
            <v>416.1103779</v>
          </cell>
          <cell r="Z12">
            <v>593.16957433000005</v>
          </cell>
          <cell r="AA12">
            <v>811.15788540999995</v>
          </cell>
          <cell r="AB12">
            <v>1009.3648574199999</v>
          </cell>
          <cell r="AC12">
            <v>1266.10646127</v>
          </cell>
          <cell r="AD12">
            <v>1463.74415333</v>
          </cell>
          <cell r="AE12">
            <v>1684.5910439700001</v>
          </cell>
          <cell r="AF12">
            <v>1913.16492354</v>
          </cell>
          <cell r="AG12">
            <v>2164.3997705799998</v>
          </cell>
          <cell r="AH12">
            <v>2467.9017695700004</v>
          </cell>
          <cell r="AI12">
            <v>323.67007039999999</v>
          </cell>
          <cell r="AJ12">
            <v>548.79695034000008</v>
          </cell>
          <cell r="AK12">
            <v>591.23621641</v>
          </cell>
          <cell r="AL12">
            <v>857.86139576999994</v>
          </cell>
          <cell r="AM12">
            <v>1033.10468795</v>
          </cell>
          <cell r="AN12">
            <v>1065.7803212900001</v>
          </cell>
          <cell r="AO12">
            <v>1321.6510378199998</v>
          </cell>
          <cell r="AP12">
            <v>1392.4045610000001</v>
          </cell>
          <cell r="AQ12">
            <v>1714.8006600399999</v>
          </cell>
          <cell r="AR12">
            <v>2013.2453747199997</v>
          </cell>
          <cell r="AS12">
            <v>2586.23750006</v>
          </cell>
          <cell r="AT12">
            <v>3202.3465926199997</v>
          </cell>
          <cell r="AU12">
            <v>314.29978599000009</v>
          </cell>
          <cell r="AV12">
            <v>554.61176053000008</v>
          </cell>
          <cell r="AW12">
            <v>347.51015514000011</v>
          </cell>
          <cell r="AX12">
            <v>642.45878911999989</v>
          </cell>
          <cell r="AY12">
            <v>599.60350122</v>
          </cell>
        </row>
        <row r="13">
          <cell r="C13">
            <v>1069</v>
          </cell>
          <cell r="D13" t="str">
            <v>KCP IDI RAYEUK</v>
          </cell>
          <cell r="E13" t="str">
            <v>LANGSA</v>
          </cell>
          <cell r="F13">
            <v>42</v>
          </cell>
          <cell r="G13">
            <v>4</v>
          </cell>
          <cell r="H13">
            <v>39772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-9.2797547399999996</v>
          </cell>
          <cell r="V13">
            <v>-157.85653173</v>
          </cell>
          <cell r="W13">
            <v>-53.933583219999996</v>
          </cell>
          <cell r="X13">
            <v>-111.55422662000001</v>
          </cell>
          <cell r="Y13">
            <v>-214.79187986000002</v>
          </cell>
          <cell r="Z13">
            <v>-241.78604435</v>
          </cell>
          <cell r="AA13">
            <v>-259.97035428999999</v>
          </cell>
          <cell r="AB13">
            <v>-292.27050397000005</v>
          </cell>
          <cell r="AC13">
            <v>-314.96851556000001</v>
          </cell>
          <cell r="AD13">
            <v>-331.55732064</v>
          </cell>
          <cell r="AE13">
            <v>-354.24052805000002</v>
          </cell>
          <cell r="AF13">
            <v>-356.41144336000002</v>
          </cell>
          <cell r="AG13">
            <v>-295.45303461000003</v>
          </cell>
          <cell r="AH13">
            <v>-277.84962093000001</v>
          </cell>
          <cell r="AI13">
            <v>73.762008769999994</v>
          </cell>
          <cell r="AJ13">
            <v>167.28999275999999</v>
          </cell>
          <cell r="AK13">
            <v>224.62889808</v>
          </cell>
          <cell r="AL13">
            <v>382.06422166999999</v>
          </cell>
          <cell r="AM13">
            <v>390.45266310000005</v>
          </cell>
          <cell r="AN13">
            <v>502.80070441000004</v>
          </cell>
          <cell r="AO13">
            <v>547.90827416999991</v>
          </cell>
          <cell r="AP13">
            <v>714.41415501999995</v>
          </cell>
          <cell r="AQ13">
            <v>745.43630066999992</v>
          </cell>
          <cell r="AR13">
            <v>999.18016798999997</v>
          </cell>
          <cell r="AS13">
            <v>1099.5729641799999</v>
          </cell>
          <cell r="AT13">
            <v>1139.7202744299998</v>
          </cell>
          <cell r="AU13">
            <v>305.46960707</v>
          </cell>
          <cell r="AV13">
            <v>428.18729433999999</v>
          </cell>
          <cell r="AW13">
            <v>531.23007914999994</v>
          </cell>
          <cell r="AX13">
            <v>560.06341240999996</v>
          </cell>
          <cell r="AY13">
            <v>451.75019942999984</v>
          </cell>
        </row>
        <row r="14">
          <cell r="C14">
            <v>2035</v>
          </cell>
          <cell r="D14" t="str">
            <v>KCP BENER MERIAH</v>
          </cell>
          <cell r="E14" t="str">
            <v>TAKENGON</v>
          </cell>
          <cell r="F14">
            <v>145</v>
          </cell>
          <cell r="G14">
            <v>4</v>
          </cell>
          <cell r="H14">
            <v>40051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-456.90453312</v>
          </cell>
          <cell r="AF14">
            <v>-564.72461533000001</v>
          </cell>
          <cell r="AG14">
            <v>-565.94828366000002</v>
          </cell>
          <cell r="AH14">
            <v>-537.55695390999995</v>
          </cell>
          <cell r="AI14">
            <v>89.244638140000006</v>
          </cell>
          <cell r="AJ14">
            <v>153.48222297999999</v>
          </cell>
          <cell r="AK14">
            <v>230.18267251</v>
          </cell>
          <cell r="AL14">
            <v>337.20982617999999</v>
          </cell>
          <cell r="AM14">
            <v>392.71655299000003</v>
          </cell>
          <cell r="AN14">
            <v>511.30743138999998</v>
          </cell>
          <cell r="AO14">
            <v>708.46123854999996</v>
          </cell>
          <cell r="AP14">
            <v>876.36425098999996</v>
          </cell>
          <cell r="AQ14">
            <v>969.71318405999989</v>
          </cell>
          <cell r="AR14">
            <v>1076.76468669</v>
          </cell>
          <cell r="AS14">
            <v>1220.5887436599999</v>
          </cell>
          <cell r="AT14">
            <v>1503.8986253800001</v>
          </cell>
          <cell r="AU14">
            <v>131.76225801999999</v>
          </cell>
          <cell r="AV14">
            <v>52.491206470000002</v>
          </cell>
          <cell r="AW14">
            <v>-192.15010902</v>
          </cell>
          <cell r="AX14">
            <v>-107.37268062000001</v>
          </cell>
          <cell r="AY14">
            <v>-558.41096911</v>
          </cell>
        </row>
        <row r="15">
          <cell r="C15">
            <v>632</v>
          </cell>
          <cell r="D15" t="str">
            <v>KCP SINGKIL</v>
          </cell>
          <cell r="E15" t="str">
            <v>TAPAKTUAN</v>
          </cell>
          <cell r="F15">
            <v>264</v>
          </cell>
          <cell r="G15">
            <v>3</v>
          </cell>
          <cell r="H15">
            <v>37620</v>
          </cell>
          <cell r="I15">
            <v>2264.1706301899999</v>
          </cell>
          <cell r="J15">
            <v>3319.7847272499998</v>
          </cell>
          <cell r="K15">
            <v>354.5963271</v>
          </cell>
          <cell r="L15">
            <v>731.13364122999997</v>
          </cell>
          <cell r="M15">
            <v>1019.6698084699999</v>
          </cell>
          <cell r="N15">
            <v>1378.5298301600001</v>
          </cell>
          <cell r="O15">
            <v>1670.4760603300001</v>
          </cell>
          <cell r="P15">
            <v>1979.2541288200002</v>
          </cell>
          <cell r="Q15">
            <v>2320.9326318899998</v>
          </cell>
          <cell r="R15">
            <v>2624.17522048</v>
          </cell>
          <cell r="S15">
            <v>3068.9153812799996</v>
          </cell>
          <cell r="T15">
            <v>3347.6366563800002</v>
          </cell>
          <cell r="U15">
            <v>3899.7857855300003</v>
          </cell>
          <cell r="V15">
            <v>4424.6644001999994</v>
          </cell>
          <cell r="W15">
            <v>294.18753716000003</v>
          </cell>
          <cell r="X15">
            <v>668.98925462</v>
          </cell>
          <cell r="Y15">
            <v>874.53205965999996</v>
          </cell>
          <cell r="Z15">
            <v>1212.2983684799999</v>
          </cell>
          <cell r="AA15">
            <v>1129.28337758</v>
          </cell>
          <cell r="AB15">
            <v>1318.13706781</v>
          </cell>
          <cell r="AC15">
            <v>1189.78839666</v>
          </cell>
          <cell r="AD15">
            <v>1832.0893201900001</v>
          </cell>
          <cell r="AE15">
            <v>2732.5544525500004</v>
          </cell>
          <cell r="AF15">
            <v>3114.44531121</v>
          </cell>
          <cell r="AG15">
            <v>3097.9806804899999</v>
          </cell>
          <cell r="AH15">
            <v>3779.9803319799998</v>
          </cell>
          <cell r="AI15">
            <v>617.85097044000008</v>
          </cell>
          <cell r="AJ15">
            <v>1069.3296045</v>
          </cell>
          <cell r="AK15">
            <v>1628.5701632400001</v>
          </cell>
          <cell r="AL15">
            <v>2313.2148271999999</v>
          </cell>
          <cell r="AM15">
            <v>2817.2004385</v>
          </cell>
          <cell r="AN15">
            <v>3179.9996866900001</v>
          </cell>
          <cell r="AO15">
            <v>3404.6579796700003</v>
          </cell>
          <cell r="AP15">
            <v>3512.67702065</v>
          </cell>
          <cell r="AQ15">
            <v>2764.9873972800001</v>
          </cell>
          <cell r="AR15">
            <v>3931.6899894600001</v>
          </cell>
          <cell r="AS15">
            <v>4872.2182496899995</v>
          </cell>
          <cell r="AT15">
            <v>6390.5920316599995</v>
          </cell>
          <cell r="AU15">
            <v>355.94339109000003</v>
          </cell>
          <cell r="AV15">
            <v>1006.74154192</v>
          </cell>
          <cell r="AW15">
            <v>775.89690463999989</v>
          </cell>
          <cell r="AX15">
            <v>1205.2191616299999</v>
          </cell>
          <cell r="AY15">
            <v>1877.2518062500003</v>
          </cell>
        </row>
        <row r="16">
          <cell r="C16">
            <v>690</v>
          </cell>
          <cell r="D16" t="str">
            <v>KCP LHOKSUKON</v>
          </cell>
          <cell r="E16" t="str">
            <v>LHOKSEUMAWE</v>
          </cell>
          <cell r="F16">
            <v>43</v>
          </cell>
          <cell r="G16">
            <v>4</v>
          </cell>
          <cell r="H16">
            <v>39079</v>
          </cell>
          <cell r="I16">
            <v>0</v>
          </cell>
          <cell r="J16">
            <v>-187.54250263</v>
          </cell>
          <cell r="K16">
            <v>91.812850159999996</v>
          </cell>
          <cell r="L16">
            <v>153.97693707000002</v>
          </cell>
          <cell r="M16">
            <v>203.46821567000001</v>
          </cell>
          <cell r="N16">
            <v>289.95203494999998</v>
          </cell>
          <cell r="O16">
            <v>368.13519214999997</v>
          </cell>
          <cell r="P16">
            <v>461.92616748999995</v>
          </cell>
          <cell r="Q16">
            <v>589.20334821000006</v>
          </cell>
          <cell r="R16">
            <v>700.56340138999997</v>
          </cell>
          <cell r="S16">
            <v>756.15441635000013</v>
          </cell>
          <cell r="T16">
            <v>926.64302576</v>
          </cell>
          <cell r="U16">
            <v>986.37267784000005</v>
          </cell>
          <cell r="V16">
            <v>1117.9406634500001</v>
          </cell>
          <cell r="W16">
            <v>119.91211456000001</v>
          </cell>
          <cell r="X16">
            <v>203.50311822</v>
          </cell>
          <cell r="Y16">
            <v>253.86411349000002</v>
          </cell>
          <cell r="Z16">
            <v>404.00801222000001</v>
          </cell>
          <cell r="AA16">
            <v>293.78562054000002</v>
          </cell>
          <cell r="AB16">
            <v>-155.83653988999998</v>
          </cell>
          <cell r="AC16">
            <v>333.33818327</v>
          </cell>
          <cell r="AD16">
            <v>255.22614488999997</v>
          </cell>
          <cell r="AE16">
            <v>98.650540359999994</v>
          </cell>
          <cell r="AF16">
            <v>164.83546937</v>
          </cell>
          <cell r="AG16">
            <v>376.93241273000001</v>
          </cell>
          <cell r="AH16">
            <v>732.18177692999996</v>
          </cell>
          <cell r="AI16">
            <v>196.37767825</v>
          </cell>
          <cell r="AJ16">
            <v>372.70995455000002</v>
          </cell>
          <cell r="AK16">
            <v>675.05829634999998</v>
          </cell>
          <cell r="AL16">
            <v>911.56246228999998</v>
          </cell>
          <cell r="AM16">
            <v>1031.21367188</v>
          </cell>
          <cell r="AN16">
            <v>1044.1143261900002</v>
          </cell>
          <cell r="AO16">
            <v>1473.4591753900002</v>
          </cell>
          <cell r="AP16">
            <v>1548.74963701</v>
          </cell>
          <cell r="AQ16">
            <v>1348.0497448699998</v>
          </cell>
          <cell r="AR16">
            <v>2790.4682661400002</v>
          </cell>
          <cell r="AS16">
            <v>3043.9694300300002</v>
          </cell>
          <cell r="AT16">
            <v>3815.5880762699999</v>
          </cell>
          <cell r="AU16">
            <v>344.46642146000005</v>
          </cell>
          <cell r="AV16">
            <v>671.61390281000001</v>
          </cell>
          <cell r="AW16">
            <v>1159.1133109800001</v>
          </cell>
          <cell r="AX16">
            <v>474.67282035999989</v>
          </cell>
          <cell r="AY16">
            <v>74.194676470000033</v>
          </cell>
        </row>
        <row r="17">
          <cell r="C17">
            <v>675</v>
          </cell>
          <cell r="D17" t="str">
            <v>KCP RAJAWALI BANDUNG</v>
          </cell>
          <cell r="E17" t="str">
            <v>BANDUNG AA</v>
          </cell>
          <cell r="F17">
            <v>5</v>
          </cell>
          <cell r="G17">
            <v>3</v>
          </cell>
          <cell r="H17">
            <v>38702</v>
          </cell>
          <cell r="I17">
            <v>-423.63939633000001</v>
          </cell>
          <cell r="J17">
            <v>-144.67967111999999</v>
          </cell>
          <cell r="K17">
            <v>57.503617769999998</v>
          </cell>
          <cell r="L17">
            <v>81.362289489999981</v>
          </cell>
          <cell r="M17">
            <v>63.825921299999997</v>
          </cell>
          <cell r="N17">
            <v>112.89323175</v>
          </cell>
          <cell r="O17">
            <v>126.98795351999999</v>
          </cell>
          <cell r="P17">
            <v>134.84263109</v>
          </cell>
          <cell r="Q17">
            <v>213.45083977000002</v>
          </cell>
          <cell r="R17">
            <v>269.86606202999997</v>
          </cell>
          <cell r="S17">
            <v>290.51443511000002</v>
          </cell>
          <cell r="T17">
            <v>363.39712528000001</v>
          </cell>
          <cell r="U17">
            <v>442.57071023999998</v>
          </cell>
          <cell r="V17">
            <v>553.39743753999994</v>
          </cell>
          <cell r="W17">
            <v>32.670687319999999</v>
          </cell>
          <cell r="X17">
            <v>195.82026213999998</v>
          </cell>
          <cell r="Y17">
            <v>204.01089951</v>
          </cell>
          <cell r="Z17">
            <v>260.64553769999998</v>
          </cell>
          <cell r="AA17">
            <v>335.17269312999997</v>
          </cell>
          <cell r="AB17">
            <v>218.29998696999999</v>
          </cell>
          <cell r="AC17">
            <v>441.09672189999998</v>
          </cell>
          <cell r="AD17">
            <v>57.924247039999997</v>
          </cell>
          <cell r="AE17">
            <v>63.168560890000002</v>
          </cell>
          <cell r="AF17">
            <v>286.37670664999996</v>
          </cell>
          <cell r="AG17">
            <v>415.82784156999998</v>
          </cell>
          <cell r="AH17">
            <v>-16.281364809999999</v>
          </cell>
          <cell r="AI17">
            <v>-56.838587709999999</v>
          </cell>
          <cell r="AJ17">
            <v>63.334810509999997</v>
          </cell>
          <cell r="AK17">
            <v>-2222.4022044499998</v>
          </cell>
          <cell r="AL17">
            <v>-1876.18775383</v>
          </cell>
          <cell r="AM17">
            <v>-5243.3084758900004</v>
          </cell>
          <cell r="AN17">
            <v>-6348.4763807500003</v>
          </cell>
          <cell r="AO17">
            <v>-6960.0299911499997</v>
          </cell>
          <cell r="AP17">
            <v>-6833.8066137100004</v>
          </cell>
          <cell r="AQ17">
            <v>-8062.3389026599998</v>
          </cell>
          <cell r="AR17">
            <v>-8145.41251371</v>
          </cell>
          <cell r="AS17">
            <v>-8057.7217401199996</v>
          </cell>
          <cell r="AT17">
            <v>-7481.9264213500001</v>
          </cell>
          <cell r="AU17">
            <v>88.729802219999996</v>
          </cell>
          <cell r="AV17">
            <v>233.71353473000002</v>
          </cell>
          <cell r="AW17">
            <v>1184.9575399800001</v>
          </cell>
          <cell r="AX17">
            <v>3123.3138605500003</v>
          </cell>
          <cell r="AY17">
            <v>3262.73212242</v>
          </cell>
        </row>
        <row r="18">
          <cell r="C18">
            <v>544</v>
          </cell>
          <cell r="D18" t="str">
            <v>KCP Soreang</v>
          </cell>
          <cell r="E18" t="str">
            <v>KANCA SOREANG</v>
          </cell>
          <cell r="F18">
            <v>544</v>
          </cell>
          <cell r="G18">
            <v>3</v>
          </cell>
          <cell r="H18">
            <v>37278</v>
          </cell>
          <cell r="I18">
            <v>1092.39057005</v>
          </cell>
          <cell r="J18">
            <v>1429.9916029799999</v>
          </cell>
          <cell r="K18">
            <v>265.90489086000002</v>
          </cell>
          <cell r="L18">
            <v>518.64666734000002</v>
          </cell>
          <cell r="M18">
            <v>744.71412038999995</v>
          </cell>
          <cell r="N18">
            <v>999.99789932999988</v>
          </cell>
          <cell r="O18">
            <v>1246.9525137400001</v>
          </cell>
          <cell r="P18">
            <v>1581.4736545999999</v>
          </cell>
          <cell r="Q18">
            <v>1837.80656449</v>
          </cell>
          <cell r="R18">
            <v>2247.9933815300001</v>
          </cell>
          <cell r="S18">
            <v>2496.8990452599996</v>
          </cell>
          <cell r="T18">
            <v>2712.9103759699997</v>
          </cell>
          <cell r="U18">
            <v>3095.6722854499999</v>
          </cell>
          <cell r="V18">
            <v>3525.5708984299999</v>
          </cell>
          <cell r="W18">
            <v>330.16357449999998</v>
          </cell>
          <cell r="X18">
            <v>912.54917998999997</v>
          </cell>
          <cell r="Y18">
            <v>1164.3442012200001</v>
          </cell>
          <cell r="Z18">
            <v>1490.21668103</v>
          </cell>
          <cell r="AA18">
            <v>1882.9058907900001</v>
          </cell>
          <cell r="AB18">
            <v>2267.58256596</v>
          </cell>
          <cell r="AC18">
            <v>2657.4592839699999</v>
          </cell>
          <cell r="AD18">
            <v>2963.1588465500004</v>
          </cell>
          <cell r="AE18">
            <v>3164.0501272600004</v>
          </cell>
          <cell r="AF18">
            <v>3532.83008045</v>
          </cell>
          <cell r="AG18">
            <v>3895.0679547099999</v>
          </cell>
          <cell r="AH18">
            <v>4149.0043148800005</v>
          </cell>
          <cell r="AI18">
            <v>210.982527</v>
          </cell>
          <cell r="AJ18">
            <v>402.28964968000003</v>
          </cell>
          <cell r="AK18">
            <v>988.45201746000009</v>
          </cell>
          <cell r="AL18">
            <v>1130.07761304</v>
          </cell>
          <cell r="AM18">
            <v>528.57182650999994</v>
          </cell>
          <cell r="AN18">
            <v>-706.67342951000001</v>
          </cell>
          <cell r="AO18">
            <v>-952.77974099000005</v>
          </cell>
          <cell r="AP18">
            <v>-1298.2041811099998</v>
          </cell>
          <cell r="AQ18">
            <v>-1060.6798399700001</v>
          </cell>
          <cell r="AR18">
            <v>-437.04400818999994</v>
          </cell>
          <cell r="AS18">
            <v>1231.16965396</v>
          </cell>
          <cell r="AT18">
            <v>1780.3454630899998</v>
          </cell>
          <cell r="AU18">
            <v>324.49296655999996</v>
          </cell>
          <cell r="AV18">
            <v>446.03648129999993</v>
          </cell>
          <cell r="AW18">
            <v>819.4178591299999</v>
          </cell>
          <cell r="AX18">
            <v>1043.4426141900001</v>
          </cell>
          <cell r="AY18">
            <v>1277.83728387</v>
          </cell>
        </row>
        <row r="19">
          <cell r="C19">
            <v>1077</v>
          </cell>
          <cell r="D19" t="str">
            <v>KCP PETA</v>
          </cell>
          <cell r="E19" t="str">
            <v>BANDUNG DS</v>
          </cell>
          <cell r="F19">
            <v>286</v>
          </cell>
          <cell r="G19">
            <v>4</v>
          </cell>
          <cell r="H19">
            <v>39776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-0.49317226000000003</v>
          </cell>
          <cell r="V19">
            <v>-134.61818550999999</v>
          </cell>
          <cell r="W19">
            <v>-63.369820189999999</v>
          </cell>
          <cell r="X19">
            <v>-103.98465467</v>
          </cell>
          <cell r="Y19">
            <v>-167.14476499</v>
          </cell>
          <cell r="Z19">
            <v>-237.36540218000002</v>
          </cell>
          <cell r="AA19">
            <v>-265.88130465</v>
          </cell>
          <cell r="AB19">
            <v>-298.05838199999999</v>
          </cell>
          <cell r="AC19">
            <v>-320.21302551999997</v>
          </cell>
          <cell r="AD19">
            <v>-331.45489520999996</v>
          </cell>
          <cell r="AE19">
            <v>-367.23333230000003</v>
          </cell>
          <cell r="AF19">
            <v>-408.38127874999998</v>
          </cell>
          <cell r="AG19">
            <v>-382.11977723000001</v>
          </cell>
          <cell r="AH19">
            <v>-393.08556086999999</v>
          </cell>
          <cell r="AI19">
            <v>-4.7031557599999996</v>
          </cell>
          <cell r="AJ19">
            <v>-102.09885642</v>
          </cell>
          <cell r="AK19">
            <v>-81.592555200000007</v>
          </cell>
          <cell r="AL19">
            <v>-244.99308963999999</v>
          </cell>
          <cell r="AM19">
            <v>-230.12081612</v>
          </cell>
          <cell r="AN19">
            <v>-228.17026566999999</v>
          </cell>
          <cell r="AO19">
            <v>-176.79933932</v>
          </cell>
          <cell r="AP19">
            <v>-128.03877176999998</v>
          </cell>
          <cell r="AQ19">
            <v>-183.97398652999999</v>
          </cell>
          <cell r="AR19">
            <v>-226.56093461</v>
          </cell>
          <cell r="AS19">
            <v>-405.56241064</v>
          </cell>
          <cell r="AT19">
            <v>-2356.1109374000002</v>
          </cell>
          <cell r="AU19">
            <v>34.448753570000008</v>
          </cell>
          <cell r="AV19">
            <v>59.534168349999995</v>
          </cell>
          <cell r="AW19">
            <v>120.45581848000002</v>
          </cell>
          <cell r="AX19">
            <v>321.23916330000009</v>
          </cell>
          <cell r="AY19">
            <v>264.44209575000002</v>
          </cell>
        </row>
        <row r="20">
          <cell r="C20">
            <v>655</v>
          </cell>
          <cell r="D20" t="str">
            <v>KCP SETRASARI</v>
          </cell>
          <cell r="E20" t="str">
            <v>KC BANDUNG SETIABUDI</v>
          </cell>
          <cell r="F20">
            <v>408</v>
          </cell>
          <cell r="G20">
            <v>3</v>
          </cell>
          <cell r="H20">
            <v>37991</v>
          </cell>
          <cell r="I20">
            <v>-498.49341327999997</v>
          </cell>
          <cell r="J20">
            <v>591.26337305000015</v>
          </cell>
          <cell r="K20">
            <v>85.796944569999994</v>
          </cell>
          <cell r="L20">
            <v>114.32026198999999</v>
          </cell>
          <cell r="M20">
            <v>186.48733900000002</v>
          </cell>
          <cell r="N20">
            <v>210.07767323000002</v>
          </cell>
          <cell r="O20">
            <v>293.40593395999997</v>
          </cell>
          <cell r="P20">
            <v>486.28258313999999</v>
          </cell>
          <cell r="Q20">
            <v>581.98731199000008</v>
          </cell>
          <cell r="R20">
            <v>720.11696435999988</v>
          </cell>
          <cell r="S20">
            <v>854.89325784999994</v>
          </cell>
          <cell r="T20">
            <v>943.68522528999995</v>
          </cell>
          <cell r="U20">
            <v>1027.68252205</v>
          </cell>
          <cell r="V20">
            <v>1155.9302454600002</v>
          </cell>
          <cell r="W20">
            <v>57.01026693</v>
          </cell>
          <cell r="X20">
            <v>170.55747865000001</v>
          </cell>
          <cell r="Y20">
            <v>315.18927482999999</v>
          </cell>
          <cell r="Z20">
            <v>444.55310413999996</v>
          </cell>
          <cell r="AA20">
            <v>573.75703852000004</v>
          </cell>
          <cell r="AB20">
            <v>766.40036407000002</v>
          </cell>
          <cell r="AC20">
            <v>938.67653619000009</v>
          </cell>
          <cell r="AD20">
            <v>1055.26778369</v>
          </cell>
          <cell r="AE20">
            <v>1179.39916075</v>
          </cell>
          <cell r="AF20">
            <v>1165.3297133399999</v>
          </cell>
          <cell r="AG20">
            <v>1234.8949947000001</v>
          </cell>
          <cell r="AH20">
            <v>1412.9937651199998</v>
          </cell>
          <cell r="AI20">
            <v>470.95279566000005</v>
          </cell>
          <cell r="AJ20">
            <v>596.04578117999995</v>
          </cell>
          <cell r="AK20">
            <v>612.44493650000004</v>
          </cell>
          <cell r="AL20">
            <v>-689.40121546</v>
          </cell>
          <cell r="AM20">
            <v>-658.15629578999994</v>
          </cell>
          <cell r="AN20">
            <v>-474.94020048000004</v>
          </cell>
          <cell r="AO20">
            <v>-81.563943209999991</v>
          </cell>
          <cell r="AP20">
            <v>152.23971119999999</v>
          </cell>
          <cell r="AQ20">
            <v>472.58879481000002</v>
          </cell>
          <cell r="AR20">
            <v>470.66001579999971</v>
          </cell>
          <cell r="AS20">
            <v>608.82738037000036</v>
          </cell>
          <cell r="AT20">
            <v>77.761303309999946</v>
          </cell>
          <cell r="AU20">
            <v>135.9865629</v>
          </cell>
          <cell r="AV20">
            <v>366.40625552000006</v>
          </cell>
          <cell r="AW20">
            <v>400.00943158000007</v>
          </cell>
          <cell r="AX20">
            <v>777.19813228999999</v>
          </cell>
          <cell r="AY20">
            <v>1669.9990785699999</v>
          </cell>
        </row>
        <row r="21">
          <cell r="C21">
            <v>593</v>
          </cell>
          <cell r="D21" t="str">
            <v>KCP ITB</v>
          </cell>
          <cell r="E21" t="str">
            <v>KC BANDUNG DAGO</v>
          </cell>
          <cell r="F21">
            <v>405</v>
          </cell>
          <cell r="G21">
            <v>3</v>
          </cell>
          <cell r="H21">
            <v>37396</v>
          </cell>
          <cell r="I21">
            <v>1022.2081410799999</v>
          </cell>
          <cell r="J21">
            <v>1043.41572698</v>
          </cell>
          <cell r="K21">
            <v>83.289847929999993</v>
          </cell>
          <cell r="L21">
            <v>561.72337451999999</v>
          </cell>
          <cell r="M21">
            <v>530.29315295000004</v>
          </cell>
          <cell r="N21">
            <v>791.79565153999999</v>
          </cell>
          <cell r="O21">
            <v>910.98928136999996</v>
          </cell>
          <cell r="P21">
            <v>871.32242615999996</v>
          </cell>
          <cell r="Q21">
            <v>1145.87993521</v>
          </cell>
          <cell r="R21">
            <v>1152.9048777799999</v>
          </cell>
          <cell r="S21">
            <v>1325.0337917300001</v>
          </cell>
          <cell r="T21">
            <v>1370.1550386599999</v>
          </cell>
          <cell r="U21">
            <v>1369.4284700799999</v>
          </cell>
          <cell r="V21">
            <v>1429.94311004</v>
          </cell>
          <cell r="W21">
            <v>276.39842730000004</v>
          </cell>
          <cell r="X21">
            <v>976.97891661000006</v>
          </cell>
          <cell r="Y21">
            <v>1196.4287937899999</v>
          </cell>
          <cell r="Z21">
            <v>1327.8215473800001</v>
          </cell>
          <cell r="AA21">
            <v>1588.5319279</v>
          </cell>
          <cell r="AB21">
            <v>1620.7298492999998</v>
          </cell>
          <cell r="AC21">
            <v>1532.3075440499999</v>
          </cell>
          <cell r="AD21">
            <v>2063.2476005200001</v>
          </cell>
          <cell r="AE21">
            <v>1581.4081629100001</v>
          </cell>
          <cell r="AF21">
            <v>1774.6788298299998</v>
          </cell>
          <cell r="AG21">
            <v>1473.60630401</v>
          </cell>
          <cell r="AH21">
            <v>1819.15943582</v>
          </cell>
          <cell r="AI21">
            <v>-715.15282229999991</v>
          </cell>
          <cell r="AJ21">
            <v>-456.93574451000001</v>
          </cell>
          <cell r="AK21">
            <v>-1319.4091682400001</v>
          </cell>
          <cell r="AL21">
            <v>-1118.6842525299999</v>
          </cell>
          <cell r="AM21">
            <v>-958.80125127999997</v>
          </cell>
          <cell r="AN21">
            <v>-605.93902146000005</v>
          </cell>
          <cell r="AO21">
            <v>-130.09997834000001</v>
          </cell>
          <cell r="AP21">
            <v>62.59892018</v>
          </cell>
          <cell r="AQ21">
            <v>222.63740726</v>
          </cell>
          <cell r="AR21">
            <v>397.50702280999997</v>
          </cell>
          <cell r="AS21">
            <v>547.22038026999996</v>
          </cell>
          <cell r="AT21">
            <v>630.85307513999987</v>
          </cell>
          <cell r="AU21">
            <v>76.382111260000016</v>
          </cell>
          <cell r="AV21">
            <v>-55.276564199999932</v>
          </cell>
          <cell r="AW21">
            <v>552.93283855000004</v>
          </cell>
          <cell r="AX21">
            <v>735.83710268000004</v>
          </cell>
          <cell r="AY21">
            <v>907.85500364999996</v>
          </cell>
        </row>
        <row r="22">
          <cell r="C22">
            <v>1141</v>
          </cell>
          <cell r="D22" t="str">
            <v>KCP BUAH BATU</v>
          </cell>
          <cell r="E22" t="str">
            <v>BANDUNG A YANI</v>
          </cell>
          <cell r="F22">
            <v>389</v>
          </cell>
          <cell r="G22">
            <v>4</v>
          </cell>
          <cell r="H22">
            <v>39363</v>
          </cell>
          <cell r="I22">
            <v>0</v>
          </cell>
          <cell r="J22">
            <v>-358.00971888999999</v>
          </cell>
          <cell r="K22">
            <v>-49.761353620000001</v>
          </cell>
          <cell r="L22">
            <v>-157.99312671000001</v>
          </cell>
          <cell r="M22">
            <v>-229.65293842000003</v>
          </cell>
          <cell r="N22">
            <v>-320.53054968999999</v>
          </cell>
          <cell r="O22">
            <v>-393.02838866000002</v>
          </cell>
          <cell r="P22">
            <v>-414.39472577999999</v>
          </cell>
          <cell r="Q22">
            <v>-452.75110365999996</v>
          </cell>
          <cell r="R22">
            <v>-476.93293678000003</v>
          </cell>
          <cell r="S22">
            <v>-575.4821880500001</v>
          </cell>
          <cell r="T22">
            <v>-677.90356018000011</v>
          </cell>
          <cell r="U22">
            <v>-869.31498776000001</v>
          </cell>
          <cell r="V22">
            <v>-1141.42092669</v>
          </cell>
          <cell r="W22">
            <v>21.178568429999999</v>
          </cell>
          <cell r="X22">
            <v>30.675459969999999</v>
          </cell>
          <cell r="Y22">
            <v>-27.958003160000001</v>
          </cell>
          <cell r="Z22">
            <v>-26.711460710000001</v>
          </cell>
          <cell r="AA22">
            <v>-50.17275326</v>
          </cell>
          <cell r="AB22">
            <v>-30.827512800000001</v>
          </cell>
          <cell r="AC22">
            <v>546.06359157000009</v>
          </cell>
          <cell r="AD22">
            <v>483.03223892</v>
          </cell>
          <cell r="AE22">
            <v>317.51643839999997</v>
          </cell>
          <cell r="AF22">
            <v>710.25098909000008</v>
          </cell>
          <cell r="AG22">
            <v>713.46272737000004</v>
          </cell>
          <cell r="AH22">
            <v>746.55869845000007</v>
          </cell>
          <cell r="AI22">
            <v>27.134496780000003</v>
          </cell>
          <cell r="AJ22">
            <v>33.93434894</v>
          </cell>
          <cell r="AK22">
            <v>-293.84658074000004</v>
          </cell>
          <cell r="AL22">
            <v>-533.15106461000005</v>
          </cell>
          <cell r="AM22">
            <v>-576.90376946000003</v>
          </cell>
          <cell r="AN22">
            <v>-418.95173310000001</v>
          </cell>
          <cell r="AO22">
            <v>-220.16407418</v>
          </cell>
          <cell r="AP22">
            <v>-164.69428789</v>
          </cell>
          <cell r="AQ22">
            <v>-204.90148016000001</v>
          </cell>
          <cell r="AR22">
            <v>-264.7362579</v>
          </cell>
          <cell r="AS22">
            <v>-177.75648934000003</v>
          </cell>
          <cell r="AT22">
            <v>-258.77107688000001</v>
          </cell>
          <cell r="AU22">
            <v>199.25361497999998</v>
          </cell>
          <cell r="AV22">
            <v>296.96638481999997</v>
          </cell>
          <cell r="AW22">
            <v>311.88852544000002</v>
          </cell>
          <cell r="AX22">
            <v>240.22744566</v>
          </cell>
          <cell r="AY22">
            <v>626.72161904999996</v>
          </cell>
        </row>
        <row r="23">
          <cell r="C23">
            <v>673</v>
          </cell>
          <cell r="D23" t="str">
            <v>KCP PASIR KALIKI</v>
          </cell>
          <cell r="E23" t="str">
            <v>BANDUNG AA</v>
          </cell>
          <cell r="F23">
            <v>5</v>
          </cell>
          <cell r="G23">
            <v>3</v>
          </cell>
          <cell r="H23">
            <v>38702</v>
          </cell>
          <cell r="I23">
            <v>-548.62609089</v>
          </cell>
          <cell r="J23">
            <v>72.338641170000017</v>
          </cell>
          <cell r="K23">
            <v>56.987198069999998</v>
          </cell>
          <cell r="L23">
            <v>90.855790369999994</v>
          </cell>
          <cell r="M23">
            <v>114.47229878</v>
          </cell>
          <cell r="N23">
            <v>213.99789547</v>
          </cell>
          <cell r="O23">
            <v>298.21304741999995</v>
          </cell>
          <cell r="P23">
            <v>355.76184871999999</v>
          </cell>
          <cell r="Q23">
            <v>475.20712237999999</v>
          </cell>
          <cell r="R23">
            <v>575.83390752000003</v>
          </cell>
          <cell r="S23">
            <v>615.65898148999997</v>
          </cell>
          <cell r="T23">
            <v>722.70469461000005</v>
          </cell>
          <cell r="U23">
            <v>818.10428042000001</v>
          </cell>
          <cell r="V23">
            <v>927.32650363000005</v>
          </cell>
          <cell r="W23">
            <v>154.85681488999998</v>
          </cell>
          <cell r="X23">
            <v>262.11053068000001</v>
          </cell>
          <cell r="Y23">
            <v>244.23722871999999</v>
          </cell>
          <cell r="Z23">
            <v>404.93806975999996</v>
          </cell>
          <cell r="AA23">
            <v>557.02886946000001</v>
          </cell>
          <cell r="AB23">
            <v>712.64154693</v>
          </cell>
          <cell r="AC23">
            <v>947.50454300000001</v>
          </cell>
          <cell r="AD23">
            <v>1064.38507882</v>
          </cell>
          <cell r="AE23">
            <v>1254.9225148800001</v>
          </cell>
          <cell r="AF23">
            <v>1420.07080524</v>
          </cell>
          <cell r="AG23">
            <v>1417.93888055</v>
          </cell>
          <cell r="AH23">
            <v>1586.8060009600001</v>
          </cell>
          <cell r="AI23">
            <v>-15.847486609999999</v>
          </cell>
          <cell r="AJ23">
            <v>182.67250622999998</v>
          </cell>
          <cell r="AK23">
            <v>744.08482120000008</v>
          </cell>
          <cell r="AL23">
            <v>969.35469321000005</v>
          </cell>
          <cell r="AM23">
            <v>972.46247140000003</v>
          </cell>
          <cell r="AN23">
            <v>976.43224909000003</v>
          </cell>
          <cell r="AO23">
            <v>612.50765691999993</v>
          </cell>
          <cell r="AP23">
            <v>811.71974798999997</v>
          </cell>
          <cell r="AQ23">
            <v>390.73513885</v>
          </cell>
          <cell r="AR23">
            <v>325.62390035000016</v>
          </cell>
          <cell r="AS23">
            <v>470.41565436999991</v>
          </cell>
          <cell r="AT23">
            <v>761.88657917000012</v>
          </cell>
          <cell r="AU23">
            <v>636.65438208</v>
          </cell>
          <cell r="AV23">
            <v>588.02355577999992</v>
          </cell>
          <cell r="AW23">
            <v>673.58004169000003</v>
          </cell>
          <cell r="AX23">
            <v>827.18133505000003</v>
          </cell>
          <cell r="AY23">
            <v>532.65909065999983</v>
          </cell>
        </row>
        <row r="24">
          <cell r="C24">
            <v>2058</v>
          </cell>
          <cell r="D24" t="str">
            <v>KCP BATUNUNGGAL</v>
          </cell>
          <cell r="E24" t="str">
            <v>KC BANDUNG SUKARNO HATTA</v>
          </cell>
          <cell r="F24">
            <v>407</v>
          </cell>
          <cell r="G24">
            <v>4</v>
          </cell>
          <cell r="H24">
            <v>40148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-17.544556159999999</v>
          </cell>
          <cell r="AJ24">
            <v>-34.012190439999998</v>
          </cell>
          <cell r="AK24">
            <v>-69.823170810000008</v>
          </cell>
          <cell r="AL24">
            <v>-112.48555093</v>
          </cell>
          <cell r="AM24">
            <v>-268.74519426999996</v>
          </cell>
          <cell r="AN24">
            <v>-327.50010350999997</v>
          </cell>
          <cell r="AO24">
            <v>-344.8205178</v>
          </cell>
          <cell r="AP24">
            <v>-375.55021614999998</v>
          </cell>
          <cell r="AQ24">
            <v>-452.55999245999999</v>
          </cell>
          <cell r="AR24">
            <v>-525.50484607999999</v>
          </cell>
          <cell r="AS24">
            <v>-556.91728723000006</v>
          </cell>
          <cell r="AT24">
            <v>-597.06363692999992</v>
          </cell>
          <cell r="AU24">
            <v>-28.671049440000001</v>
          </cell>
          <cell r="AV24">
            <v>-63.244298309999998</v>
          </cell>
          <cell r="AW24">
            <v>-50.897823599999995</v>
          </cell>
          <cell r="AX24">
            <v>-56.318285200000005</v>
          </cell>
          <cell r="AY24">
            <v>-113.25634377999999</v>
          </cell>
        </row>
        <row r="25">
          <cell r="C25">
            <v>2103</v>
          </cell>
          <cell r="D25" t="str">
            <v>KCP CIBADUYUT</v>
          </cell>
          <cell r="E25" t="str">
            <v>KC BANDUNG KOPO</v>
          </cell>
          <cell r="F25">
            <v>401</v>
          </cell>
          <cell r="G25">
            <v>4</v>
          </cell>
          <cell r="H25">
            <v>40354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2.5908000000000003E-3</v>
          </cell>
          <cell r="AO25">
            <v>-0.46748989000000002</v>
          </cell>
          <cell r="AP25">
            <v>-22.76494563</v>
          </cell>
          <cell r="AQ25">
            <v>-34.6815645</v>
          </cell>
          <cell r="AR25">
            <v>-85.15412409999999</v>
          </cell>
          <cell r="AS25">
            <v>-224.20559638</v>
          </cell>
          <cell r="AT25">
            <v>-310.36086548000003</v>
          </cell>
          <cell r="AU25">
            <v>-65.680081000000001</v>
          </cell>
          <cell r="AV25">
            <v>-114.45174584999999</v>
          </cell>
          <cell r="AW25">
            <v>-169.81138036999999</v>
          </cell>
          <cell r="AX25">
            <v>-215.64727453999998</v>
          </cell>
          <cell r="AY25">
            <v>-315.51717656</v>
          </cell>
        </row>
        <row r="26">
          <cell r="C26">
            <v>1437</v>
          </cell>
          <cell r="D26" t="str">
            <v>KCP CIAWI TASIKMALAYA</v>
          </cell>
          <cell r="E26" t="str">
            <v>TASIKMALAYA</v>
          </cell>
          <cell r="F26">
            <v>100</v>
          </cell>
          <cell r="G26">
            <v>4</v>
          </cell>
          <cell r="H26">
            <v>40525</v>
          </cell>
          <cell r="AT26">
            <v>-196.67516030000002</v>
          </cell>
          <cell r="AU26">
            <v>-48.499834239999991</v>
          </cell>
          <cell r="AV26">
            <v>-76.088999259999994</v>
          </cell>
          <cell r="AW26">
            <v>-139.11849569999998</v>
          </cell>
          <cell r="AX26">
            <v>-131.54592594000002</v>
          </cell>
          <cell r="AY26">
            <v>-162.99645774000001</v>
          </cell>
        </row>
        <row r="27">
          <cell r="C27">
            <v>1071</v>
          </cell>
          <cell r="D27" t="str">
            <v>KCP CIMINDI</v>
          </cell>
          <cell r="E27" t="str">
            <v>BANDUNG AA</v>
          </cell>
          <cell r="F27">
            <v>5</v>
          </cell>
          <cell r="G27">
            <v>4</v>
          </cell>
          <cell r="H27">
            <v>39776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-1.4909101</v>
          </cell>
          <cell r="V27">
            <v>-379.24941581000002</v>
          </cell>
          <cell r="W27">
            <v>-48.392721780000002</v>
          </cell>
          <cell r="X27">
            <v>-101.74282839</v>
          </cell>
          <cell r="Y27">
            <v>-134.2974074</v>
          </cell>
          <cell r="Z27">
            <v>-221.11007000999999</v>
          </cell>
          <cell r="AA27">
            <v>-228.23831045</v>
          </cell>
          <cell r="AB27">
            <v>-231.38817883999999</v>
          </cell>
          <cell r="AC27">
            <v>-211.86824305000002</v>
          </cell>
          <cell r="AD27">
            <v>-257.69010413999996</v>
          </cell>
          <cell r="AE27">
            <v>-229.68074630999999</v>
          </cell>
          <cell r="AF27">
            <v>-204.24430427000001</v>
          </cell>
          <cell r="AG27">
            <v>-61.149380009999994</v>
          </cell>
          <cell r="AH27">
            <v>-59.234846520000005</v>
          </cell>
          <cell r="AI27">
            <v>47.126287840000003</v>
          </cell>
          <cell r="AJ27">
            <v>124.92552875</v>
          </cell>
          <cell r="AK27">
            <v>270.83625775000002</v>
          </cell>
          <cell r="AL27">
            <v>304.17623098000001</v>
          </cell>
          <cell r="AM27">
            <v>235.01022883000002</v>
          </cell>
          <cell r="AN27">
            <v>466.19866748999999</v>
          </cell>
          <cell r="AO27">
            <v>430.64477425999996</v>
          </cell>
          <cell r="AP27">
            <v>336.50333194999996</v>
          </cell>
          <cell r="AQ27">
            <v>-283.91494882999996</v>
          </cell>
          <cell r="AR27">
            <v>-140.43456437</v>
          </cell>
          <cell r="AS27">
            <v>-762.23581368000009</v>
          </cell>
          <cell r="AT27">
            <v>-230.50432972999997</v>
          </cell>
          <cell r="AU27">
            <v>122.07310815000001</v>
          </cell>
          <cell r="AV27">
            <v>244.83674918999998</v>
          </cell>
          <cell r="AW27">
            <v>326.08026275999998</v>
          </cell>
          <cell r="AX27">
            <v>497.93177157000008</v>
          </cell>
          <cell r="AY27">
            <v>401.44337107000001</v>
          </cell>
        </row>
        <row r="28">
          <cell r="C28">
            <v>656</v>
          </cell>
          <cell r="D28" t="str">
            <v>KCP PADALARANG</v>
          </cell>
          <cell r="E28" t="str">
            <v>BANDUNG DS</v>
          </cell>
          <cell r="F28">
            <v>286</v>
          </cell>
          <cell r="G28">
            <v>4</v>
          </cell>
          <cell r="H28">
            <v>37986</v>
          </cell>
          <cell r="I28">
            <v>-97.572622399999943</v>
          </cell>
          <cell r="J28">
            <v>14.422759600000024</v>
          </cell>
          <cell r="K28">
            <v>75.116569330000004</v>
          </cell>
          <cell r="L28">
            <v>154.7129463</v>
          </cell>
          <cell r="M28">
            <v>293.78802228999996</v>
          </cell>
          <cell r="N28">
            <v>340.33608999</v>
          </cell>
          <cell r="O28">
            <v>447.77568691000005</v>
          </cell>
          <cell r="P28">
            <v>512.68012120000003</v>
          </cell>
          <cell r="Q28">
            <v>581.17926280000006</v>
          </cell>
          <cell r="R28">
            <v>670.22774878999996</v>
          </cell>
          <cell r="S28">
            <v>659.69382828999994</v>
          </cell>
          <cell r="T28">
            <v>763.42800161000002</v>
          </cell>
          <cell r="U28">
            <v>790.27445053999998</v>
          </cell>
          <cell r="V28">
            <v>844.12619800999994</v>
          </cell>
          <cell r="W28">
            <v>168.08808747</v>
          </cell>
          <cell r="X28">
            <v>229.64439303</v>
          </cell>
          <cell r="Y28">
            <v>345.02610810000004</v>
          </cell>
          <cell r="Z28">
            <v>413.33371372000005</v>
          </cell>
          <cell r="AA28">
            <v>543.53727035999998</v>
          </cell>
          <cell r="AB28">
            <v>669.84343047000004</v>
          </cell>
          <cell r="AC28">
            <v>844.29981782000004</v>
          </cell>
          <cell r="AD28">
            <v>930.85594608000008</v>
          </cell>
          <cell r="AE28">
            <v>1138.41413306</v>
          </cell>
          <cell r="AF28">
            <v>1365.90733097</v>
          </cell>
          <cell r="AG28">
            <v>1529.4953593900002</v>
          </cell>
          <cell r="AH28">
            <v>1780.8709057799999</v>
          </cell>
          <cell r="AI28">
            <v>210.42269897</v>
          </cell>
          <cell r="AJ28">
            <v>403.64282624999998</v>
          </cell>
          <cell r="AK28">
            <v>419.72285792000002</v>
          </cell>
          <cell r="AL28">
            <v>566.59912812999994</v>
          </cell>
          <cell r="AM28">
            <v>515.43238135000001</v>
          </cell>
          <cell r="AN28">
            <v>547.60391136999999</v>
          </cell>
          <cell r="AO28">
            <v>755.18327901999999</v>
          </cell>
          <cell r="AP28">
            <v>997.95022303999997</v>
          </cell>
          <cell r="AQ28">
            <v>1122.04248841</v>
          </cell>
          <cell r="AR28">
            <v>1389.25212827</v>
          </cell>
          <cell r="AS28">
            <v>1503.44997863</v>
          </cell>
          <cell r="AT28">
            <v>1646.4667798000003</v>
          </cell>
          <cell r="AU28">
            <v>257.94414458</v>
          </cell>
          <cell r="AV28">
            <v>703.66551935000007</v>
          </cell>
          <cell r="AW28">
            <v>910.34286959999986</v>
          </cell>
          <cell r="AX28">
            <v>1142.3434124800001</v>
          </cell>
          <cell r="AY28">
            <v>1300.13071539</v>
          </cell>
        </row>
        <row r="29">
          <cell r="C29">
            <v>2128</v>
          </cell>
          <cell r="D29" t="str">
            <v>KCP CILEDUG CIREBON</v>
          </cell>
          <cell r="E29" t="str">
            <v>KC CIREBON 2</v>
          </cell>
          <cell r="F29">
            <v>406</v>
          </cell>
          <cell r="G29">
            <v>4</v>
          </cell>
          <cell r="H29">
            <v>40533</v>
          </cell>
          <cell r="AT29">
            <v>-24.32741322</v>
          </cell>
          <cell r="AU29">
            <v>-43.814610999999999</v>
          </cell>
          <cell r="AV29">
            <v>-65.964207790000003</v>
          </cell>
          <cell r="AW29">
            <v>-77.251564650000006</v>
          </cell>
          <cell r="AX29">
            <v>-104.80641164000001</v>
          </cell>
          <cell r="AY29">
            <v>-158.52787097000001</v>
          </cell>
        </row>
        <row r="30">
          <cell r="C30">
            <v>2016</v>
          </cell>
          <cell r="D30" t="str">
            <v>KCP LEMBANG</v>
          </cell>
          <cell r="E30" t="str">
            <v>KC BANDUNG SETIABUDI</v>
          </cell>
          <cell r="F30">
            <v>408</v>
          </cell>
          <cell r="G30">
            <v>4</v>
          </cell>
          <cell r="H30">
            <v>39797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-39.934716989999998</v>
          </cell>
          <cell r="X30">
            <v>-72.255447469999993</v>
          </cell>
          <cell r="Y30">
            <v>-130.07206768</v>
          </cell>
          <cell r="Z30">
            <v>-202.55421766000001</v>
          </cell>
          <cell r="AA30">
            <v>-210.49854590999999</v>
          </cell>
          <cell r="AB30">
            <v>-204.3110063</v>
          </cell>
          <cell r="AC30">
            <v>-179.40232938999998</v>
          </cell>
          <cell r="AD30">
            <v>-124.64034820000001</v>
          </cell>
          <cell r="AE30">
            <v>-68.5708822</v>
          </cell>
          <cell r="AF30">
            <v>23.137978870000001</v>
          </cell>
          <cell r="AG30">
            <v>94.18660749</v>
          </cell>
          <cell r="AH30">
            <v>158.92659224000002</v>
          </cell>
          <cell r="AI30">
            <v>73.347861519999995</v>
          </cell>
          <cell r="AJ30">
            <v>147.66982968000002</v>
          </cell>
          <cell r="AK30">
            <v>229.59927697000001</v>
          </cell>
          <cell r="AL30">
            <v>341.92828508999997</v>
          </cell>
          <cell r="AM30">
            <v>-736.88097514000003</v>
          </cell>
          <cell r="AN30">
            <v>-511.45812512999998</v>
          </cell>
          <cell r="AO30">
            <v>-397.56759935000002</v>
          </cell>
          <cell r="AP30">
            <v>-409.32788235000004</v>
          </cell>
          <cell r="AQ30">
            <v>-116.72875273999999</v>
          </cell>
          <cell r="AR30">
            <v>55.44778596000004</v>
          </cell>
          <cell r="AS30">
            <v>197.04638557000004</v>
          </cell>
          <cell r="AT30">
            <v>204.62661854000009</v>
          </cell>
          <cell r="AU30">
            <v>143.82345642000001</v>
          </cell>
          <cell r="AV30">
            <v>312.87722159000003</v>
          </cell>
          <cell r="AW30">
            <v>205.93935530000002</v>
          </cell>
          <cell r="AX30">
            <v>406.79180184999996</v>
          </cell>
          <cell r="AY30">
            <v>241.83489913</v>
          </cell>
        </row>
        <row r="31">
          <cell r="C31">
            <v>650</v>
          </cell>
          <cell r="D31" t="str">
            <v>KCP ITC KEBON KELAPA</v>
          </cell>
          <cell r="E31" t="str">
            <v>BANDUNG DS</v>
          </cell>
          <cell r="F31">
            <v>286</v>
          </cell>
          <cell r="G31">
            <v>3</v>
          </cell>
          <cell r="H31">
            <v>37970</v>
          </cell>
          <cell r="I31">
            <v>27.420139389999974</v>
          </cell>
          <cell r="J31">
            <v>-271.04613446000002</v>
          </cell>
          <cell r="K31">
            <v>29.042520169999957</v>
          </cell>
          <cell r="L31">
            <v>-391.83059968999993</v>
          </cell>
          <cell r="M31">
            <v>-556.83872044000009</v>
          </cell>
          <cell r="N31">
            <v>-1208.64500595</v>
          </cell>
          <cell r="O31">
            <v>-1413.8212334899999</v>
          </cell>
          <cell r="P31">
            <v>-1129.9621014199997</v>
          </cell>
          <cell r="Q31">
            <v>-426.61867004999971</v>
          </cell>
          <cell r="R31">
            <v>-368.7198345500002</v>
          </cell>
          <cell r="S31">
            <v>-305.63517639000008</v>
          </cell>
          <cell r="T31">
            <v>-185.9160310899999</v>
          </cell>
          <cell r="U31">
            <v>-4.2334907199999998</v>
          </cell>
          <cell r="V31">
            <v>621.95236852999994</v>
          </cell>
          <cell r="W31">
            <v>-142.31804771</v>
          </cell>
          <cell r="X31">
            <v>-565.93476449000002</v>
          </cell>
          <cell r="Y31">
            <v>-258.13630226999999</v>
          </cell>
          <cell r="Z31">
            <v>-214.22798890999999</v>
          </cell>
          <cell r="AA31">
            <v>-244.19205337</v>
          </cell>
          <cell r="AB31">
            <v>-729.65633241</v>
          </cell>
          <cell r="AC31">
            <v>-68.517838879999999</v>
          </cell>
          <cell r="AD31">
            <v>100.68613414000001</v>
          </cell>
          <cell r="AE31">
            <v>152.92037574</v>
          </cell>
          <cell r="AF31">
            <v>230.00931403999999</v>
          </cell>
          <cell r="AG31">
            <v>334.02150381000001</v>
          </cell>
          <cell r="AH31">
            <v>438.80940750999997</v>
          </cell>
          <cell r="AI31">
            <v>99.478016120000007</v>
          </cell>
          <cell r="AJ31">
            <v>244.48909183000001</v>
          </cell>
          <cell r="AK31">
            <v>307.39654402999997</v>
          </cell>
          <cell r="AL31">
            <v>240.59783680999999</v>
          </cell>
          <cell r="AM31">
            <v>-100.25693649999999</v>
          </cell>
          <cell r="AN31">
            <v>-206.8132099</v>
          </cell>
          <cell r="AO31">
            <v>-58.466771420000001</v>
          </cell>
          <cell r="AP31">
            <v>44.429287939999995</v>
          </cell>
          <cell r="AQ31">
            <v>206.4066201</v>
          </cell>
          <cell r="AR31">
            <v>255.00759574</v>
          </cell>
          <cell r="AS31">
            <v>365.02330892000009</v>
          </cell>
          <cell r="AT31">
            <v>521.61970715999985</v>
          </cell>
          <cell r="AU31">
            <v>430.25622764999997</v>
          </cell>
          <cell r="AV31">
            <v>697.88773781999998</v>
          </cell>
          <cell r="AW31">
            <v>898.60927076999985</v>
          </cell>
          <cell r="AX31">
            <v>453.56371709999991</v>
          </cell>
          <cell r="AY31">
            <v>86.202974859999898</v>
          </cell>
        </row>
        <row r="32">
          <cell r="C32">
            <v>599</v>
          </cell>
          <cell r="D32" t="str">
            <v>KCP Patrol</v>
          </cell>
          <cell r="E32" t="str">
            <v>INDRAMAYU</v>
          </cell>
          <cell r="F32">
            <v>28</v>
          </cell>
          <cell r="G32">
            <v>3</v>
          </cell>
          <cell r="H32">
            <v>37537</v>
          </cell>
          <cell r="I32">
            <v>-430.12825708999998</v>
          </cell>
          <cell r="J32">
            <v>1845.6241850700001</v>
          </cell>
          <cell r="K32">
            <v>141.91758801000003</v>
          </cell>
          <cell r="L32">
            <v>310.54228445999996</v>
          </cell>
          <cell r="M32">
            <v>503.44180763000003</v>
          </cell>
          <cell r="N32">
            <v>710.07152538000003</v>
          </cell>
          <cell r="O32">
            <v>886.66519412000002</v>
          </cell>
          <cell r="P32">
            <v>1083.80864795</v>
          </cell>
          <cell r="Q32">
            <v>1286.7602467000002</v>
          </cell>
          <cell r="R32">
            <v>1819.3797483500002</v>
          </cell>
          <cell r="S32">
            <v>1945.0460015000001</v>
          </cell>
          <cell r="T32">
            <v>2111.0595724</v>
          </cell>
          <cell r="U32">
            <v>2310.8008738799999</v>
          </cell>
          <cell r="V32">
            <v>2470.02921139</v>
          </cell>
          <cell r="W32">
            <v>288.82292011000004</v>
          </cell>
          <cell r="X32">
            <v>472.50668422000001</v>
          </cell>
          <cell r="Y32">
            <v>623.70161724000002</v>
          </cell>
          <cell r="Z32">
            <v>1039.8236113</v>
          </cell>
          <cell r="AA32">
            <v>1322.4103601500001</v>
          </cell>
          <cell r="AB32">
            <v>1681.0816338099999</v>
          </cell>
          <cell r="AC32">
            <v>1993.55995132</v>
          </cell>
          <cell r="AD32">
            <v>2272.7727989</v>
          </cell>
          <cell r="AE32">
            <v>2504.7766493000004</v>
          </cell>
          <cell r="AF32">
            <v>2804.88565952</v>
          </cell>
          <cell r="AG32">
            <v>3145.8431367500002</v>
          </cell>
          <cell r="AH32">
            <v>3524.8858511599997</v>
          </cell>
          <cell r="AI32">
            <v>339.02688920999998</v>
          </cell>
          <cell r="AJ32">
            <v>692.21038150000004</v>
          </cell>
          <cell r="AK32">
            <v>918.21815203999995</v>
          </cell>
          <cell r="AL32">
            <v>1301.9646986099999</v>
          </cell>
          <cell r="AM32">
            <v>1637.75685623</v>
          </cell>
          <cell r="AN32">
            <v>1867.29453042</v>
          </cell>
          <cell r="AO32">
            <v>1848.7842233599999</v>
          </cell>
          <cell r="AP32">
            <v>2334.4728272900002</v>
          </cell>
          <cell r="AQ32">
            <v>2546.3276844899997</v>
          </cell>
          <cell r="AR32">
            <v>2997.5542175800001</v>
          </cell>
          <cell r="AS32">
            <v>3383.4694471100006</v>
          </cell>
          <cell r="AT32">
            <v>3729.3340590399998</v>
          </cell>
          <cell r="AU32">
            <v>108.95491759000004</v>
          </cell>
          <cell r="AV32">
            <v>175.84848590000004</v>
          </cell>
          <cell r="AW32">
            <v>288.57351750999999</v>
          </cell>
          <cell r="AX32">
            <v>497.81432431999991</v>
          </cell>
          <cell r="AY32">
            <v>742.47451483999987</v>
          </cell>
        </row>
        <row r="33">
          <cell r="C33">
            <v>1346</v>
          </cell>
          <cell r="D33" t="str">
            <v>KCP CIKAJANG</v>
          </cell>
          <cell r="E33" t="str">
            <v>GARUT</v>
          </cell>
          <cell r="F33">
            <v>25</v>
          </cell>
          <cell r="G33">
            <v>4</v>
          </cell>
          <cell r="H33">
            <v>40029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0.24046540999999999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-26.517830329999999</v>
          </cell>
          <cell r="AE33">
            <v>-47.308675139999998</v>
          </cell>
          <cell r="AF33">
            <v>-82.639620600000001</v>
          </cell>
          <cell r="AG33">
            <v>-127.17950091</v>
          </cell>
          <cell r="AH33">
            <v>-218.44499507</v>
          </cell>
          <cell r="AI33">
            <v>0.76026649999999996</v>
          </cell>
          <cell r="AJ33">
            <v>27.506134329999998</v>
          </cell>
          <cell r="AK33">
            <v>33.563692630000006</v>
          </cell>
          <cell r="AL33">
            <v>35.260461020000001</v>
          </cell>
          <cell r="AM33">
            <v>-16.563066410000001</v>
          </cell>
          <cell r="AN33">
            <v>-3.9855695600000001</v>
          </cell>
          <cell r="AO33">
            <v>-10.816294150000001</v>
          </cell>
          <cell r="AP33">
            <v>14.04610812</v>
          </cell>
          <cell r="AQ33">
            <v>14.67460318</v>
          </cell>
          <cell r="AR33">
            <v>12.054436699999988</v>
          </cell>
          <cell r="AS33">
            <v>33.474593540000008</v>
          </cell>
          <cell r="AT33">
            <v>5.0520361800000071</v>
          </cell>
          <cell r="AU33">
            <v>5.6351179499999988</v>
          </cell>
          <cell r="AV33">
            <v>35.86589532</v>
          </cell>
          <cell r="AW33">
            <v>68.171162929999994</v>
          </cell>
          <cell r="AX33">
            <v>115.53433307</v>
          </cell>
          <cell r="AY33">
            <v>102.48726104999999</v>
          </cell>
        </row>
        <row r="34">
          <cell r="C34">
            <v>1108</v>
          </cell>
          <cell r="D34" t="str">
            <v>KCP ABDUL FATAH</v>
          </cell>
          <cell r="E34" t="str">
            <v>MAJALENGKA</v>
          </cell>
          <cell r="F34">
            <v>46</v>
          </cell>
          <cell r="G34">
            <v>4</v>
          </cell>
          <cell r="H34">
            <v>39079</v>
          </cell>
          <cell r="I34">
            <v>6.7678E-3</v>
          </cell>
          <cell r="J34">
            <v>-266.61481598</v>
          </cell>
          <cell r="K34">
            <v>20.651205469999997</v>
          </cell>
          <cell r="L34">
            <v>49.610267260000008</v>
          </cell>
          <cell r="M34">
            <v>40.969541809999996</v>
          </cell>
          <cell r="N34">
            <v>86.327398760000008</v>
          </cell>
          <cell r="O34">
            <v>107.59397525999999</v>
          </cell>
          <cell r="P34">
            <v>122.33526255</v>
          </cell>
          <cell r="Q34">
            <v>160.37784016000003</v>
          </cell>
          <cell r="R34">
            <v>198.58362213000001</v>
          </cell>
          <cell r="S34">
            <v>189.89386982999997</v>
          </cell>
          <cell r="T34">
            <v>232.08503512999999</v>
          </cell>
          <cell r="U34">
            <v>295.75127257999998</v>
          </cell>
          <cell r="V34">
            <v>364.32569210000003</v>
          </cell>
          <cell r="W34">
            <v>53.769438749999999</v>
          </cell>
          <cell r="X34">
            <v>85.678250050000003</v>
          </cell>
          <cell r="Y34">
            <v>161.08621004</v>
          </cell>
          <cell r="Z34">
            <v>189.01844281999999</v>
          </cell>
          <cell r="AA34">
            <v>283.69397910999999</v>
          </cell>
          <cell r="AB34">
            <v>341.79811149</v>
          </cell>
          <cell r="AC34">
            <v>448.49286137000001</v>
          </cell>
          <cell r="AD34">
            <v>490.53039077</v>
          </cell>
          <cell r="AE34">
            <v>537.03882458999999</v>
          </cell>
          <cell r="AF34">
            <v>579.50992973999996</v>
          </cell>
          <cell r="AG34">
            <v>610.83708546000003</v>
          </cell>
          <cell r="AH34">
            <v>695.96236869000006</v>
          </cell>
          <cell r="AI34">
            <v>-1.06900664</v>
          </cell>
          <cell r="AJ34">
            <v>102.83225372</v>
          </cell>
          <cell r="AK34">
            <v>204.51847988</v>
          </cell>
          <cell r="AL34">
            <v>347.43452227999995</v>
          </cell>
          <cell r="AM34">
            <v>377.40890443000001</v>
          </cell>
          <cell r="AN34">
            <v>422.91859092000004</v>
          </cell>
          <cell r="AO34">
            <v>581.75714801000004</v>
          </cell>
          <cell r="AP34">
            <v>614.68269312999996</v>
          </cell>
          <cell r="AQ34">
            <v>685.85255085000006</v>
          </cell>
          <cell r="AR34">
            <v>810.64792508000005</v>
          </cell>
          <cell r="AS34">
            <v>1019.3434696600001</v>
          </cell>
          <cell r="AT34">
            <v>1054.8360187400001</v>
          </cell>
          <cell r="AU34">
            <v>217.73274222999996</v>
          </cell>
          <cell r="AV34">
            <v>247.74526102999999</v>
          </cell>
          <cell r="AW34">
            <v>435.48670522000003</v>
          </cell>
          <cell r="AX34">
            <v>618.44061001</v>
          </cell>
          <cell r="AY34">
            <v>709.27152101000001</v>
          </cell>
        </row>
        <row r="35">
          <cell r="C35">
            <v>1070</v>
          </cell>
          <cell r="D35" t="str">
            <v>KCP CIJERAH</v>
          </cell>
          <cell r="E35" t="str">
            <v>BANDUNG AA</v>
          </cell>
          <cell r="F35">
            <v>5</v>
          </cell>
          <cell r="G35">
            <v>4</v>
          </cell>
          <cell r="H35">
            <v>39776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-1.31913646</v>
          </cell>
          <cell r="V35">
            <v>-413.96956606999998</v>
          </cell>
          <cell r="W35">
            <v>-50.101350079999996</v>
          </cell>
          <cell r="X35">
            <v>-76.430103989999992</v>
          </cell>
          <cell r="Y35">
            <v>-140.66475982</v>
          </cell>
          <cell r="Z35">
            <v>-173.53205952000002</v>
          </cell>
          <cell r="AA35">
            <v>-171.39514305</v>
          </cell>
          <cell r="AB35">
            <v>-176.09620906000001</v>
          </cell>
          <cell r="AC35">
            <v>-185.28113256999998</v>
          </cell>
          <cell r="AD35">
            <v>-199.33419649000001</v>
          </cell>
          <cell r="AE35">
            <v>-148.84943297999999</v>
          </cell>
          <cell r="AF35">
            <v>-133.94914089</v>
          </cell>
          <cell r="AG35">
            <v>-116.93386977</v>
          </cell>
          <cell r="AH35">
            <v>-216.60520613999998</v>
          </cell>
          <cell r="AI35">
            <v>-358.25041533999996</v>
          </cell>
          <cell r="AJ35">
            <v>-279.30726483000001</v>
          </cell>
          <cell r="AK35">
            <v>-801.86901885999998</v>
          </cell>
          <cell r="AL35">
            <v>-720.04103699999996</v>
          </cell>
          <cell r="AM35">
            <v>-707.58791969000004</v>
          </cell>
          <cell r="AN35">
            <v>-628.62059547000001</v>
          </cell>
          <cell r="AO35">
            <v>86.537363159999998</v>
          </cell>
          <cell r="AP35">
            <v>199.1524981</v>
          </cell>
          <cell r="AQ35">
            <v>199.96681486000003</v>
          </cell>
          <cell r="AR35">
            <v>88.681500449999987</v>
          </cell>
          <cell r="AS35">
            <v>175.53960458999998</v>
          </cell>
          <cell r="AT35">
            <v>221.84974083999998</v>
          </cell>
          <cell r="AU35">
            <v>97.114170259999995</v>
          </cell>
          <cell r="AV35">
            <v>220.58616783000002</v>
          </cell>
          <cell r="AW35">
            <v>330.59898219000002</v>
          </cell>
          <cell r="AX35">
            <v>472.50767106999996</v>
          </cell>
          <cell r="AY35">
            <v>511.71784607000001</v>
          </cell>
        </row>
        <row r="36">
          <cell r="C36">
            <v>1139</v>
          </cell>
          <cell r="D36" t="str">
            <v>KCP RANCAEKEK</v>
          </cell>
          <cell r="E36" t="str">
            <v>MAJALAYA</v>
          </cell>
          <cell r="F36">
            <v>132</v>
          </cell>
          <cell r="G36">
            <v>4</v>
          </cell>
          <cell r="H36">
            <v>39360</v>
          </cell>
          <cell r="I36">
            <v>0</v>
          </cell>
          <cell r="J36">
            <v>-377.06930842000003</v>
          </cell>
          <cell r="K36">
            <v>-16.996359669999997</v>
          </cell>
          <cell r="L36">
            <v>-46.947764640000003</v>
          </cell>
          <cell r="M36">
            <v>-93.010952570000015</v>
          </cell>
          <cell r="N36">
            <v>-83.766498990000017</v>
          </cell>
          <cell r="O36">
            <v>-123.09009066</v>
          </cell>
          <cell r="P36">
            <v>-118.6488207</v>
          </cell>
          <cell r="Q36">
            <v>-138.43259033999999</v>
          </cell>
          <cell r="R36">
            <v>-148.03532944</v>
          </cell>
          <cell r="S36">
            <v>-189.7238236</v>
          </cell>
          <cell r="T36">
            <v>-208.70099974000001</v>
          </cell>
          <cell r="U36">
            <v>-169.59383192999999</v>
          </cell>
          <cell r="V36">
            <v>-165.52025971</v>
          </cell>
          <cell r="W36">
            <v>12.91586832</v>
          </cell>
          <cell r="X36">
            <v>31.58458516</v>
          </cell>
          <cell r="Y36">
            <v>44.212251520000002</v>
          </cell>
          <cell r="Z36">
            <v>-10.211725339999999</v>
          </cell>
          <cell r="AA36">
            <v>87.601474240000002</v>
          </cell>
          <cell r="AB36">
            <v>117.53106598000001</v>
          </cell>
          <cell r="AC36">
            <v>158.81521721999999</v>
          </cell>
          <cell r="AD36">
            <v>192.95652547</v>
          </cell>
          <cell r="AE36">
            <v>210.10633619000001</v>
          </cell>
          <cell r="AF36">
            <v>248.75489381</v>
          </cell>
          <cell r="AG36">
            <v>327.89499874000001</v>
          </cell>
          <cell r="AH36">
            <v>365.74887279000001</v>
          </cell>
          <cell r="AI36">
            <v>50.557709380000006</v>
          </cell>
          <cell r="AJ36">
            <v>130.29249987</v>
          </cell>
          <cell r="AK36">
            <v>204.31936188999998</v>
          </cell>
          <cell r="AL36">
            <v>288.69747826999998</v>
          </cell>
          <cell r="AM36">
            <v>283.7889892</v>
          </cell>
          <cell r="AN36">
            <v>356.20067295999996</v>
          </cell>
          <cell r="AO36">
            <v>441.85482783999998</v>
          </cell>
          <cell r="AP36">
            <v>511.94785988999996</v>
          </cell>
          <cell r="AQ36">
            <v>625.00758327999995</v>
          </cell>
          <cell r="AR36">
            <v>754.26401088999989</v>
          </cell>
          <cell r="AS36">
            <v>885.34123845999989</v>
          </cell>
          <cell r="AT36">
            <v>978.88279538999984</v>
          </cell>
          <cell r="AU36">
            <v>74.925676380000013</v>
          </cell>
          <cell r="AV36">
            <v>63.65352768000001</v>
          </cell>
          <cell r="AW36">
            <v>301.97841134000004</v>
          </cell>
          <cell r="AX36">
            <v>188.73934420999998</v>
          </cell>
          <cell r="AY36">
            <v>-282.52167320999996</v>
          </cell>
        </row>
        <row r="37">
          <cell r="C37">
            <v>1345</v>
          </cell>
          <cell r="D37" t="str">
            <v>KCP GUNTUR</v>
          </cell>
          <cell r="E37" t="str">
            <v>GARUT</v>
          </cell>
          <cell r="F37">
            <v>25</v>
          </cell>
          <cell r="G37">
            <v>4</v>
          </cell>
          <cell r="H37">
            <v>40029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0.28139982000000002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-26.290331819999999</v>
          </cell>
          <cell r="AE37">
            <v>-118.92771338999999</v>
          </cell>
          <cell r="AF37">
            <v>-123.02061459000001</v>
          </cell>
          <cell r="AG37">
            <v>-100.13547439</v>
          </cell>
          <cell r="AH37">
            <v>-116.83216788</v>
          </cell>
          <cell r="AI37">
            <v>45.821981130000005</v>
          </cell>
          <cell r="AJ37">
            <v>97.430136919999995</v>
          </cell>
          <cell r="AK37">
            <v>113.79471396</v>
          </cell>
          <cell r="AL37">
            <v>173.19027767</v>
          </cell>
          <cell r="AM37">
            <v>165.29321774000002</v>
          </cell>
          <cell r="AN37">
            <v>213.91304661000001</v>
          </cell>
          <cell r="AO37">
            <v>276.21651932999998</v>
          </cell>
          <cell r="AP37">
            <v>362.80582116000005</v>
          </cell>
          <cell r="AQ37">
            <v>383.02874958999996</v>
          </cell>
          <cell r="AR37">
            <v>448.64754538</v>
          </cell>
          <cell r="AS37">
            <v>532.36485980999998</v>
          </cell>
          <cell r="AT37">
            <v>591.90082975999997</v>
          </cell>
          <cell r="AU37">
            <v>104.77230747</v>
          </cell>
          <cell r="AV37">
            <v>173.27659114000002</v>
          </cell>
          <cell r="AW37">
            <v>257.02369639</v>
          </cell>
          <cell r="AX37">
            <v>322.61885621000005</v>
          </cell>
          <cell r="AY37">
            <v>366.85121659000004</v>
          </cell>
        </row>
        <row r="38">
          <cell r="C38">
            <v>674</v>
          </cell>
          <cell r="D38" t="str">
            <v>KCP PASAR BARU BANDUNG DS</v>
          </cell>
          <cell r="E38" t="str">
            <v>BANDUNG DS</v>
          </cell>
          <cell r="F38">
            <v>286</v>
          </cell>
          <cell r="G38">
            <v>3</v>
          </cell>
          <cell r="H38">
            <v>38702</v>
          </cell>
          <cell r="I38">
            <v>-1505.71951635</v>
          </cell>
          <cell r="J38">
            <v>-2057.4204820800001</v>
          </cell>
          <cell r="K38">
            <v>2.2357559500000002</v>
          </cell>
          <cell r="L38">
            <v>-15.456285509999999</v>
          </cell>
          <cell r="M38">
            <v>-112.56919755</v>
          </cell>
          <cell r="N38">
            <v>-117.38135545</v>
          </cell>
          <cell r="O38">
            <v>-163.81235297000001</v>
          </cell>
          <cell r="P38">
            <v>-204.47936061000001</v>
          </cell>
          <cell r="Q38">
            <v>-228.73728333</v>
          </cell>
          <cell r="R38">
            <v>-251.66126635999998</v>
          </cell>
          <cell r="S38">
            <v>-370.45048707000007</v>
          </cell>
          <cell r="T38">
            <v>-435.36843593999993</v>
          </cell>
          <cell r="U38">
            <v>-465.35127482999997</v>
          </cell>
          <cell r="V38">
            <v>-596.23372759000006</v>
          </cell>
          <cell r="W38">
            <v>2.38194587</v>
          </cell>
          <cell r="X38">
            <v>30.444716379999999</v>
          </cell>
          <cell r="Y38">
            <v>-50.47410447</v>
          </cell>
          <cell r="Z38">
            <v>-26.742859299999999</v>
          </cell>
          <cell r="AA38">
            <v>-15.13572315</v>
          </cell>
          <cell r="AB38">
            <v>-85.184752709999998</v>
          </cell>
          <cell r="AC38">
            <v>-50.091814079999999</v>
          </cell>
          <cell r="AD38">
            <v>-105.43584276</v>
          </cell>
          <cell r="AE38">
            <v>-162.33592546</v>
          </cell>
          <cell r="AF38">
            <v>242.74310206999999</v>
          </cell>
          <cell r="AG38">
            <v>305.55684566000002</v>
          </cell>
          <cell r="AH38">
            <v>304.79459100000003</v>
          </cell>
          <cell r="AI38">
            <v>66.757735150000002</v>
          </cell>
          <cell r="AJ38">
            <v>78.279559450000008</v>
          </cell>
          <cell r="AK38">
            <v>163.15414009</v>
          </cell>
          <cell r="AL38">
            <v>323.31916276999999</v>
          </cell>
          <cell r="AM38">
            <v>142.83115803999999</v>
          </cell>
          <cell r="AN38">
            <v>246.84612941</v>
          </cell>
          <cell r="AO38">
            <v>223.05975152000002</v>
          </cell>
          <cell r="AP38">
            <v>340.95505943000001</v>
          </cell>
          <cell r="AQ38">
            <v>384.73103547000005</v>
          </cell>
          <cell r="AR38">
            <v>523.98879557999999</v>
          </cell>
          <cell r="AS38">
            <v>622.06968006999989</v>
          </cell>
          <cell r="AT38">
            <v>1178.7370144699998</v>
          </cell>
          <cell r="AU38">
            <v>60.565468820000007</v>
          </cell>
          <cell r="AV38">
            <v>-44.413003149999994</v>
          </cell>
          <cell r="AW38">
            <v>288.16587088</v>
          </cell>
          <cell r="AX38">
            <v>394.50610740000002</v>
          </cell>
          <cell r="AY38">
            <v>388.31865140000002</v>
          </cell>
        </row>
        <row r="39">
          <cell r="C39">
            <v>2000</v>
          </cell>
          <cell r="D39" t="str">
            <v>KCP CIHAMPELAS</v>
          </cell>
          <cell r="E39" t="str">
            <v>KC BANDUNG SETIABUDI</v>
          </cell>
          <cell r="F39">
            <v>408</v>
          </cell>
          <cell r="G39">
            <v>4</v>
          </cell>
          <cell r="H39">
            <v>39812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-2.0353599999999999E-3</v>
          </cell>
          <cell r="W39">
            <v>-34.435253630000005</v>
          </cell>
          <cell r="X39">
            <v>-275.71460729</v>
          </cell>
          <cell r="Y39">
            <v>-308.42720036999998</v>
          </cell>
          <cell r="Z39">
            <v>-382.67521105000003</v>
          </cell>
          <cell r="AA39">
            <v>-387.15060011000003</v>
          </cell>
          <cell r="AB39">
            <v>-404.51591331999998</v>
          </cell>
          <cell r="AC39">
            <v>-366.76688624000002</v>
          </cell>
          <cell r="AD39">
            <v>-394.76603677999998</v>
          </cell>
          <cell r="AE39">
            <v>-389.51335397000003</v>
          </cell>
          <cell r="AF39">
            <v>-315.38968097000003</v>
          </cell>
          <cell r="AG39">
            <v>-315.28017999999997</v>
          </cell>
          <cell r="AH39">
            <v>-377.06072570999999</v>
          </cell>
          <cell r="AI39">
            <v>-75.353039349999989</v>
          </cell>
          <cell r="AJ39">
            <v>-67.959495750000002</v>
          </cell>
          <cell r="AK39">
            <v>138.87398321999999</v>
          </cell>
          <cell r="AL39">
            <v>234.38220781000001</v>
          </cell>
          <cell r="AM39">
            <v>34.432548579999995</v>
          </cell>
          <cell r="AN39">
            <v>79.592847370000001</v>
          </cell>
          <cell r="AO39">
            <v>63.457684</v>
          </cell>
          <cell r="AP39">
            <v>2130.91035491</v>
          </cell>
          <cell r="AQ39">
            <v>1818.6818861500001</v>
          </cell>
          <cell r="AR39">
            <v>636.51965331999997</v>
          </cell>
          <cell r="AS39">
            <v>143.20315699</v>
          </cell>
          <cell r="AT39">
            <v>739.32663142999979</v>
          </cell>
          <cell r="AU39">
            <v>-334.75142830999999</v>
          </cell>
          <cell r="AV39">
            <v>-547.33398450999994</v>
          </cell>
          <cell r="AW39">
            <v>-689.42104799000003</v>
          </cell>
          <cell r="AX39">
            <v>-696.56028958999991</v>
          </cell>
          <cell r="AY39">
            <v>-637.07237425999995</v>
          </cell>
        </row>
        <row r="40">
          <cell r="C40">
            <v>1140</v>
          </cell>
          <cell r="D40" t="str">
            <v>KCP BANJARAN</v>
          </cell>
          <cell r="E40" t="str">
            <v>MAJALAYA</v>
          </cell>
          <cell r="F40">
            <v>132</v>
          </cell>
          <cell r="G40">
            <v>4</v>
          </cell>
          <cell r="H40">
            <v>39360</v>
          </cell>
          <cell r="I40">
            <v>0</v>
          </cell>
          <cell r="J40">
            <v>-340.85731820999996</v>
          </cell>
          <cell r="K40">
            <v>-29.312410369999998</v>
          </cell>
          <cell r="L40">
            <v>-22.331938219999998</v>
          </cell>
          <cell r="M40">
            <v>-68.301412530000007</v>
          </cell>
          <cell r="N40">
            <v>-48.185249790000007</v>
          </cell>
          <cell r="O40">
            <v>-31.37271565</v>
          </cell>
          <cell r="P40">
            <v>5.1797767300000004</v>
          </cell>
          <cell r="Q40">
            <v>43.509277990000008</v>
          </cell>
          <cell r="R40">
            <v>99.227225680000004</v>
          </cell>
          <cell r="S40">
            <v>98.308450999999977</v>
          </cell>
          <cell r="T40">
            <v>152.43261791999998</v>
          </cell>
          <cell r="U40">
            <v>198.53440766999998</v>
          </cell>
          <cell r="V40">
            <v>251.00167358000002</v>
          </cell>
          <cell r="W40">
            <v>20.3716455</v>
          </cell>
          <cell r="X40">
            <v>92.823749409999991</v>
          </cell>
          <cell r="Y40">
            <v>45.345090759999998</v>
          </cell>
          <cell r="Z40">
            <v>-157.52186447999998</v>
          </cell>
          <cell r="AA40">
            <v>-66.361654909999999</v>
          </cell>
          <cell r="AB40">
            <v>-2.69006809</v>
          </cell>
          <cell r="AC40">
            <v>414.91480104999999</v>
          </cell>
          <cell r="AD40">
            <v>520.04317954999999</v>
          </cell>
          <cell r="AE40">
            <v>432.25071704999999</v>
          </cell>
          <cell r="AF40">
            <v>347.67561652999996</v>
          </cell>
          <cell r="AG40">
            <v>452.53969057999996</v>
          </cell>
          <cell r="AH40">
            <v>392.60319325</v>
          </cell>
          <cell r="AI40">
            <v>117.68450152</v>
          </cell>
          <cell r="AJ40">
            <v>210.23631379</v>
          </cell>
          <cell r="AK40">
            <v>197.61192236000002</v>
          </cell>
          <cell r="AL40">
            <v>384.06149261000002</v>
          </cell>
          <cell r="AM40">
            <v>194.86671683</v>
          </cell>
          <cell r="AN40">
            <v>394.48052312999999</v>
          </cell>
          <cell r="AO40">
            <v>239.93986285</v>
          </cell>
          <cell r="AP40">
            <v>400.64379467999998</v>
          </cell>
          <cell r="AQ40">
            <v>473.98682549</v>
          </cell>
          <cell r="AR40">
            <v>634.31727710000007</v>
          </cell>
          <cell r="AS40">
            <v>1044.9839205200001</v>
          </cell>
          <cell r="AT40">
            <v>1536.3559527300001</v>
          </cell>
          <cell r="AU40">
            <v>168.91745653999999</v>
          </cell>
          <cell r="AV40">
            <v>356.38267638000002</v>
          </cell>
          <cell r="AW40">
            <v>524.49176648000002</v>
          </cell>
          <cell r="AX40">
            <v>364.53255553999998</v>
          </cell>
          <cell r="AY40">
            <v>85.997470800000016</v>
          </cell>
        </row>
        <row r="41">
          <cell r="C41">
            <v>598</v>
          </cell>
          <cell r="D41" t="str">
            <v>KCP BRI JATINANGOR</v>
          </cell>
          <cell r="E41" t="str">
            <v>SUMEDANG</v>
          </cell>
          <cell r="F41">
            <v>94</v>
          </cell>
          <cell r="G41">
            <v>4</v>
          </cell>
          <cell r="H41">
            <v>37526</v>
          </cell>
          <cell r="I41">
            <v>580.52176267000004</v>
          </cell>
          <cell r="J41">
            <v>1678.1369963099999</v>
          </cell>
          <cell r="K41">
            <v>74.443441429999993</v>
          </cell>
          <cell r="L41">
            <v>225.83323505999999</v>
          </cell>
          <cell r="M41">
            <v>337.09986341999996</v>
          </cell>
          <cell r="N41">
            <v>460.97462180999992</v>
          </cell>
          <cell r="O41">
            <v>662.07511736000004</v>
          </cell>
          <cell r="P41">
            <v>850.82467423999992</v>
          </cell>
          <cell r="Q41">
            <v>1040.8268568200001</v>
          </cell>
          <cell r="R41">
            <v>1178.41737489</v>
          </cell>
          <cell r="S41">
            <v>1307.38937551</v>
          </cell>
          <cell r="T41">
            <v>1490.9099777399999</v>
          </cell>
          <cell r="U41">
            <v>1587.8014565399999</v>
          </cell>
          <cell r="V41">
            <v>2007.5236102700001</v>
          </cell>
          <cell r="W41">
            <v>132.63444093000001</v>
          </cell>
          <cell r="X41">
            <v>347.39238</v>
          </cell>
          <cell r="Y41">
            <v>365.86501093999999</v>
          </cell>
          <cell r="Z41">
            <v>469.32357487999997</v>
          </cell>
          <cell r="AA41">
            <v>1056.2192090199999</v>
          </cell>
          <cell r="AB41">
            <v>1177.6362173699999</v>
          </cell>
          <cell r="AC41">
            <v>1289.1533054200002</v>
          </cell>
          <cell r="AD41">
            <v>1458.5610247300001</v>
          </cell>
          <cell r="AE41">
            <v>1297.5270999500001</v>
          </cell>
          <cell r="AF41">
            <v>1499.1320719100001</v>
          </cell>
          <cell r="AG41">
            <v>1436.1896775</v>
          </cell>
          <cell r="AH41">
            <v>1613.0621925799999</v>
          </cell>
          <cell r="AI41">
            <v>-36.780296579999998</v>
          </cell>
          <cell r="AJ41">
            <v>281.67600247000001</v>
          </cell>
          <cell r="AK41">
            <v>15.76968115</v>
          </cell>
          <cell r="AL41">
            <v>329.94237736000002</v>
          </cell>
          <cell r="AM41">
            <v>-252.66747274000002</v>
          </cell>
          <cell r="AN41">
            <v>226.04317199000002</v>
          </cell>
          <cell r="AO41">
            <v>548.85709722000001</v>
          </cell>
          <cell r="AP41">
            <v>916.60633442999995</v>
          </cell>
          <cell r="AQ41">
            <v>1189.3240445500001</v>
          </cell>
          <cell r="AR41">
            <v>1688.7728103499999</v>
          </cell>
          <cell r="AS41">
            <v>2810.4483903499995</v>
          </cell>
          <cell r="AT41">
            <v>3121.8890262200002</v>
          </cell>
          <cell r="AU41">
            <v>258.48529501999997</v>
          </cell>
          <cell r="AV41">
            <v>489.03806612</v>
          </cell>
          <cell r="AW41">
            <v>870.7215947100002</v>
          </cell>
          <cell r="AX41">
            <v>1100.2499723399999</v>
          </cell>
          <cell r="AY41">
            <v>1418.2861538499999</v>
          </cell>
        </row>
        <row r="42">
          <cell r="C42">
            <v>543</v>
          </cell>
          <cell r="D42" t="str">
            <v>KCP Pelabuhan Ratu</v>
          </cell>
          <cell r="E42" t="str">
            <v>CIBADAK</v>
          </cell>
          <cell r="F42">
            <v>181</v>
          </cell>
          <cell r="G42">
            <v>4</v>
          </cell>
          <cell r="H42">
            <v>37277</v>
          </cell>
          <cell r="I42">
            <v>974.53644791999977</v>
          </cell>
          <cell r="J42">
            <v>1426.3431644299999</v>
          </cell>
          <cell r="K42">
            <v>170.08279153000001</v>
          </cell>
          <cell r="L42">
            <v>315.92204383000001</v>
          </cell>
          <cell r="M42">
            <v>485.49280544000004</v>
          </cell>
          <cell r="N42">
            <v>679.16213439000001</v>
          </cell>
          <cell r="O42">
            <v>860.21351394999988</v>
          </cell>
          <cell r="P42">
            <v>1006.9988861500001</v>
          </cell>
          <cell r="Q42">
            <v>1182.4582474399999</v>
          </cell>
          <cell r="R42">
            <v>1332.40228099</v>
          </cell>
          <cell r="S42">
            <v>1404.7248469000001</v>
          </cell>
          <cell r="T42">
            <v>1657.9742046499998</v>
          </cell>
          <cell r="U42">
            <v>1821.7427205399999</v>
          </cell>
          <cell r="V42">
            <v>2007.1769735599999</v>
          </cell>
          <cell r="W42">
            <v>207.05766853999998</v>
          </cell>
          <cell r="X42">
            <v>430.56994457000002</v>
          </cell>
          <cell r="Y42">
            <v>587.65813564999996</v>
          </cell>
          <cell r="Z42">
            <v>792.25216129</v>
          </cell>
          <cell r="AA42">
            <v>974.55259123000008</v>
          </cell>
          <cell r="AB42">
            <v>1195.35823858</v>
          </cell>
          <cell r="AC42">
            <v>1396.8310276900002</v>
          </cell>
          <cell r="AD42">
            <v>1719.23569133</v>
          </cell>
          <cell r="AE42">
            <v>1878.8612095199999</v>
          </cell>
          <cell r="AF42">
            <v>2268.3302215500003</v>
          </cell>
          <cell r="AG42">
            <v>2540.95030077</v>
          </cell>
          <cell r="AH42">
            <v>2727.6522566799999</v>
          </cell>
          <cell r="AI42">
            <v>343.95902397000003</v>
          </cell>
          <cell r="AJ42">
            <v>429.18614212</v>
          </cell>
          <cell r="AK42">
            <v>711.34440682000002</v>
          </cell>
          <cell r="AL42">
            <v>1399.3119595399999</v>
          </cell>
          <cell r="AM42">
            <v>1664.8837089200001</v>
          </cell>
          <cell r="AN42">
            <v>1957.68480146</v>
          </cell>
          <cell r="AO42">
            <v>2333.1892897899997</v>
          </cell>
          <cell r="AP42">
            <v>2670.0106147299998</v>
          </cell>
          <cell r="AQ42">
            <v>2994.9658581399999</v>
          </cell>
          <cell r="AR42">
            <v>3427.8136188500002</v>
          </cell>
          <cell r="AS42">
            <v>3828.9877577900002</v>
          </cell>
          <cell r="AT42">
            <v>4275.8976765699999</v>
          </cell>
          <cell r="AU42">
            <v>385.15433490999999</v>
          </cell>
          <cell r="AV42">
            <v>846.04952968999999</v>
          </cell>
          <cell r="AW42">
            <v>1425.3355746799998</v>
          </cell>
          <cell r="AX42">
            <v>1940.9405412000003</v>
          </cell>
          <cell r="AY42">
            <v>2456.3981014399997</v>
          </cell>
        </row>
        <row r="43">
          <cell r="C43">
            <v>542</v>
          </cell>
          <cell r="D43" t="str">
            <v>KCP Pangandaran</v>
          </cell>
          <cell r="E43" t="str">
            <v>BANJAR</v>
          </cell>
          <cell r="F43">
            <v>162</v>
          </cell>
          <cell r="G43">
            <v>3</v>
          </cell>
          <cell r="H43">
            <v>37281</v>
          </cell>
          <cell r="I43">
            <v>648.62150629999996</v>
          </cell>
          <cell r="J43">
            <v>1167.89003357</v>
          </cell>
          <cell r="K43">
            <v>210.68037312999996</v>
          </cell>
          <cell r="L43">
            <v>329.46888009000003</v>
          </cell>
          <cell r="M43">
            <v>337.88107124999993</v>
          </cell>
          <cell r="N43">
            <v>465.20821957999999</v>
          </cell>
          <cell r="O43">
            <v>615.45854006000002</v>
          </cell>
          <cell r="P43">
            <v>784.40859566999995</v>
          </cell>
          <cell r="Q43">
            <v>1045.6321187800002</v>
          </cell>
          <cell r="R43">
            <v>1290.05060417</v>
          </cell>
          <cell r="S43">
            <v>1488.7165925700001</v>
          </cell>
          <cell r="T43">
            <v>1650.0856429099999</v>
          </cell>
          <cell r="U43">
            <v>2057.4302009500002</v>
          </cell>
          <cell r="V43">
            <v>2126.2504115699999</v>
          </cell>
          <cell r="W43">
            <v>129.50050751000001</v>
          </cell>
          <cell r="X43">
            <v>428.88120526999995</v>
          </cell>
          <cell r="Y43">
            <v>324.26960807999995</v>
          </cell>
          <cell r="Z43">
            <v>572.83558748999997</v>
          </cell>
          <cell r="AA43">
            <v>686.08091461000004</v>
          </cell>
          <cell r="AB43">
            <v>1071.0785521</v>
          </cell>
          <cell r="AC43">
            <v>1169.6105457900001</v>
          </cell>
          <cell r="AD43">
            <v>1472.03888345</v>
          </cell>
          <cell r="AE43">
            <v>1753.3473489400001</v>
          </cell>
          <cell r="AF43">
            <v>1972.8712567999999</v>
          </cell>
          <cell r="AG43">
            <v>2056.9920433800003</v>
          </cell>
          <cell r="AH43">
            <v>2254.8902583700001</v>
          </cell>
          <cell r="AI43">
            <v>150.78008450999999</v>
          </cell>
          <cell r="AJ43">
            <v>256.66572616999997</v>
          </cell>
          <cell r="AK43">
            <v>336.11068905000002</v>
          </cell>
          <cell r="AL43">
            <v>489.3178388</v>
          </cell>
          <cell r="AM43">
            <v>611.98199521000004</v>
          </cell>
          <cell r="AN43">
            <v>955.06610148000004</v>
          </cell>
          <cell r="AO43">
            <v>1509.8851221</v>
          </cell>
          <cell r="AP43">
            <v>1896.29208799</v>
          </cell>
          <cell r="AQ43">
            <v>2505.2326735799998</v>
          </cell>
          <cell r="AR43">
            <v>3014.5682731200004</v>
          </cell>
          <cell r="AS43">
            <v>4101.0236016600002</v>
          </cell>
          <cell r="AT43">
            <v>4204.7680837099997</v>
          </cell>
          <cell r="AU43">
            <v>446.40613723000001</v>
          </cell>
          <cell r="AV43">
            <v>824.00370713999996</v>
          </cell>
          <cell r="AW43">
            <v>1141.03737303</v>
          </cell>
          <cell r="AX43">
            <v>1253.3470999499998</v>
          </cell>
          <cell r="AY43">
            <v>652.01886397999999</v>
          </cell>
        </row>
        <row r="44">
          <cell r="C44">
            <v>1078</v>
          </cell>
          <cell r="D44" t="str">
            <v>KCP SUMBER</v>
          </cell>
          <cell r="E44" t="str">
            <v>KC CIREBON 2</v>
          </cell>
          <cell r="F44">
            <v>406</v>
          </cell>
          <cell r="G44">
            <v>4</v>
          </cell>
          <cell r="H44">
            <v>39780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6.6269239500000001</v>
          </cell>
          <cell r="W44">
            <v>36.968141950000003</v>
          </cell>
          <cell r="X44">
            <v>60.374282899999997</v>
          </cell>
          <cell r="Y44">
            <v>37.03347754</v>
          </cell>
          <cell r="Z44">
            <v>87.906537060000005</v>
          </cell>
          <cell r="AA44">
            <v>142.30192410000001</v>
          </cell>
          <cell r="AB44">
            <v>200.70121756999998</v>
          </cell>
          <cell r="AC44">
            <v>283.27540077999998</v>
          </cell>
          <cell r="AD44">
            <v>391.2354479</v>
          </cell>
          <cell r="AE44">
            <v>371.63583719999997</v>
          </cell>
          <cell r="AF44">
            <v>539.65188504999992</v>
          </cell>
          <cell r="AG44">
            <v>678.00691370000004</v>
          </cell>
          <cell r="AH44">
            <v>811.60426054999994</v>
          </cell>
          <cell r="AI44">
            <v>219.65881368999999</v>
          </cell>
          <cell r="AJ44">
            <v>383.57200395000001</v>
          </cell>
          <cell r="AK44">
            <v>588.08836721</v>
          </cell>
          <cell r="AL44">
            <v>823.31630848999998</v>
          </cell>
          <cell r="AM44">
            <v>950.03081516999998</v>
          </cell>
          <cell r="AN44">
            <v>1168.8715268199999</v>
          </cell>
          <cell r="AO44">
            <v>1437.9461756199998</v>
          </cell>
          <cell r="AP44">
            <v>1713.68403388</v>
          </cell>
          <cell r="AQ44">
            <v>1889.28922493</v>
          </cell>
          <cell r="AR44">
            <v>2162.9610237900001</v>
          </cell>
          <cell r="AS44">
            <v>2485.6820168700001</v>
          </cell>
          <cell r="AT44">
            <v>2791.2196374200003</v>
          </cell>
          <cell r="AU44">
            <v>286.97372872000005</v>
          </cell>
          <cell r="AV44">
            <v>595.65568992999999</v>
          </cell>
          <cell r="AW44">
            <v>951.92619483999988</v>
          </cell>
          <cell r="AX44">
            <v>1211.33502028</v>
          </cell>
          <cell r="AY44">
            <v>1530.71166664</v>
          </cell>
        </row>
        <row r="45">
          <cell r="C45">
            <v>517</v>
          </cell>
          <cell r="D45" t="str">
            <v>KCP Cipanas</v>
          </cell>
          <cell r="E45" t="str">
            <v>CIANJUR</v>
          </cell>
          <cell r="F45">
            <v>105</v>
          </cell>
          <cell r="G45">
            <v>3</v>
          </cell>
          <cell r="H45">
            <v>37252</v>
          </cell>
          <cell r="I45">
            <v>488.16342496999994</v>
          </cell>
          <cell r="J45">
            <v>894.45373116999986</v>
          </cell>
          <cell r="K45">
            <v>61.392180229999987</v>
          </cell>
          <cell r="L45">
            <v>264.92417802</v>
          </cell>
          <cell r="M45">
            <v>163.45687203</v>
          </cell>
          <cell r="N45">
            <v>-287.28551902000004</v>
          </cell>
          <cell r="O45">
            <v>-357.99292587999997</v>
          </cell>
          <cell r="P45">
            <v>575.94315698000003</v>
          </cell>
          <cell r="Q45">
            <v>311.08754169000002</v>
          </cell>
          <cell r="R45">
            <v>512.35446346000015</v>
          </cell>
          <cell r="S45">
            <v>969.93228307999993</v>
          </cell>
          <cell r="T45">
            <v>1274.89555967</v>
          </cell>
          <cell r="U45">
            <v>1281.48181329</v>
          </cell>
          <cell r="V45">
            <v>1341.08110786</v>
          </cell>
          <cell r="W45">
            <v>165.24802316</v>
          </cell>
          <cell r="X45">
            <v>-184.43212666999997</v>
          </cell>
          <cell r="Y45">
            <v>-308.36667381000001</v>
          </cell>
          <cell r="Z45">
            <v>-215.09025456000001</v>
          </cell>
          <cell r="AA45">
            <v>11.012830630000002</v>
          </cell>
          <cell r="AB45">
            <v>542.3533314</v>
          </cell>
          <cell r="AC45">
            <v>804.48735532000001</v>
          </cell>
          <cell r="AD45">
            <v>430.73262936999998</v>
          </cell>
          <cell r="AE45">
            <v>521.07505171000003</v>
          </cell>
          <cell r="AF45">
            <v>1235.82723485</v>
          </cell>
          <cell r="AG45">
            <v>786.17161528999998</v>
          </cell>
          <cell r="AH45">
            <v>1221.4802056199999</v>
          </cell>
          <cell r="AI45">
            <v>475.94745856000003</v>
          </cell>
          <cell r="AJ45">
            <v>729.44242080999993</v>
          </cell>
          <cell r="AK45">
            <v>1086.9076910899998</v>
          </cell>
          <cell r="AL45">
            <v>1368.4583602999999</v>
          </cell>
          <cell r="AM45">
            <v>1596.4713749</v>
          </cell>
          <cell r="AN45">
            <v>2234.0510864499997</v>
          </cell>
          <cell r="AO45">
            <v>2488.0921889899996</v>
          </cell>
          <cell r="AP45">
            <v>2756.6952476399997</v>
          </cell>
          <cell r="AQ45">
            <v>2450.7782108699998</v>
          </cell>
          <cell r="AR45">
            <v>2793.9010746699996</v>
          </cell>
          <cell r="AS45">
            <v>3081.4896838600002</v>
          </cell>
          <cell r="AT45">
            <v>3350.5414953999998</v>
          </cell>
          <cell r="AU45">
            <v>506.69289581000004</v>
          </cell>
          <cell r="AV45">
            <v>719.43475494000006</v>
          </cell>
          <cell r="AW45">
            <v>574.37931128000014</v>
          </cell>
          <cell r="AX45">
            <v>869.51063789999989</v>
          </cell>
          <cell r="AY45">
            <v>1309.1878587200001</v>
          </cell>
        </row>
        <row r="46">
          <cell r="C46">
            <v>600</v>
          </cell>
          <cell r="D46" t="str">
            <v>KCP Pasar Caringin</v>
          </cell>
          <cell r="E46" t="str">
            <v>KC BANDUNG KOPO</v>
          </cell>
          <cell r="F46">
            <v>401</v>
          </cell>
          <cell r="G46">
            <v>2</v>
          </cell>
          <cell r="H46">
            <v>37519</v>
          </cell>
          <cell r="I46">
            <v>-2999.30554166</v>
          </cell>
          <cell r="J46">
            <v>432.90435471000006</v>
          </cell>
          <cell r="K46">
            <v>-276.69336530000004</v>
          </cell>
          <cell r="L46">
            <v>-1176.7286836499998</v>
          </cell>
          <cell r="M46">
            <v>-1197.2467200399999</v>
          </cell>
          <cell r="N46">
            <v>-1697.06139835</v>
          </cell>
          <cell r="O46">
            <v>-1781.84136414</v>
          </cell>
          <cell r="P46">
            <v>-625.21342862999995</v>
          </cell>
          <cell r="Q46">
            <v>-481.08273003999994</v>
          </cell>
          <cell r="R46">
            <v>-390.42297237999998</v>
          </cell>
          <cell r="S46">
            <v>147.4536952</v>
          </cell>
          <cell r="T46">
            <v>593.65742403000002</v>
          </cell>
          <cell r="U46">
            <v>482.14346345999996</v>
          </cell>
          <cell r="V46">
            <v>990.69608940000001</v>
          </cell>
          <cell r="W46">
            <v>725.73417003999998</v>
          </cell>
          <cell r="X46">
            <v>586.48520947999998</v>
          </cell>
          <cell r="Y46">
            <v>621.53089366999995</v>
          </cell>
          <cell r="Z46">
            <v>633.15601320000007</v>
          </cell>
          <cell r="AA46">
            <v>128.58029182999999</v>
          </cell>
          <cell r="AB46">
            <v>-918.51213203999998</v>
          </cell>
          <cell r="AC46">
            <v>-1106.4382833</v>
          </cell>
          <cell r="AD46">
            <v>-1852.63647049</v>
          </cell>
          <cell r="AE46">
            <v>-1922.2515264799999</v>
          </cell>
          <cell r="AF46">
            <v>-352.65830282000002</v>
          </cell>
          <cell r="AG46">
            <v>-2076.4474141300002</v>
          </cell>
          <cell r="AH46">
            <v>-1754.2134732100001</v>
          </cell>
          <cell r="AI46">
            <v>-16.136477589999998</v>
          </cell>
          <cell r="AJ46">
            <v>669.71225585000002</v>
          </cell>
          <cell r="AK46">
            <v>900.64513569000007</v>
          </cell>
          <cell r="AL46">
            <v>994.68505671000003</v>
          </cell>
          <cell r="AM46">
            <v>-511.06613526999996</v>
          </cell>
          <cell r="AN46">
            <v>197.80474869</v>
          </cell>
          <cell r="AO46">
            <v>126.08686342</v>
          </cell>
          <cell r="AP46">
            <v>260.85467950999998</v>
          </cell>
          <cell r="AQ46">
            <v>-16.733405430000001</v>
          </cell>
          <cell r="AR46">
            <v>150.70741485000002</v>
          </cell>
          <cell r="AS46">
            <v>358.10610771</v>
          </cell>
          <cell r="AT46">
            <v>447.04831080000002</v>
          </cell>
          <cell r="AU46">
            <v>86.099976740000002</v>
          </cell>
          <cell r="AV46">
            <v>96.338489469999999</v>
          </cell>
          <cell r="AW46">
            <v>153.21397972999998</v>
          </cell>
          <cell r="AX46">
            <v>529.84110533</v>
          </cell>
          <cell r="AY46">
            <v>515.23426871000004</v>
          </cell>
        </row>
        <row r="47">
          <cell r="C47">
            <v>601</v>
          </cell>
          <cell r="D47" t="str">
            <v>KCP Weru</v>
          </cell>
          <cell r="E47" t="str">
            <v>KC CIREBON 2</v>
          </cell>
          <cell r="F47">
            <v>406</v>
          </cell>
          <cell r="G47">
            <v>2</v>
          </cell>
          <cell r="H47">
            <v>37531</v>
          </cell>
          <cell r="I47">
            <v>722.79675501999998</v>
          </cell>
          <cell r="J47">
            <v>150.51077266999997</v>
          </cell>
          <cell r="K47">
            <v>151.44842499000001</v>
          </cell>
          <cell r="L47">
            <v>271.53334649999999</v>
          </cell>
          <cell r="M47">
            <v>394.40017462999992</v>
          </cell>
          <cell r="N47">
            <v>570.43336302</v>
          </cell>
          <cell r="O47">
            <v>718.97658191000005</v>
          </cell>
          <cell r="P47">
            <v>1010.7956900099998</v>
          </cell>
          <cell r="Q47">
            <v>1227.0561392899999</v>
          </cell>
          <cell r="R47">
            <v>1437.5187656800001</v>
          </cell>
          <cell r="S47">
            <v>1667.0314862099999</v>
          </cell>
          <cell r="T47">
            <v>1825.9249888000002</v>
          </cell>
          <cell r="U47">
            <v>2034.32532778</v>
          </cell>
          <cell r="V47">
            <v>2145.2466553099998</v>
          </cell>
          <cell r="W47">
            <v>279.77178347</v>
          </cell>
          <cell r="X47">
            <v>538.93908048000003</v>
          </cell>
          <cell r="Y47">
            <v>676.62471935999997</v>
          </cell>
          <cell r="Z47">
            <v>847.59209623000004</v>
          </cell>
          <cell r="AA47">
            <v>1213.33001644</v>
          </cell>
          <cell r="AB47">
            <v>1563.9526371300001</v>
          </cell>
          <cell r="AC47">
            <v>2000.54087542</v>
          </cell>
          <cell r="AD47">
            <v>2251.4072541700002</v>
          </cell>
          <cell r="AE47">
            <v>2672.5697513200003</v>
          </cell>
          <cell r="AF47">
            <v>2072.8618007300001</v>
          </cell>
          <cell r="AG47">
            <v>2701.8684649000002</v>
          </cell>
          <cell r="AH47">
            <v>2483.77504107</v>
          </cell>
          <cell r="AI47">
            <v>546.37150879000001</v>
          </cell>
          <cell r="AJ47">
            <v>945.50221792999992</v>
          </cell>
          <cell r="AK47">
            <v>1583.1740508900002</v>
          </cell>
          <cell r="AL47">
            <v>2243.2033720500003</v>
          </cell>
          <cell r="AM47">
            <v>2906.7165139399999</v>
          </cell>
          <cell r="AN47">
            <v>2056.6766788800001</v>
          </cell>
          <cell r="AO47">
            <v>2519.7332859099997</v>
          </cell>
          <cell r="AP47">
            <v>3163.92668194</v>
          </cell>
          <cell r="AQ47">
            <v>3394.7709209600002</v>
          </cell>
          <cell r="AR47">
            <v>3969.9343056000002</v>
          </cell>
          <cell r="AS47">
            <v>4579.605058879999</v>
          </cell>
          <cell r="AT47">
            <v>6018.7643271699999</v>
          </cell>
          <cell r="AU47">
            <v>712.13010875999998</v>
          </cell>
          <cell r="AV47">
            <v>1351.7398580199999</v>
          </cell>
          <cell r="AW47">
            <v>2432.43250696</v>
          </cell>
          <cell r="AX47">
            <v>3048.9061306000003</v>
          </cell>
          <cell r="AY47">
            <v>3664.5787143900002</v>
          </cell>
        </row>
        <row r="48">
          <cell r="C48">
            <v>1107</v>
          </cell>
          <cell r="D48" t="str">
            <v>KCP METRO TRADE CENTER</v>
          </cell>
          <cell r="E48" t="str">
            <v>KC BANDUNG SUKARNO HATTA</v>
          </cell>
          <cell r="F48">
            <v>407</v>
          </cell>
          <cell r="G48">
            <v>3</v>
          </cell>
          <cell r="H48">
            <v>39079</v>
          </cell>
          <cell r="I48">
            <v>0</v>
          </cell>
          <cell r="J48">
            <v>-52.455653640000016</v>
          </cell>
          <cell r="K48">
            <v>16.684761460000001</v>
          </cell>
          <cell r="L48">
            <v>-50.110332089999993</v>
          </cell>
          <cell r="M48">
            <v>15.362386910000012</v>
          </cell>
          <cell r="N48">
            <v>-43.690521960000005</v>
          </cell>
          <cell r="O48">
            <v>-111.98639022999998</v>
          </cell>
          <cell r="P48">
            <v>-102.60123434</v>
          </cell>
          <cell r="Q48">
            <v>-373.38994444999997</v>
          </cell>
          <cell r="R48">
            <v>-991.45363736999991</v>
          </cell>
          <cell r="S48">
            <v>-1033.4763852799999</v>
          </cell>
          <cell r="T48">
            <v>-1955.3810755700001</v>
          </cell>
          <cell r="U48">
            <v>-1926.3938436199999</v>
          </cell>
          <cell r="V48">
            <v>-1896.7621597100001</v>
          </cell>
          <cell r="W48">
            <v>58.142904979999997</v>
          </cell>
          <cell r="X48">
            <v>122.20709031999999</v>
          </cell>
          <cell r="Y48">
            <v>133.87112618</v>
          </cell>
          <cell r="Z48">
            <v>206.60605491999999</v>
          </cell>
          <cell r="AA48">
            <v>289.25507562000001</v>
          </cell>
          <cell r="AB48">
            <v>177.18237728</v>
          </cell>
          <cell r="AC48">
            <v>294.15395909</v>
          </cell>
          <cell r="AD48">
            <v>378.75576593</v>
          </cell>
          <cell r="AE48">
            <v>416.57068500000003</v>
          </cell>
          <cell r="AF48">
            <v>92.348407230000007</v>
          </cell>
          <cell r="AG48">
            <v>-1652.03793892</v>
          </cell>
          <cell r="AH48">
            <v>-1400.90855403</v>
          </cell>
          <cell r="AI48">
            <v>121.33814142</v>
          </cell>
          <cell r="AJ48">
            <v>216.09805808999999</v>
          </cell>
          <cell r="AK48">
            <v>810.47002548</v>
          </cell>
          <cell r="AL48">
            <v>869.56436352000003</v>
          </cell>
          <cell r="AM48">
            <v>1008.8526368300001</v>
          </cell>
          <cell r="AN48">
            <v>1130.3835111199999</v>
          </cell>
          <cell r="AO48">
            <v>1451.1873225699999</v>
          </cell>
          <cell r="AP48">
            <v>1600.50656134</v>
          </cell>
          <cell r="AQ48">
            <v>1763.9701615199999</v>
          </cell>
          <cell r="AR48">
            <v>1925.2975105799999</v>
          </cell>
          <cell r="AS48">
            <v>2085.66359483</v>
          </cell>
          <cell r="AT48">
            <v>2140.1633617599996</v>
          </cell>
          <cell r="AU48">
            <v>114.60752675000001</v>
          </cell>
          <cell r="AV48">
            <v>265.08864176000003</v>
          </cell>
          <cell r="AW48">
            <v>457.01404854999993</v>
          </cell>
          <cell r="AX48">
            <v>662.26495976000001</v>
          </cell>
          <cell r="AY48">
            <v>761.90209064999999</v>
          </cell>
        </row>
        <row r="49">
          <cell r="C49">
            <v>2104</v>
          </cell>
          <cell r="D49" t="str">
            <v>KCP RIAU</v>
          </cell>
          <cell r="E49" t="str">
            <v>BANDUNG A YANI</v>
          </cell>
          <cell r="F49">
            <v>389</v>
          </cell>
          <cell r="G49">
            <v>4</v>
          </cell>
          <cell r="H49">
            <v>40497</v>
          </cell>
          <cell r="AU49">
            <v>-57.887193150000002</v>
          </cell>
          <cell r="AV49">
            <v>-185.70635494000001</v>
          </cell>
          <cell r="AW49">
            <v>-328.22479169999997</v>
          </cell>
          <cell r="AX49">
            <v>-377.69764206000002</v>
          </cell>
          <cell r="AY49">
            <v>-460.61317212</v>
          </cell>
        </row>
        <row r="50">
          <cell r="C50">
            <v>2105</v>
          </cell>
          <cell r="D50" t="str">
            <v>KCP SUCI</v>
          </cell>
          <cell r="E50" t="str">
            <v>BANDUNG A YANI</v>
          </cell>
          <cell r="F50">
            <v>389</v>
          </cell>
          <cell r="G50">
            <v>4</v>
          </cell>
          <cell r="H50">
            <v>40483</v>
          </cell>
          <cell r="AU50">
            <v>-25.837526949999994</v>
          </cell>
          <cell r="AV50">
            <v>-76.852424849999991</v>
          </cell>
          <cell r="AW50">
            <v>-129.46269885999999</v>
          </cell>
          <cell r="AX50">
            <v>-146.04655187</v>
          </cell>
          <cell r="AY50">
            <v>-198.31475320000001</v>
          </cell>
        </row>
        <row r="51">
          <cell r="C51">
            <v>629</v>
          </cell>
          <cell r="D51" t="str">
            <v>KCP PLAZA LEMBU SWANA</v>
          </cell>
          <cell r="E51" t="str">
            <v>SAMARINDA 1</v>
          </cell>
          <cell r="F51">
            <v>82</v>
          </cell>
          <cell r="G51">
            <v>3</v>
          </cell>
          <cell r="H51">
            <v>37649</v>
          </cell>
          <cell r="I51">
            <v>-288.98651423000001</v>
          </cell>
          <cell r="J51">
            <v>1103.0645797</v>
          </cell>
          <cell r="K51">
            <v>148.96319883999999</v>
          </cell>
          <cell r="L51">
            <v>303.76271207999997</v>
          </cell>
          <cell r="M51">
            <v>305.06628031999998</v>
          </cell>
          <cell r="N51">
            <v>868.97940406999999</v>
          </cell>
          <cell r="O51">
            <v>929.04622965999999</v>
          </cell>
          <cell r="P51">
            <v>1079.20324149</v>
          </cell>
          <cell r="Q51">
            <v>1259.6393663600002</v>
          </cell>
          <cell r="R51">
            <v>1400.6243345</v>
          </cell>
          <cell r="S51">
            <v>1561.4733894999999</v>
          </cell>
          <cell r="T51">
            <v>1669.3141293100002</v>
          </cell>
          <cell r="U51">
            <v>1882.5587907399999</v>
          </cell>
          <cell r="V51">
            <v>1938.6186293199999</v>
          </cell>
          <cell r="W51">
            <v>33.945696310000002</v>
          </cell>
          <cell r="X51">
            <v>336.14918349999999</v>
          </cell>
          <cell r="Y51">
            <v>674.89277174000006</v>
          </cell>
          <cell r="Z51">
            <v>787.18354021000005</v>
          </cell>
          <cell r="AA51">
            <v>921.77451447999999</v>
          </cell>
          <cell r="AB51">
            <v>1098.84370455</v>
          </cell>
          <cell r="AC51">
            <v>1397.5269884900001</v>
          </cell>
          <cell r="AD51">
            <v>1391.56030491</v>
          </cell>
          <cell r="AE51">
            <v>1575.43548059</v>
          </cell>
          <cell r="AF51">
            <v>1562.5761507499999</v>
          </cell>
          <cell r="AG51">
            <v>2239.80580194</v>
          </cell>
          <cell r="AH51">
            <v>2291.7788338299997</v>
          </cell>
          <cell r="AI51">
            <v>-203.9387098</v>
          </cell>
          <cell r="AJ51">
            <v>-562.50277527000003</v>
          </cell>
          <cell r="AK51">
            <v>-523.06616910000002</v>
          </cell>
          <cell r="AL51">
            <v>-1202.63269178</v>
          </cell>
          <cell r="AM51">
            <v>-1358.3158264000001</v>
          </cell>
          <cell r="AN51">
            <v>-1319.3680199300002</v>
          </cell>
          <cell r="AO51">
            <v>-251.53075662000001</v>
          </cell>
          <cell r="AP51">
            <v>-34.804599850000002</v>
          </cell>
          <cell r="AQ51">
            <v>842.28462290999994</v>
          </cell>
          <cell r="AR51">
            <v>1041.3292587400001</v>
          </cell>
          <cell r="AS51">
            <v>1171.3766340299999</v>
          </cell>
          <cell r="AT51">
            <v>1384.50784944</v>
          </cell>
          <cell r="AU51">
            <v>320.41114240000002</v>
          </cell>
          <cell r="AV51">
            <v>264.59906716</v>
          </cell>
          <cell r="AW51">
            <v>556.34961389</v>
          </cell>
          <cell r="AX51">
            <v>1418.1585716300001</v>
          </cell>
          <cell r="AY51">
            <v>1823.5929320500002</v>
          </cell>
        </row>
        <row r="52">
          <cell r="C52">
            <v>564</v>
          </cell>
          <cell r="D52" t="str">
            <v>KCP SUNGAI DANAU</v>
          </cell>
          <cell r="E52" t="str">
            <v>BATULICIN</v>
          </cell>
          <cell r="F52">
            <v>126</v>
          </cell>
          <cell r="G52">
            <v>4</v>
          </cell>
          <cell r="H52">
            <v>37438</v>
          </cell>
          <cell r="I52">
            <v>1578.2941777400001</v>
          </cell>
          <cell r="J52">
            <v>2214.8864793400003</v>
          </cell>
          <cell r="K52">
            <v>235.53429930999999</v>
          </cell>
          <cell r="L52">
            <v>501.94265227</v>
          </cell>
          <cell r="M52">
            <v>744.18211775999998</v>
          </cell>
          <cell r="N52">
            <v>1056.06488319</v>
          </cell>
          <cell r="O52">
            <v>1370.7583142999999</v>
          </cell>
          <cell r="P52">
            <v>1648.63740598</v>
          </cell>
          <cell r="Q52">
            <v>1959.74812249</v>
          </cell>
          <cell r="R52">
            <v>2266.7568748700005</v>
          </cell>
          <cell r="S52">
            <v>2591.5782676999997</v>
          </cell>
          <cell r="T52">
            <v>2962.5605330299995</v>
          </cell>
          <cell r="U52">
            <v>3457.9146572499999</v>
          </cell>
          <cell r="V52">
            <v>3905.9904278099998</v>
          </cell>
          <cell r="W52">
            <v>539.47394592000001</v>
          </cell>
          <cell r="X52">
            <v>1010.55925472</v>
          </cell>
          <cell r="Y52">
            <v>1427.91721226</v>
          </cell>
          <cell r="Z52">
            <v>1822.70889098</v>
          </cell>
          <cell r="AA52">
            <v>2212.6491830199998</v>
          </cell>
          <cell r="AB52">
            <v>2635.1281243400003</v>
          </cell>
          <cell r="AC52">
            <v>3080.7050227399995</v>
          </cell>
          <cell r="AD52">
            <v>3576.5130137900001</v>
          </cell>
          <cell r="AE52">
            <v>3950.2716794600001</v>
          </cell>
          <cell r="AF52">
            <v>4537.5468018900001</v>
          </cell>
          <cell r="AG52">
            <v>5014.0867038699998</v>
          </cell>
          <cell r="AH52">
            <v>5331.7003301499999</v>
          </cell>
          <cell r="AI52">
            <v>471.30114837999997</v>
          </cell>
          <cell r="AJ52">
            <v>878.58906548000004</v>
          </cell>
          <cell r="AK52">
            <v>1281.3889279100001</v>
          </cell>
          <cell r="AL52">
            <v>1784.6293375</v>
          </cell>
          <cell r="AM52">
            <v>2159.6745668799999</v>
          </cell>
          <cell r="AN52">
            <v>2621.1750268699998</v>
          </cell>
          <cell r="AO52">
            <v>3055.74590369</v>
          </cell>
          <cell r="AP52">
            <v>3492.6154422700001</v>
          </cell>
          <cell r="AQ52">
            <v>3859.7118423899997</v>
          </cell>
          <cell r="AR52">
            <v>4255.7130851100001</v>
          </cell>
          <cell r="AS52">
            <v>4253.8425976199997</v>
          </cell>
          <cell r="AT52">
            <v>4626.9504827999999</v>
          </cell>
          <cell r="AU52">
            <v>355.14146661000001</v>
          </cell>
          <cell r="AV52">
            <v>807.32871541999998</v>
          </cell>
          <cell r="AW52">
            <v>1297.1214939000001</v>
          </cell>
          <cell r="AX52">
            <v>1748.4733384600002</v>
          </cell>
          <cell r="AY52">
            <v>2211.8715898600003</v>
          </cell>
        </row>
        <row r="53">
          <cell r="C53">
            <v>2059</v>
          </cell>
          <cell r="D53" t="str">
            <v>KCP PURUK CAHU</v>
          </cell>
          <cell r="E53" t="str">
            <v>MUARA TEWEH</v>
          </cell>
          <cell r="F53">
            <v>209</v>
          </cell>
          <cell r="G53">
            <v>4</v>
          </cell>
          <cell r="H53">
            <v>40156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-77.513784200000003</v>
          </cell>
          <cell r="AJ53">
            <v>-105.11205131</v>
          </cell>
          <cell r="AK53">
            <v>-159.58374266999999</v>
          </cell>
          <cell r="AL53">
            <v>-182.78202153000001</v>
          </cell>
          <cell r="AM53">
            <v>-289.43620656000002</v>
          </cell>
          <cell r="AN53">
            <v>-319.69637325999997</v>
          </cell>
          <cell r="AO53">
            <v>-298.86469536000004</v>
          </cell>
          <cell r="AP53">
            <v>-335.78959420000001</v>
          </cell>
          <cell r="AQ53">
            <v>-378.06740461000004</v>
          </cell>
          <cell r="AR53">
            <v>-337.34513202999995</v>
          </cell>
          <cell r="AS53">
            <v>-489.89255294000003</v>
          </cell>
          <cell r="AT53">
            <v>-625.7143153300002</v>
          </cell>
          <cell r="AU53">
            <v>74.394701890000007</v>
          </cell>
          <cell r="AV53">
            <v>71.130472790000013</v>
          </cell>
          <cell r="AW53">
            <v>23.099155639999999</v>
          </cell>
          <cell r="AX53">
            <v>69.918347769999997</v>
          </cell>
          <cell r="AY53">
            <v>107.07690447</v>
          </cell>
        </row>
        <row r="54">
          <cell r="C54">
            <v>627</v>
          </cell>
          <cell r="D54" t="str">
            <v>KCP NUNUKAN</v>
          </cell>
          <cell r="E54" t="str">
            <v>TARAKAN</v>
          </cell>
          <cell r="F54">
            <v>183</v>
          </cell>
          <cell r="G54">
            <v>4</v>
          </cell>
          <cell r="H54">
            <v>37656</v>
          </cell>
          <cell r="I54">
            <v>1228.5725723699998</v>
          </cell>
          <cell r="J54">
            <v>2643.3243136000006</v>
          </cell>
          <cell r="K54">
            <v>267.56263949999999</v>
          </cell>
          <cell r="L54">
            <v>535.17609736999998</v>
          </cell>
          <cell r="M54">
            <v>744.80953706000003</v>
          </cell>
          <cell r="N54">
            <v>994.47652060999997</v>
          </cell>
          <cell r="O54">
            <v>1271.3935423700002</v>
          </cell>
          <cell r="P54">
            <v>1524.8733502699999</v>
          </cell>
          <cell r="Q54">
            <v>1823.1122541699999</v>
          </cell>
          <cell r="R54">
            <v>2120.4597535399998</v>
          </cell>
          <cell r="S54">
            <v>2505.6582772900001</v>
          </cell>
          <cell r="T54">
            <v>2869.2863712499998</v>
          </cell>
          <cell r="U54">
            <v>3271.8226644800002</v>
          </cell>
          <cell r="V54">
            <v>3629.99094367</v>
          </cell>
          <cell r="W54">
            <v>457.22265006999999</v>
          </cell>
          <cell r="X54">
            <v>861.45845553999993</v>
          </cell>
          <cell r="Y54">
            <v>879.48596840999994</v>
          </cell>
          <cell r="Z54">
            <v>1160.73678447</v>
          </cell>
          <cell r="AA54">
            <v>1269.0754095</v>
          </cell>
          <cell r="AB54">
            <v>1514.0565628900001</v>
          </cell>
          <cell r="AC54">
            <v>1902.9414271199998</v>
          </cell>
          <cell r="AD54">
            <v>2500.9571355399999</v>
          </cell>
          <cell r="AE54">
            <v>2848.4228344600001</v>
          </cell>
          <cell r="AF54">
            <v>3050.57143722</v>
          </cell>
          <cell r="AG54">
            <v>3480.8853114399999</v>
          </cell>
          <cell r="AH54">
            <v>3970.4523841300002</v>
          </cell>
          <cell r="AI54">
            <v>415.34252981000003</v>
          </cell>
          <cell r="AJ54">
            <v>765.87297386</v>
          </cell>
          <cell r="AK54">
            <v>1025.37944692</v>
          </cell>
          <cell r="AL54">
            <v>1396.6675179700001</v>
          </cell>
          <cell r="AM54">
            <v>1460.07508792</v>
          </cell>
          <cell r="AN54">
            <v>1659.6788073499999</v>
          </cell>
          <cell r="AO54">
            <v>1933.8907583900002</v>
          </cell>
          <cell r="AP54">
            <v>2465.5397851799999</v>
          </cell>
          <cell r="AQ54">
            <v>2713.4805331500002</v>
          </cell>
          <cell r="AR54">
            <v>2985.3616361300001</v>
          </cell>
          <cell r="AS54">
            <v>3277.6607638</v>
          </cell>
          <cell r="AT54">
            <v>3451.8440601299999</v>
          </cell>
          <cell r="AU54">
            <v>403.27991614999996</v>
          </cell>
          <cell r="AV54">
            <v>763.71971599999995</v>
          </cell>
          <cell r="AW54">
            <v>1108.1246016600001</v>
          </cell>
          <cell r="AX54">
            <v>978.77431242</v>
          </cell>
          <cell r="AY54">
            <v>1320.1262447000001</v>
          </cell>
        </row>
        <row r="55">
          <cell r="C55">
            <v>2078</v>
          </cell>
          <cell r="D55" t="str">
            <v>KCP BALIKPAPAN SUPER BLOK</v>
          </cell>
          <cell r="E55" t="str">
            <v>KC BALIKPAPAN A YANI</v>
          </cell>
          <cell r="F55">
            <v>630</v>
          </cell>
          <cell r="G55">
            <v>4</v>
          </cell>
          <cell r="H55">
            <v>40163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-33.83814666</v>
          </cell>
          <cell r="AJ55">
            <v>-76.040739989999992</v>
          </cell>
          <cell r="AK55">
            <v>-112.59570162999999</v>
          </cell>
          <cell r="AL55">
            <v>-156.70487125</v>
          </cell>
          <cell r="AM55">
            <v>-261.60363883000002</v>
          </cell>
          <cell r="AN55">
            <v>-331.11104191000004</v>
          </cell>
          <cell r="AO55">
            <v>-335.16836760000001</v>
          </cell>
          <cell r="AP55">
            <v>-371.08278111999999</v>
          </cell>
          <cell r="AQ55">
            <v>-417.32449124999999</v>
          </cell>
          <cell r="AR55">
            <v>-422.53092300999998</v>
          </cell>
          <cell r="AS55">
            <v>-422.31212153999996</v>
          </cell>
          <cell r="AT55">
            <v>-495.91649772000005</v>
          </cell>
          <cell r="AU55">
            <v>55.521715110000002</v>
          </cell>
          <cell r="AV55">
            <v>121.20118176000001</v>
          </cell>
          <cell r="AW55">
            <v>180.85681513999998</v>
          </cell>
          <cell r="AX55">
            <v>158.38025859999996</v>
          </cell>
          <cell r="AY55">
            <v>236.00482940999996</v>
          </cell>
        </row>
        <row r="56">
          <cell r="C56">
            <v>2069</v>
          </cell>
          <cell r="D56" t="str">
            <v>KCP SAMARINDA SEBERANG</v>
          </cell>
          <cell r="E56" t="str">
            <v>SAMARINDA 1</v>
          </cell>
          <cell r="F56">
            <v>82</v>
          </cell>
          <cell r="G56">
            <v>4</v>
          </cell>
          <cell r="H56">
            <v>40156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-245.35761613</v>
          </cell>
          <cell r="AJ56">
            <v>-269.82737450999997</v>
          </cell>
          <cell r="AK56">
            <v>-319.64194510999999</v>
          </cell>
          <cell r="AL56">
            <v>-341.64504579999999</v>
          </cell>
          <cell r="AM56">
            <v>-464.45050494999998</v>
          </cell>
          <cell r="AN56">
            <v>-476.61496211000002</v>
          </cell>
          <cell r="AO56">
            <v>-512.75180542999999</v>
          </cell>
          <cell r="AP56">
            <v>-505.92250555000004</v>
          </cell>
          <cell r="AQ56">
            <v>-544.93708960000004</v>
          </cell>
          <cell r="AR56">
            <v>-497.21079487999998</v>
          </cell>
          <cell r="AS56">
            <v>-459.31395345000004</v>
          </cell>
          <cell r="AT56">
            <v>-422.37420176999996</v>
          </cell>
          <cell r="AU56">
            <v>43.418491259999996</v>
          </cell>
          <cell r="AV56">
            <v>84.602184600000015</v>
          </cell>
          <cell r="AW56">
            <v>123.98536587000001</v>
          </cell>
          <cell r="AX56">
            <v>150.45618439999998</v>
          </cell>
          <cell r="AY56">
            <v>161.92668699999999</v>
          </cell>
        </row>
        <row r="57">
          <cell r="C57">
            <v>2112</v>
          </cell>
          <cell r="D57" t="str">
            <v>KCP BALIKPAPAN MANGGAR</v>
          </cell>
          <cell r="E57" t="str">
            <v>KC BALIKPAPAN A YANI</v>
          </cell>
          <cell r="F57">
            <v>630</v>
          </cell>
          <cell r="G57">
            <v>4</v>
          </cell>
          <cell r="AQ57">
            <v>-0.39139708000000001</v>
          </cell>
          <cell r="AR57">
            <v>-205.81172761000002</v>
          </cell>
          <cell r="AS57">
            <v>-239.75811984000001</v>
          </cell>
          <cell r="AT57">
            <v>-297.28950012000001</v>
          </cell>
          <cell r="AU57">
            <v>-1.50318474</v>
          </cell>
          <cell r="AV57">
            <v>-11.808137289999999</v>
          </cell>
          <cell r="AW57">
            <v>-41.524484340000001</v>
          </cell>
          <cell r="AX57">
            <v>-52.626628759999996</v>
          </cell>
          <cell r="AY57">
            <v>-51.057189950000001</v>
          </cell>
        </row>
        <row r="58">
          <cell r="C58">
            <v>2130</v>
          </cell>
          <cell r="D58" t="str">
            <v>KCP MELAYU</v>
          </cell>
          <cell r="E58" t="str">
            <v>KC BANJARMASIN 2</v>
          </cell>
          <cell r="F58">
            <v>623</v>
          </cell>
          <cell r="G58">
            <v>4</v>
          </cell>
          <cell r="H58">
            <v>40522</v>
          </cell>
          <cell r="AT58">
            <v>-9.9302669999999996E-2</v>
          </cell>
          <cell r="AU58">
            <v>-4.7833629999999996</v>
          </cell>
          <cell r="AV58">
            <v>-19.812632760000003</v>
          </cell>
          <cell r="AW58">
            <v>-44.056754299999994</v>
          </cell>
          <cell r="AX58">
            <v>-62.607800759999996</v>
          </cell>
          <cell r="AY58">
            <v>-161.27851974999999</v>
          </cell>
        </row>
        <row r="59">
          <cell r="C59">
            <v>2131</v>
          </cell>
          <cell r="D59" t="str">
            <v>KCP PALAPAN</v>
          </cell>
          <cell r="E59" t="str">
            <v>KC BANJARMASIN 2</v>
          </cell>
          <cell r="F59">
            <v>623</v>
          </cell>
          <cell r="G59">
            <v>4</v>
          </cell>
          <cell r="H59">
            <v>40522</v>
          </cell>
          <cell r="AT59">
            <v>-5.0471929999999998E-2</v>
          </cell>
          <cell r="AU59">
            <v>-5.00992967</v>
          </cell>
          <cell r="AV59">
            <v>-27.455622100000003</v>
          </cell>
          <cell r="AW59">
            <v>-174.33629099000001</v>
          </cell>
          <cell r="AX59">
            <v>-217.90126222999999</v>
          </cell>
          <cell r="AY59">
            <v>-331.49650352999998</v>
          </cell>
        </row>
        <row r="60">
          <cell r="C60">
            <v>2047</v>
          </cell>
          <cell r="D60" t="str">
            <v>KCP MENDAWAI</v>
          </cell>
          <cell r="E60" t="str">
            <v>PANGKALAN BUN</v>
          </cell>
          <cell r="F60">
            <v>282</v>
          </cell>
          <cell r="G60">
            <v>4</v>
          </cell>
          <cell r="H60">
            <v>40112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-28.834182010000003</v>
          </cell>
          <cell r="AH60">
            <v>-265.20272012999999</v>
          </cell>
          <cell r="AI60">
            <v>-40.822771719999999</v>
          </cell>
          <cell r="AJ60">
            <v>-47.42483756</v>
          </cell>
          <cell r="AK60">
            <v>-60.356664819999999</v>
          </cell>
          <cell r="AL60">
            <v>-80.134858180000009</v>
          </cell>
          <cell r="AM60">
            <v>-118.49723420999999</v>
          </cell>
          <cell r="AN60">
            <v>-142.68730219</v>
          </cell>
          <cell r="AO60">
            <v>-153.54635437000002</v>
          </cell>
          <cell r="AP60">
            <v>-173.48537001</v>
          </cell>
          <cell r="AQ60">
            <v>-199.05045699999999</v>
          </cell>
          <cell r="AR60">
            <v>-172.74161174</v>
          </cell>
          <cell r="AS60">
            <v>-144.95815465000001</v>
          </cell>
          <cell r="AT60">
            <v>-227.80640925</v>
          </cell>
          <cell r="AU60">
            <v>72.069550650000011</v>
          </cell>
          <cell r="AV60">
            <v>88.763818659999998</v>
          </cell>
          <cell r="AW60">
            <v>158.23284533</v>
          </cell>
          <cell r="AX60">
            <v>208.84362777999999</v>
          </cell>
          <cell r="AY60">
            <v>207.92498644</v>
          </cell>
        </row>
        <row r="61">
          <cell r="C61">
            <v>2060</v>
          </cell>
          <cell r="D61" t="str">
            <v>KCP KATINGAN</v>
          </cell>
          <cell r="E61" t="str">
            <v>PALANGKARAYA</v>
          </cell>
          <cell r="F61">
            <v>243</v>
          </cell>
          <cell r="G61">
            <v>4</v>
          </cell>
          <cell r="H61">
            <v>40142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1.3553199999999999E-3</v>
          </cell>
          <cell r="AH61">
            <v>-330.63579683999995</v>
          </cell>
          <cell r="AI61">
            <v>-93.48823981999999</v>
          </cell>
          <cell r="AJ61">
            <v>-146.96840980000002</v>
          </cell>
          <cell r="AK61">
            <v>-193.30034080999999</v>
          </cell>
          <cell r="AL61">
            <v>-199.78086061000002</v>
          </cell>
          <cell r="AM61">
            <v>-323.20576732999996</v>
          </cell>
          <cell r="AN61">
            <v>-320.6806282</v>
          </cell>
          <cell r="AO61">
            <v>-299.93386170999997</v>
          </cell>
          <cell r="AP61">
            <v>-278.97237401000001</v>
          </cell>
          <cell r="AQ61">
            <v>-311.40945717</v>
          </cell>
          <cell r="AR61">
            <v>-286.95898586000004</v>
          </cell>
          <cell r="AS61">
            <v>-183.03514651000003</v>
          </cell>
          <cell r="AT61">
            <v>-125.21845497999999</v>
          </cell>
          <cell r="AU61">
            <v>99.22309276</v>
          </cell>
          <cell r="AV61">
            <v>193.87642713</v>
          </cell>
          <cell r="AW61">
            <v>281.43854754</v>
          </cell>
          <cell r="AX61">
            <v>387.32153631</v>
          </cell>
          <cell r="AY61">
            <v>499.17850490999996</v>
          </cell>
        </row>
        <row r="62">
          <cell r="C62">
            <v>663</v>
          </cell>
          <cell r="D62" t="str">
            <v>KCP KAYU TANGI</v>
          </cell>
          <cell r="E62" t="str">
            <v>KC BANJARMASIN 2</v>
          </cell>
          <cell r="F62">
            <v>623</v>
          </cell>
          <cell r="G62">
            <v>3</v>
          </cell>
          <cell r="H62">
            <v>38026</v>
          </cell>
          <cell r="I62">
            <v>299.80691840000003</v>
          </cell>
          <cell r="J62">
            <v>-396.23136350999999</v>
          </cell>
          <cell r="K62">
            <v>-25.941330479999991</v>
          </cell>
          <cell r="L62">
            <v>-39.814498060000005</v>
          </cell>
          <cell r="M62">
            <v>-273.92869860000002</v>
          </cell>
          <cell r="N62">
            <v>-250.72214598000002</v>
          </cell>
          <cell r="O62">
            <v>-350.39246800000006</v>
          </cell>
          <cell r="P62">
            <v>-186.56628282999992</v>
          </cell>
          <cell r="Q62">
            <v>-271.91902238</v>
          </cell>
          <cell r="R62">
            <v>-155.90726052999997</v>
          </cell>
          <cell r="S62">
            <v>-420.96727972000002</v>
          </cell>
          <cell r="T62">
            <v>-876.9153258099999</v>
          </cell>
          <cell r="U62">
            <v>-836.34249774</v>
          </cell>
          <cell r="V62">
            <v>-1035.0390036000001</v>
          </cell>
          <cell r="W62">
            <v>153.08792241999998</v>
          </cell>
          <cell r="X62">
            <v>276.82481801</v>
          </cell>
          <cell r="Y62">
            <v>617.33161466000001</v>
          </cell>
          <cell r="Z62">
            <v>1840.06736404</v>
          </cell>
          <cell r="AA62">
            <v>1719.24916452</v>
          </cell>
          <cell r="AB62">
            <v>1868.4823992500001</v>
          </cell>
          <cell r="AC62">
            <v>1975.1057255200001</v>
          </cell>
          <cell r="AD62">
            <v>2211.0996781500003</v>
          </cell>
          <cell r="AE62">
            <v>2389.0579434000001</v>
          </cell>
          <cell r="AF62">
            <v>2475.13024498</v>
          </cell>
          <cell r="AG62">
            <v>2731.3959270999999</v>
          </cell>
          <cell r="AH62">
            <v>2813.2822531399997</v>
          </cell>
          <cell r="AI62">
            <v>113.13880561000001</v>
          </cell>
          <cell r="AJ62">
            <v>266.07620285000002</v>
          </cell>
          <cell r="AK62">
            <v>1006.0996070599999</v>
          </cell>
          <cell r="AL62">
            <v>1394.96254658</v>
          </cell>
          <cell r="AM62">
            <v>1482.1178001300002</v>
          </cell>
          <cell r="AN62">
            <v>1865.1193238599999</v>
          </cell>
          <cell r="AO62">
            <v>2054.48486611</v>
          </cell>
          <cell r="AP62">
            <v>2239.1838717600003</v>
          </cell>
          <cell r="AQ62">
            <v>2397.0043784600002</v>
          </cell>
          <cell r="AR62">
            <v>2686.2726750099996</v>
          </cell>
          <cell r="AS62">
            <v>2822.17522581</v>
          </cell>
          <cell r="AT62">
            <v>3095.5023249400001</v>
          </cell>
          <cell r="AU62">
            <v>920.02827309999986</v>
          </cell>
          <cell r="AV62">
            <v>1144.68851249</v>
          </cell>
          <cell r="AW62">
            <v>1625.8828335200001</v>
          </cell>
          <cell r="AX62">
            <v>1904.4701169300001</v>
          </cell>
          <cell r="AY62">
            <v>2119.7029352899999</v>
          </cell>
        </row>
        <row r="63">
          <cell r="C63">
            <v>625</v>
          </cell>
          <cell r="D63" t="str">
            <v>KCP LOAJANAN</v>
          </cell>
          <cell r="E63" t="str">
            <v>SAMARINDA 1</v>
          </cell>
          <cell r="F63">
            <v>82</v>
          </cell>
          <cell r="G63">
            <v>3</v>
          </cell>
          <cell r="H63">
            <v>37649</v>
          </cell>
          <cell r="I63">
            <v>956.1976729999999</v>
          </cell>
          <cell r="J63">
            <v>2309.21043332</v>
          </cell>
          <cell r="K63">
            <v>221.14701020000001</v>
          </cell>
          <cell r="L63">
            <v>393.95872641999995</v>
          </cell>
          <cell r="M63">
            <v>532.77192916000001</v>
          </cell>
          <cell r="N63">
            <v>498.15825574000002</v>
          </cell>
          <cell r="O63">
            <v>973.59215719000008</v>
          </cell>
          <cell r="P63">
            <v>1069.19059524</v>
          </cell>
          <cell r="Q63">
            <v>1163.3698045599999</v>
          </cell>
          <cell r="R63">
            <v>843.49810131999993</v>
          </cell>
          <cell r="S63">
            <v>1683.4241760699999</v>
          </cell>
          <cell r="T63">
            <v>1839.0086111799999</v>
          </cell>
          <cell r="U63">
            <v>2223.0138671199998</v>
          </cell>
          <cell r="V63">
            <v>2616.4692127899998</v>
          </cell>
          <cell r="W63">
            <v>276.18450375999998</v>
          </cell>
          <cell r="X63">
            <v>544.43828563</v>
          </cell>
          <cell r="Y63">
            <v>848.54024924999999</v>
          </cell>
          <cell r="Z63">
            <v>1036.51908413</v>
          </cell>
          <cell r="AA63">
            <v>1710.34078763</v>
          </cell>
          <cell r="AB63">
            <v>1619.0812077099999</v>
          </cell>
          <cell r="AC63">
            <v>1770.21006055</v>
          </cell>
          <cell r="AD63">
            <v>1727.9970512699999</v>
          </cell>
          <cell r="AE63">
            <v>1834.02804062</v>
          </cell>
          <cell r="AF63">
            <v>2638.8095721999998</v>
          </cell>
          <cell r="AG63">
            <v>3089.41651443</v>
          </cell>
          <cell r="AH63">
            <v>3551.5497217299999</v>
          </cell>
          <cell r="AI63">
            <v>-422.99400997000004</v>
          </cell>
          <cell r="AJ63">
            <v>-27.87340335</v>
          </cell>
          <cell r="AK63">
            <v>489.69324599999999</v>
          </cell>
          <cell r="AL63">
            <v>883.31009830999994</v>
          </cell>
          <cell r="AM63">
            <v>1141.44216428</v>
          </cell>
          <cell r="AN63">
            <v>1481.0065614100001</v>
          </cell>
          <cell r="AO63">
            <v>1656.6828519100002</v>
          </cell>
          <cell r="AP63">
            <v>2263.4715034599999</v>
          </cell>
          <cell r="AQ63">
            <v>2676.1721687199997</v>
          </cell>
          <cell r="AR63">
            <v>2835.1134967100002</v>
          </cell>
          <cell r="AS63">
            <v>3363.2412622500001</v>
          </cell>
          <cell r="AT63">
            <v>3932.7142548800002</v>
          </cell>
          <cell r="AU63">
            <v>410.45045637999999</v>
          </cell>
          <cell r="AV63">
            <v>565.22027903999992</v>
          </cell>
          <cell r="AW63">
            <v>1079.14219106</v>
          </cell>
          <cell r="AX63">
            <v>1653.22961377</v>
          </cell>
          <cell r="AY63">
            <v>2003.68682143</v>
          </cell>
        </row>
        <row r="64">
          <cell r="C64">
            <v>628</v>
          </cell>
          <cell r="D64" t="str">
            <v>KCP PARINGIN</v>
          </cell>
          <cell r="E64" t="str">
            <v>AMUNTAI</v>
          </cell>
          <cell r="F64">
            <v>147</v>
          </cell>
          <cell r="G64">
            <v>4</v>
          </cell>
          <cell r="H64">
            <v>37671</v>
          </cell>
          <cell r="I64">
            <v>533.92210358999989</v>
          </cell>
          <cell r="J64">
            <v>2346.1332599499997</v>
          </cell>
          <cell r="K64">
            <v>214.18126677000001</v>
          </cell>
          <cell r="L64">
            <v>441.09639091999998</v>
          </cell>
          <cell r="M64">
            <v>660.07482916999993</v>
          </cell>
          <cell r="N64">
            <v>864.55792941999994</v>
          </cell>
          <cell r="O64">
            <v>1090.13234844</v>
          </cell>
          <cell r="P64">
            <v>1314.53306101</v>
          </cell>
          <cell r="Q64">
            <v>1567.9030818899998</v>
          </cell>
          <cell r="R64">
            <v>1836.72979091</v>
          </cell>
          <cell r="S64">
            <v>2108.2188726099998</v>
          </cell>
          <cell r="T64">
            <v>2453.15406179</v>
          </cell>
          <cell r="U64">
            <v>2823.8911687399996</v>
          </cell>
          <cell r="V64">
            <v>3244.4874779499996</v>
          </cell>
          <cell r="W64">
            <v>264.33390954999999</v>
          </cell>
          <cell r="X64">
            <v>551.38641370000005</v>
          </cell>
          <cell r="Y64">
            <v>747.17783237000003</v>
          </cell>
          <cell r="Z64">
            <v>1038.0880779900001</v>
          </cell>
          <cell r="AA64">
            <v>1432.89353381</v>
          </cell>
          <cell r="AB64">
            <v>1715.60806443</v>
          </cell>
          <cell r="AC64">
            <v>2146.20232829</v>
          </cell>
          <cell r="AD64">
            <v>2493.89563787</v>
          </cell>
          <cell r="AE64">
            <v>2767.9680182299999</v>
          </cell>
          <cell r="AF64">
            <v>3210.7832005599998</v>
          </cell>
          <cell r="AG64">
            <v>3526.8193115399999</v>
          </cell>
          <cell r="AH64">
            <v>4159.3730045100001</v>
          </cell>
          <cell r="AI64">
            <v>335.45544822000005</v>
          </cell>
          <cell r="AJ64">
            <v>646.43523319000008</v>
          </cell>
          <cell r="AK64">
            <v>989.17675536000002</v>
          </cell>
          <cell r="AL64">
            <v>1268.9717641900002</v>
          </cell>
          <cell r="AM64">
            <v>1576.94461237</v>
          </cell>
          <cell r="AN64">
            <v>2036.31922138</v>
          </cell>
          <cell r="AO64">
            <v>2389.94384876</v>
          </cell>
          <cell r="AP64">
            <v>2694.0003069699997</v>
          </cell>
          <cell r="AQ64">
            <v>2951.0795036499999</v>
          </cell>
          <cell r="AR64">
            <v>3404.1157715500003</v>
          </cell>
          <cell r="AS64">
            <v>3887.6335133100001</v>
          </cell>
          <cell r="AT64">
            <v>4595.6498820299994</v>
          </cell>
          <cell r="AU64">
            <v>436.17671278</v>
          </cell>
          <cell r="AV64">
            <v>831.51818383</v>
          </cell>
          <cell r="AW64">
            <v>1040.0419191599999</v>
          </cell>
          <cell r="AX64">
            <v>1993.66399299</v>
          </cell>
          <cell r="AY64">
            <v>2375.2876572399996</v>
          </cell>
        </row>
        <row r="65">
          <cell r="C65">
            <v>626</v>
          </cell>
          <cell r="D65" t="str">
            <v>KCP MELAK</v>
          </cell>
          <cell r="E65" t="str">
            <v>TENGGARONG</v>
          </cell>
          <cell r="F65">
            <v>212</v>
          </cell>
          <cell r="G65">
            <v>3</v>
          </cell>
          <cell r="H65">
            <v>37671</v>
          </cell>
          <cell r="I65">
            <v>992.56725079999978</v>
          </cell>
          <cell r="J65">
            <v>2235.91317162</v>
          </cell>
          <cell r="K65">
            <v>263.99658092999999</v>
          </cell>
          <cell r="L65">
            <v>532.78948485000001</v>
          </cell>
          <cell r="M65">
            <v>751.43901670000002</v>
          </cell>
          <cell r="N65">
            <v>1029.36653499</v>
          </cell>
          <cell r="O65">
            <v>1322.7835344100001</v>
          </cell>
          <cell r="P65">
            <v>1648.0908264000002</v>
          </cell>
          <cell r="Q65">
            <v>1795.22147494</v>
          </cell>
          <cell r="R65">
            <v>2314.7566378500001</v>
          </cell>
          <cell r="S65">
            <v>2710.8429625299996</v>
          </cell>
          <cell r="T65">
            <v>3017.1028483900004</v>
          </cell>
          <cell r="U65">
            <v>3435.7085289299998</v>
          </cell>
          <cell r="V65">
            <v>3712.6160344600003</v>
          </cell>
          <cell r="W65">
            <v>401.24353939999997</v>
          </cell>
          <cell r="X65">
            <v>976.37902172999998</v>
          </cell>
          <cell r="Y65">
            <v>1502.50012421</v>
          </cell>
          <cell r="Z65">
            <v>1850.1117005199999</v>
          </cell>
          <cell r="AA65">
            <v>2114.2403919899998</v>
          </cell>
          <cell r="AB65">
            <v>2233.1579648800002</v>
          </cell>
          <cell r="AC65">
            <v>2936.6141553499997</v>
          </cell>
          <cell r="AD65">
            <v>3540.02679868</v>
          </cell>
          <cell r="AE65">
            <v>4225.0212699200001</v>
          </cell>
          <cell r="AF65">
            <v>4809.2167309300003</v>
          </cell>
          <cell r="AG65">
            <v>5397.8357081200002</v>
          </cell>
          <cell r="AH65">
            <v>6566.0619609200003</v>
          </cell>
          <cell r="AI65">
            <v>495.10624430000001</v>
          </cell>
          <cell r="AJ65">
            <v>1091.9426927300001</v>
          </cell>
          <cell r="AK65">
            <v>1723.05522462</v>
          </cell>
          <cell r="AL65">
            <v>2344.2381847199999</v>
          </cell>
          <cell r="AM65">
            <v>2590.19195068</v>
          </cell>
          <cell r="AN65">
            <v>3248.0306347800001</v>
          </cell>
          <cell r="AO65">
            <v>3831.4228458400003</v>
          </cell>
          <cell r="AP65">
            <v>4681.5434607299994</v>
          </cell>
          <cell r="AQ65">
            <v>5348.19762851</v>
          </cell>
          <cell r="AR65">
            <v>5994.1838556700004</v>
          </cell>
          <cell r="AS65">
            <v>6816.7768303699995</v>
          </cell>
          <cell r="AT65">
            <v>7248.22118288</v>
          </cell>
          <cell r="AU65">
            <v>840.19004387999996</v>
          </cell>
          <cell r="AV65">
            <v>1336.687762</v>
          </cell>
          <cell r="AW65">
            <v>2181.3318728200002</v>
          </cell>
          <cell r="AX65">
            <v>1613.6155856500002</v>
          </cell>
          <cell r="AY65">
            <v>2150.3779644299998</v>
          </cell>
        </row>
        <row r="66">
          <cell r="C66">
            <v>1060</v>
          </cell>
          <cell r="D66" t="str">
            <v>KCP A YANI BANJAR BARU</v>
          </cell>
          <cell r="E66" t="str">
            <v>MARTAPURA</v>
          </cell>
          <cell r="F66">
            <v>242</v>
          </cell>
          <cell r="G66">
            <v>4</v>
          </cell>
          <cell r="H66">
            <v>39755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-12.39016917</v>
          </cell>
          <cell r="V66">
            <v>-122.38261059999999</v>
          </cell>
          <cell r="W66">
            <v>-46.603765380000006</v>
          </cell>
          <cell r="X66">
            <v>-174.10436994</v>
          </cell>
          <cell r="Y66">
            <v>-278.59438028</v>
          </cell>
          <cell r="Z66">
            <v>-312.99545352999996</v>
          </cell>
          <cell r="AA66">
            <v>-296.44969526</v>
          </cell>
          <cell r="AB66">
            <v>-314.6202179</v>
          </cell>
          <cell r="AC66">
            <v>-305.25431552999999</v>
          </cell>
          <cell r="AD66">
            <v>-327.23253266</v>
          </cell>
          <cell r="AE66">
            <v>-374.54905885000005</v>
          </cell>
          <cell r="AF66">
            <v>-370.80067793000001</v>
          </cell>
          <cell r="AG66">
            <v>-363.15273636000001</v>
          </cell>
          <cell r="AH66">
            <v>-390.45628345</v>
          </cell>
          <cell r="AI66">
            <v>13.36966904</v>
          </cell>
          <cell r="AJ66">
            <v>26.461880449999999</v>
          </cell>
          <cell r="AK66">
            <v>45.698833540000003</v>
          </cell>
          <cell r="AL66">
            <v>49.635624659999998</v>
          </cell>
          <cell r="AM66">
            <v>-11.046438349999999</v>
          </cell>
          <cell r="AN66">
            <v>18.156456819999999</v>
          </cell>
          <cell r="AO66">
            <v>88.835183749999999</v>
          </cell>
          <cell r="AP66">
            <v>101.50507279</v>
          </cell>
          <cell r="AQ66">
            <v>113.93603481999999</v>
          </cell>
          <cell r="AR66">
            <v>222.71254109</v>
          </cell>
          <cell r="AS66">
            <v>286.36882586000002</v>
          </cell>
          <cell r="AT66">
            <v>361.71291593000001</v>
          </cell>
          <cell r="AU66">
            <v>-7.7035673900000008</v>
          </cell>
          <cell r="AV66">
            <v>59.208156989999992</v>
          </cell>
          <cell r="AW66">
            <v>201.10318310999997</v>
          </cell>
          <cell r="AX66">
            <v>289.97071579999999</v>
          </cell>
          <cell r="AY66">
            <v>293.86597205000004</v>
          </cell>
        </row>
        <row r="67">
          <cell r="C67">
            <v>1113</v>
          </cell>
          <cell r="D67" t="str">
            <v>KCP PENAJAM</v>
          </cell>
          <cell r="E67" t="str">
            <v>TANAH GROGOT</v>
          </cell>
          <cell r="F67">
            <v>214</v>
          </cell>
          <cell r="G67">
            <v>4</v>
          </cell>
          <cell r="H67">
            <v>39086</v>
          </cell>
          <cell r="I67">
            <v>0</v>
          </cell>
          <cell r="J67">
            <v>-427.71549596999995</v>
          </cell>
          <cell r="K67">
            <v>20.480447410000004</v>
          </cell>
          <cell r="L67">
            <v>51.56181729</v>
          </cell>
          <cell r="M67">
            <v>23.045533200000001</v>
          </cell>
          <cell r="N67">
            <v>50.613427940000008</v>
          </cell>
          <cell r="O67">
            <v>61.682604189999999</v>
          </cell>
          <cell r="P67">
            <v>91.495386629999999</v>
          </cell>
          <cell r="Q67">
            <v>141.25734102999996</v>
          </cell>
          <cell r="R67">
            <v>172.9416698</v>
          </cell>
          <cell r="S67">
            <v>178.82550568000002</v>
          </cell>
          <cell r="T67">
            <v>184.82581478</v>
          </cell>
          <cell r="U67">
            <v>275.94809406999997</v>
          </cell>
          <cell r="V67">
            <v>341.25013050000001</v>
          </cell>
          <cell r="W67">
            <v>95.262237889999994</v>
          </cell>
          <cell r="X67">
            <v>175.94673821999999</v>
          </cell>
          <cell r="Y67">
            <v>289.42896043000002</v>
          </cell>
          <cell r="Z67">
            <v>310.00955637999999</v>
          </cell>
          <cell r="AA67">
            <v>446.92706858999998</v>
          </cell>
          <cell r="AB67">
            <v>543.92992569</v>
          </cell>
          <cell r="AC67">
            <v>702.7444461</v>
          </cell>
          <cell r="AD67">
            <v>881.28714233000005</v>
          </cell>
          <cell r="AE67">
            <v>992.91203614999995</v>
          </cell>
          <cell r="AF67">
            <v>1197.09010769</v>
          </cell>
          <cell r="AG67">
            <v>1332.48715262</v>
          </cell>
          <cell r="AH67">
            <v>1593.2346906300002</v>
          </cell>
          <cell r="AI67">
            <v>227.87385159000002</v>
          </cell>
          <cell r="AJ67">
            <v>384.01316214999997</v>
          </cell>
          <cell r="AK67">
            <v>587.75479552000002</v>
          </cell>
          <cell r="AL67">
            <v>777.41389669</v>
          </cell>
          <cell r="AM67">
            <v>871.77589201000001</v>
          </cell>
          <cell r="AN67">
            <v>1036.65244252</v>
          </cell>
          <cell r="AO67">
            <v>1214.6159116600002</v>
          </cell>
          <cell r="AP67">
            <v>1448.7157732599999</v>
          </cell>
          <cell r="AQ67">
            <v>1708.7976699600001</v>
          </cell>
          <cell r="AR67">
            <v>2021.3115440699999</v>
          </cell>
          <cell r="AS67">
            <v>2253.9591378699997</v>
          </cell>
          <cell r="AT67">
            <v>2388.4000894899996</v>
          </cell>
          <cell r="AU67">
            <v>349.26763131000001</v>
          </cell>
          <cell r="AV67">
            <v>280.37197656000001</v>
          </cell>
          <cell r="AW67">
            <v>513.61921100999996</v>
          </cell>
          <cell r="AX67">
            <v>386.42789426000002</v>
          </cell>
          <cell r="AY67">
            <v>1412.7008123099999</v>
          </cell>
        </row>
        <row r="68">
          <cell r="C68">
            <v>565</v>
          </cell>
          <cell r="D68" t="str">
            <v>KCP PT PUPUK KALTIM</v>
          </cell>
          <cell r="E68" t="str">
            <v>BONTANG</v>
          </cell>
          <cell r="F68">
            <v>333</v>
          </cell>
          <cell r="G68">
            <v>3</v>
          </cell>
          <cell r="H68">
            <v>31884</v>
          </cell>
          <cell r="I68">
            <v>1538.7471005399993</v>
          </cell>
          <cell r="J68">
            <v>2454.71995487</v>
          </cell>
          <cell r="K68">
            <v>271.41755737</v>
          </cell>
          <cell r="L68">
            <v>466.40208699999999</v>
          </cell>
          <cell r="M68">
            <v>696.79170924999971</v>
          </cell>
          <cell r="N68">
            <v>975.81975351999972</v>
          </cell>
          <cell r="O68">
            <v>1197.4467003699999</v>
          </cell>
          <cell r="P68">
            <v>1394.81051529</v>
          </cell>
          <cell r="Q68">
            <v>1701.9975718300004</v>
          </cell>
          <cell r="R68">
            <v>1887.3650994699997</v>
          </cell>
          <cell r="S68">
            <v>2200.88319778</v>
          </cell>
          <cell r="T68">
            <v>2626.1792590600003</v>
          </cell>
          <cell r="U68">
            <v>3257.4300463499999</v>
          </cell>
          <cell r="V68">
            <v>3592.6111378099999</v>
          </cell>
          <cell r="W68">
            <v>501.91397747000002</v>
          </cell>
          <cell r="X68">
            <v>918.95876582000005</v>
          </cell>
          <cell r="Y68">
            <v>1293.42216745</v>
          </cell>
          <cell r="Z68">
            <v>1643.5983143199999</v>
          </cell>
          <cell r="AA68">
            <v>1975.4346025799998</v>
          </cell>
          <cell r="AB68">
            <v>2389.4946727500001</v>
          </cell>
          <cell r="AC68">
            <v>2611.0006147300001</v>
          </cell>
          <cell r="AD68">
            <v>2949.6529009599999</v>
          </cell>
          <cell r="AE68">
            <v>3167.1849213299997</v>
          </cell>
          <cell r="AF68">
            <v>3624.0510355599999</v>
          </cell>
          <cell r="AG68">
            <v>4047.4054035999998</v>
          </cell>
          <cell r="AH68">
            <v>4368.7319204200003</v>
          </cell>
          <cell r="AI68">
            <v>472.56171111000003</v>
          </cell>
          <cell r="AJ68">
            <v>888.06546269</v>
          </cell>
          <cell r="AK68">
            <v>1222.24458706</v>
          </cell>
          <cell r="AL68">
            <v>1647.7510890399999</v>
          </cell>
          <cell r="AM68">
            <v>1973.84191244</v>
          </cell>
          <cell r="AN68">
            <v>2300.3216954899999</v>
          </cell>
          <cell r="AO68">
            <v>2695.32350554</v>
          </cell>
          <cell r="AP68">
            <v>3359.7030280500003</v>
          </cell>
          <cell r="AQ68">
            <v>3684.2225406100001</v>
          </cell>
          <cell r="AR68">
            <v>4325.5923753699999</v>
          </cell>
          <cell r="AS68">
            <v>4838.8197668599996</v>
          </cell>
          <cell r="AT68">
            <v>5354.7356772499998</v>
          </cell>
          <cell r="AU68">
            <v>610.09510717000012</v>
          </cell>
          <cell r="AV68">
            <v>1541.2120338900002</v>
          </cell>
          <cell r="AW68">
            <v>2116.4051684399997</v>
          </cell>
          <cell r="AX68">
            <v>2715.2790132799996</v>
          </cell>
          <cell r="AY68">
            <v>3088.3303565799997</v>
          </cell>
        </row>
        <row r="69">
          <cell r="C69">
            <v>1053</v>
          </cell>
          <cell r="D69" t="str">
            <v>KCP KUALA KURUN</v>
          </cell>
          <cell r="E69" t="str">
            <v>PALANGKARAYA</v>
          </cell>
          <cell r="F69">
            <v>243</v>
          </cell>
          <cell r="G69">
            <v>4</v>
          </cell>
          <cell r="H69">
            <v>39748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-1.0872334800000001</v>
          </cell>
          <cell r="U69">
            <v>-17.089290550000001</v>
          </cell>
          <cell r="V69">
            <v>-195.60778809999999</v>
          </cell>
          <cell r="W69">
            <v>-48.450367119999996</v>
          </cell>
          <cell r="X69">
            <v>-49.842176680000001</v>
          </cell>
          <cell r="Y69">
            <v>-87.56493519</v>
          </cell>
          <cell r="Z69">
            <v>-142.97599351</v>
          </cell>
          <cell r="AA69">
            <v>-119.02700631</v>
          </cell>
          <cell r="AB69">
            <v>-134.42382733000002</v>
          </cell>
          <cell r="AC69">
            <v>-104.23152293999999</v>
          </cell>
          <cell r="AD69">
            <v>-75.580335319999989</v>
          </cell>
          <cell r="AE69">
            <v>-45.628169939999999</v>
          </cell>
          <cell r="AF69">
            <v>-0.93136131999999994</v>
          </cell>
          <cell r="AG69">
            <v>66.104053679999993</v>
          </cell>
          <cell r="AH69">
            <v>87.968710920000007</v>
          </cell>
          <cell r="AI69">
            <v>68.928210329999999</v>
          </cell>
          <cell r="AJ69">
            <v>83.805351770000001</v>
          </cell>
          <cell r="AK69">
            <v>185.80886272999999</v>
          </cell>
          <cell r="AL69">
            <v>320.53770519</v>
          </cell>
          <cell r="AM69">
            <v>309.24641060000005</v>
          </cell>
          <cell r="AN69">
            <v>414.41991034</v>
          </cell>
          <cell r="AO69">
            <v>519.50651856000002</v>
          </cell>
          <cell r="AP69">
            <v>621.23148288000004</v>
          </cell>
          <cell r="AQ69">
            <v>641.41456100999994</v>
          </cell>
          <cell r="AR69">
            <v>749.64435201000003</v>
          </cell>
          <cell r="AS69">
            <v>1017.3775763899999</v>
          </cell>
          <cell r="AT69">
            <v>1124.1153954000001</v>
          </cell>
          <cell r="AU69">
            <v>180.31301801999999</v>
          </cell>
          <cell r="AV69">
            <v>326.74035382</v>
          </cell>
          <cell r="AW69">
            <v>393.58346785000003</v>
          </cell>
          <cell r="AX69">
            <v>554.1941351800001</v>
          </cell>
          <cell r="AY69">
            <v>755.40556927</v>
          </cell>
        </row>
        <row r="70">
          <cell r="C70">
            <v>624</v>
          </cell>
          <cell r="D70" t="str">
            <v>KCP KEBUN SAYUR</v>
          </cell>
          <cell r="E70" t="str">
            <v>KC BALIKPAPAN A YANI</v>
          </cell>
          <cell r="F70">
            <v>630</v>
          </cell>
          <cell r="G70">
            <v>3</v>
          </cell>
          <cell r="H70">
            <v>37735</v>
          </cell>
          <cell r="I70">
            <v>820.88437021000016</v>
          </cell>
          <cell r="J70">
            <v>1562.9192235999999</v>
          </cell>
          <cell r="K70">
            <v>196.12258882000003</v>
          </cell>
          <cell r="L70">
            <v>284.35880473000003</v>
          </cell>
          <cell r="M70">
            <v>344.36179713000001</v>
          </cell>
          <cell r="N70">
            <v>296.56393939999998</v>
          </cell>
          <cell r="O70">
            <v>261.56366460000004</v>
          </cell>
          <cell r="P70">
            <v>400.35967199000009</v>
          </cell>
          <cell r="Q70">
            <v>364.81842920999998</v>
          </cell>
          <cell r="R70">
            <v>440.77449368000009</v>
          </cell>
          <cell r="S70">
            <v>801.9929324200001</v>
          </cell>
          <cell r="T70">
            <v>1027.25956741</v>
          </cell>
          <cell r="U70">
            <v>1227.2806486400002</v>
          </cell>
          <cell r="V70">
            <v>1827.35616903</v>
          </cell>
          <cell r="W70">
            <v>212.17192935</v>
          </cell>
          <cell r="X70">
            <v>444.08636250000001</v>
          </cell>
          <cell r="Y70">
            <v>642.78260952999995</v>
          </cell>
          <cell r="Z70">
            <v>963.01025099000003</v>
          </cell>
          <cell r="AA70">
            <v>1257.37151466</v>
          </cell>
          <cell r="AB70">
            <v>1083.51094696</v>
          </cell>
          <cell r="AC70">
            <v>717.88847480999993</v>
          </cell>
          <cell r="AD70">
            <v>772.76577482000005</v>
          </cell>
          <cell r="AE70">
            <v>19.738668730000001</v>
          </cell>
          <cell r="AF70">
            <v>685.99266750000004</v>
          </cell>
          <cell r="AG70">
            <v>900.73420804</v>
          </cell>
          <cell r="AH70">
            <v>478.91817313999996</v>
          </cell>
          <cell r="AI70">
            <v>172.46805559999999</v>
          </cell>
          <cell r="AJ70">
            <v>-1.8280642</v>
          </cell>
          <cell r="AK70">
            <v>261.61043205999999</v>
          </cell>
          <cell r="AL70">
            <v>287.78107108</v>
          </cell>
          <cell r="AM70">
            <v>387.14526788000001</v>
          </cell>
          <cell r="AN70">
            <v>1226.7898163099999</v>
          </cell>
          <cell r="AO70">
            <v>1570.85551749</v>
          </cell>
          <cell r="AP70">
            <v>1596.07104531</v>
          </cell>
          <cell r="AQ70">
            <v>1744.7722747400001</v>
          </cell>
          <cell r="AR70">
            <v>1439.9730255299999</v>
          </cell>
          <cell r="AS70">
            <v>1603.0468018800002</v>
          </cell>
          <cell r="AT70">
            <v>1686.1487234999997</v>
          </cell>
          <cell r="AU70">
            <v>668.21660338999993</v>
          </cell>
          <cell r="AV70">
            <v>852.8078155799999</v>
          </cell>
          <cell r="AW70">
            <v>880.23170120000009</v>
          </cell>
          <cell r="AX70">
            <v>1613.1076952799999</v>
          </cell>
          <cell r="AY70">
            <v>1772.5311696400001</v>
          </cell>
        </row>
        <row r="71">
          <cell r="C71">
            <v>1136</v>
          </cell>
          <cell r="D71" t="str">
            <v>KCP BANDARA SEPINGGAN</v>
          </cell>
          <cell r="E71" t="str">
            <v>KC BALIKPAPAN A YANI</v>
          </cell>
          <cell r="F71">
            <v>630</v>
          </cell>
          <cell r="G71">
            <v>4</v>
          </cell>
          <cell r="H71">
            <v>39086</v>
          </cell>
          <cell r="I71">
            <v>0</v>
          </cell>
          <cell r="J71">
            <v>-75.556811290000013</v>
          </cell>
          <cell r="K71">
            <v>-27.4700053</v>
          </cell>
          <cell r="L71">
            <v>-71.94493421</v>
          </cell>
          <cell r="M71">
            <v>-139.37860813999998</v>
          </cell>
          <cell r="N71">
            <v>-179.43913434000001</v>
          </cell>
          <cell r="O71">
            <v>-211.16178804000003</v>
          </cell>
          <cell r="P71">
            <v>-245.18745676</v>
          </cell>
          <cell r="Q71">
            <v>-236.60704113000003</v>
          </cell>
          <cell r="R71">
            <v>-289.19720079000001</v>
          </cell>
          <cell r="S71">
            <v>-239.42800987000001</v>
          </cell>
          <cell r="T71">
            <v>-220.64050648999998</v>
          </cell>
          <cell r="U71">
            <v>-211.67944753999998</v>
          </cell>
          <cell r="V71">
            <v>-236.85412166</v>
          </cell>
          <cell r="W71">
            <v>56.570380039999996</v>
          </cell>
          <cell r="X71">
            <v>68.040786920000002</v>
          </cell>
          <cell r="Y71">
            <v>43.92751947</v>
          </cell>
          <cell r="Z71">
            <v>-174.92239451</v>
          </cell>
          <cell r="AA71">
            <v>-61.918406329999996</v>
          </cell>
          <cell r="AB71">
            <v>247.78150571</v>
          </cell>
          <cell r="AC71">
            <v>280.80315360000003</v>
          </cell>
          <cell r="AD71">
            <v>71.25087954</v>
          </cell>
          <cell r="AE71">
            <v>421.59594939999999</v>
          </cell>
          <cell r="AF71">
            <v>465.94875844000001</v>
          </cell>
          <cell r="AG71">
            <v>410.69975524</v>
          </cell>
          <cell r="AH71">
            <v>557.42412499</v>
          </cell>
          <cell r="AI71">
            <v>137.86365344999999</v>
          </cell>
          <cell r="AJ71">
            <v>97.484241470000001</v>
          </cell>
          <cell r="AK71">
            <v>12.055962859999999</v>
          </cell>
          <cell r="AL71">
            <v>160.88329449</v>
          </cell>
          <cell r="AM71">
            <v>237.71287952</v>
          </cell>
          <cell r="AN71">
            <v>1148.3806711300001</v>
          </cell>
          <cell r="AO71">
            <v>1235.2176582899999</v>
          </cell>
          <cell r="AP71">
            <v>1442.6077209699999</v>
          </cell>
          <cell r="AQ71">
            <v>1380.9332438499998</v>
          </cell>
          <cell r="AR71">
            <v>1496.2849757500003</v>
          </cell>
          <cell r="AS71">
            <v>1750.9013007900001</v>
          </cell>
          <cell r="AT71">
            <v>2110.5801063700001</v>
          </cell>
          <cell r="AU71">
            <v>192.73847382999998</v>
          </cell>
          <cell r="AV71">
            <v>262.36598363999997</v>
          </cell>
          <cell r="AW71">
            <v>581.06614553999998</v>
          </cell>
          <cell r="AX71">
            <v>586.25332524000009</v>
          </cell>
          <cell r="AY71">
            <v>884.27553470999999</v>
          </cell>
        </row>
        <row r="72">
          <cell r="C72">
            <v>1142</v>
          </cell>
          <cell r="D72" t="str">
            <v>KCP BALIKPAPAN BARU</v>
          </cell>
          <cell r="E72" t="str">
            <v>KC BALIKPAPAN A YANI</v>
          </cell>
          <cell r="F72">
            <v>630</v>
          </cell>
          <cell r="G72">
            <v>4</v>
          </cell>
          <cell r="H72">
            <v>39364</v>
          </cell>
          <cell r="I72">
            <v>0</v>
          </cell>
          <cell r="J72">
            <v>-132.81268569999997</v>
          </cell>
          <cell r="K72">
            <v>10.528223700000003</v>
          </cell>
          <cell r="L72">
            <v>3.9903721899999978</v>
          </cell>
          <cell r="M72">
            <v>-47.38041844</v>
          </cell>
          <cell r="N72">
            <v>-62.465876869999974</v>
          </cell>
          <cell r="O72">
            <v>-87.766262119999951</v>
          </cell>
          <cell r="P72">
            <v>-101.54224281</v>
          </cell>
          <cell r="Q72">
            <v>-110.25794057999998</v>
          </cell>
          <cell r="R72">
            <v>-110.87030042000002</v>
          </cell>
          <cell r="S72">
            <v>-128.13293681999994</v>
          </cell>
          <cell r="T72">
            <v>-104.4280049799999</v>
          </cell>
          <cell r="U72">
            <v>-64.92040609</v>
          </cell>
          <cell r="V72">
            <v>4.8068840999999995</v>
          </cell>
          <cell r="W72">
            <v>82.155777889999996</v>
          </cell>
          <cell r="X72">
            <v>167.41400580000001</v>
          </cell>
          <cell r="Y72">
            <v>247.79675427999999</v>
          </cell>
          <cell r="Z72">
            <v>320.16894468999999</v>
          </cell>
          <cell r="AA72">
            <v>435.90477423000004</v>
          </cell>
          <cell r="AB72">
            <v>617.75085730000001</v>
          </cell>
          <cell r="AC72">
            <v>756.62940179999998</v>
          </cell>
          <cell r="AD72">
            <v>793.33151282000006</v>
          </cell>
          <cell r="AE72">
            <v>763.41608961999998</v>
          </cell>
          <cell r="AF72">
            <v>705.87487391000002</v>
          </cell>
          <cell r="AG72">
            <v>863.9875227</v>
          </cell>
          <cell r="AH72">
            <v>976.75446744999999</v>
          </cell>
          <cell r="AI72">
            <v>133.64720284999999</v>
          </cell>
          <cell r="AJ72">
            <v>320.74537598000001</v>
          </cell>
          <cell r="AK72">
            <v>651.4621501900001</v>
          </cell>
          <cell r="AL72">
            <v>881.93642664999993</v>
          </cell>
          <cell r="AM72">
            <v>1233.0291468099999</v>
          </cell>
          <cell r="AN72">
            <v>1531.5786270999999</v>
          </cell>
          <cell r="AO72">
            <v>1933.8123736500002</v>
          </cell>
          <cell r="AP72">
            <v>2159.3609094899998</v>
          </cell>
          <cell r="AQ72">
            <v>2410.0188105799998</v>
          </cell>
          <cell r="AR72">
            <v>2687.3304531500003</v>
          </cell>
          <cell r="AS72">
            <v>2930.7272941399997</v>
          </cell>
          <cell r="AT72">
            <v>3278.1639096199997</v>
          </cell>
          <cell r="AU72">
            <v>254.61083371000004</v>
          </cell>
          <cell r="AV72">
            <v>468.14384782999991</v>
          </cell>
          <cell r="AW72">
            <v>602.48389684000006</v>
          </cell>
          <cell r="AX72">
            <v>1022.30302048</v>
          </cell>
          <cell r="AY72">
            <v>1372.4761145299999</v>
          </cell>
        </row>
        <row r="73">
          <cell r="C73">
            <v>2121</v>
          </cell>
          <cell r="D73" t="str">
            <v>KCP RAPAK</v>
          </cell>
          <cell r="E73" t="str">
            <v>KC BALIKPAPAN A YANI</v>
          </cell>
          <cell r="F73">
            <v>630</v>
          </cell>
          <cell r="G73">
            <v>4</v>
          </cell>
          <cell r="H73">
            <v>40523</v>
          </cell>
          <cell r="AU73">
            <v>-13.14859964</v>
          </cell>
          <cell r="AV73">
            <v>-43.855754560000001</v>
          </cell>
          <cell r="AW73">
            <v>-73.140666150000001</v>
          </cell>
          <cell r="AX73">
            <v>-101.19674255</v>
          </cell>
          <cell r="AY73">
            <v>-174.11425940000001</v>
          </cell>
        </row>
        <row r="74">
          <cell r="C74">
            <v>557</v>
          </cell>
          <cell r="D74" t="str">
            <v>KCP Telesera</v>
          </cell>
          <cell r="E74" t="str">
            <v>DENPASAR GAJAH MADA</v>
          </cell>
          <cell r="F74">
            <v>17</v>
          </cell>
          <cell r="G74">
            <v>1</v>
          </cell>
          <cell r="H74">
            <v>35947</v>
          </cell>
          <cell r="I74">
            <v>2785.1348597300002</v>
          </cell>
          <cell r="J74">
            <v>3394.6279615200006</v>
          </cell>
          <cell r="K74">
            <v>87.551363640000019</v>
          </cell>
          <cell r="L74">
            <v>559.71780249999995</v>
          </cell>
          <cell r="M74">
            <v>579.05186141000013</v>
          </cell>
          <cell r="N74">
            <v>1078.6949529299998</v>
          </cell>
          <cell r="O74">
            <v>1146.46714127</v>
          </cell>
          <cell r="P74">
            <v>669.42769994999992</v>
          </cell>
          <cell r="Q74">
            <v>2062.0461781000004</v>
          </cell>
          <cell r="R74">
            <v>1691.17983222</v>
          </cell>
          <cell r="S74">
            <v>2047.3119848300003</v>
          </cell>
          <cell r="T74">
            <v>3485.6603016399999</v>
          </cell>
          <cell r="U74">
            <v>3395.1326503200003</v>
          </cell>
          <cell r="V74">
            <v>3738.4558906699999</v>
          </cell>
          <cell r="W74">
            <v>500.72974075999997</v>
          </cell>
          <cell r="X74">
            <v>667.88631411000006</v>
          </cell>
          <cell r="Y74">
            <v>1028.4319113399999</v>
          </cell>
          <cell r="Z74">
            <v>762.77055476999999</v>
          </cell>
          <cell r="AA74">
            <v>1262.8700783499999</v>
          </cell>
          <cell r="AB74">
            <v>1493.7763403699998</v>
          </cell>
          <cell r="AC74">
            <v>1811.69361682</v>
          </cell>
          <cell r="AD74">
            <v>2267.9428049099997</v>
          </cell>
          <cell r="AE74">
            <v>2723.9957021199998</v>
          </cell>
          <cell r="AF74">
            <v>3046.9423686199998</v>
          </cell>
          <cell r="AG74">
            <v>3756.2582300700001</v>
          </cell>
          <cell r="AH74">
            <v>3113.2177821400001</v>
          </cell>
          <cell r="AI74">
            <v>480.81790271</v>
          </cell>
          <cell r="AJ74">
            <v>907.84414341999991</v>
          </cell>
          <cell r="AK74">
            <v>1113.2775161500001</v>
          </cell>
          <cell r="AL74">
            <v>1583.27491575</v>
          </cell>
          <cell r="AM74">
            <v>1691.40050124</v>
          </cell>
          <cell r="AN74">
            <v>2878.69109695</v>
          </cell>
          <cell r="AO74">
            <v>4679.5800257600004</v>
          </cell>
          <cell r="AP74">
            <v>5049.0348825999999</v>
          </cell>
          <cell r="AQ74">
            <v>6396.2016622499996</v>
          </cell>
          <cell r="AR74">
            <v>6395.9219178899993</v>
          </cell>
          <cell r="AS74">
            <v>7575.0432224799997</v>
          </cell>
          <cell r="AT74">
            <v>8113.7360273199993</v>
          </cell>
          <cell r="AU74">
            <v>318.64401987999997</v>
          </cell>
          <cell r="AV74">
            <v>620.26090438999995</v>
          </cell>
          <cell r="AW74">
            <v>944.91677435999998</v>
          </cell>
          <cell r="AX74">
            <v>962.12651557000015</v>
          </cell>
          <cell r="AY74">
            <v>3066.9883223800002</v>
          </cell>
        </row>
        <row r="75">
          <cell r="C75">
            <v>1112</v>
          </cell>
          <cell r="D75" t="str">
            <v>KCP LABUAN BAJO</v>
          </cell>
          <cell r="E75" t="str">
            <v>RUTENG</v>
          </cell>
          <cell r="F75">
            <v>273</v>
          </cell>
          <cell r="G75">
            <v>4</v>
          </cell>
          <cell r="H75">
            <v>39079</v>
          </cell>
          <cell r="I75">
            <v>0</v>
          </cell>
          <cell r="J75">
            <v>487.46308556000002</v>
          </cell>
          <cell r="K75">
            <v>84.605814040000013</v>
          </cell>
          <cell r="L75">
            <v>161.74977664999997</v>
          </cell>
          <cell r="M75">
            <v>234.16474825</v>
          </cell>
          <cell r="N75">
            <v>349.35353752999998</v>
          </cell>
          <cell r="O75">
            <v>438.8413711</v>
          </cell>
          <cell r="P75">
            <v>542.95452797000007</v>
          </cell>
          <cell r="Q75">
            <v>673.59226590999992</v>
          </cell>
          <cell r="R75">
            <v>799.31898956000009</v>
          </cell>
          <cell r="S75">
            <v>907.06412010999986</v>
          </cell>
          <cell r="T75">
            <v>1019.6988083899998</v>
          </cell>
          <cell r="U75">
            <v>1149.3288194500001</v>
          </cell>
          <cell r="V75">
            <v>1324.6995022399999</v>
          </cell>
          <cell r="W75">
            <v>105.91515694</v>
          </cell>
          <cell r="X75">
            <v>223.58004007</v>
          </cell>
          <cell r="Y75">
            <v>272.78741943</v>
          </cell>
          <cell r="Z75">
            <v>527.008466</v>
          </cell>
          <cell r="AA75">
            <v>693.54466259000003</v>
          </cell>
          <cell r="AB75">
            <v>894.41908430000001</v>
          </cell>
          <cell r="AC75">
            <v>1001.3964210199999</v>
          </cell>
          <cell r="AD75">
            <v>865.92340724999997</v>
          </cell>
          <cell r="AE75">
            <v>977.97876126999995</v>
          </cell>
          <cell r="AF75">
            <v>706.68954528999996</v>
          </cell>
          <cell r="AG75">
            <v>751.78062492999993</v>
          </cell>
          <cell r="AH75">
            <v>1150.52225748</v>
          </cell>
          <cell r="AI75">
            <v>255.55510787</v>
          </cell>
          <cell r="AJ75">
            <v>618.66186526000001</v>
          </cell>
          <cell r="AK75">
            <v>1008.2463502100001</v>
          </cell>
          <cell r="AL75">
            <v>1238.57145014</v>
          </cell>
          <cell r="AM75">
            <v>1313.3554267</v>
          </cell>
          <cell r="AN75">
            <v>1577.6836140299999</v>
          </cell>
          <cell r="AO75">
            <v>1892.1802105300001</v>
          </cell>
          <cell r="AP75">
            <v>2834.8432679899997</v>
          </cell>
          <cell r="AQ75">
            <v>2949.5437414399998</v>
          </cell>
          <cell r="AR75">
            <v>3358.5446876799997</v>
          </cell>
          <cell r="AS75">
            <v>3779.4463788399999</v>
          </cell>
          <cell r="AT75">
            <v>3611.0273751199998</v>
          </cell>
          <cell r="AU75">
            <v>386.5609541</v>
          </cell>
          <cell r="AV75">
            <v>943.08228280999992</v>
          </cell>
          <cell r="AW75">
            <v>1267.2945890999999</v>
          </cell>
          <cell r="AX75">
            <v>1640.96913176</v>
          </cell>
          <cell r="AY75">
            <v>1998.2271991999999</v>
          </cell>
        </row>
        <row r="76">
          <cell r="C76">
            <v>575</v>
          </cell>
          <cell r="D76" t="str">
            <v>KCP Sukowati</v>
          </cell>
          <cell r="E76" t="str">
            <v>GIANYAR</v>
          </cell>
          <cell r="F76">
            <v>248</v>
          </cell>
          <cell r="G76">
            <v>3</v>
          </cell>
          <cell r="H76">
            <v>37522</v>
          </cell>
          <cell r="I76">
            <v>865.59683796000002</v>
          </cell>
          <cell r="J76">
            <v>1732.6513932500002</v>
          </cell>
          <cell r="K76">
            <v>203.22939375999999</v>
          </cell>
          <cell r="L76">
            <v>370.42373329000003</v>
          </cell>
          <cell r="M76">
            <v>509.35203870999999</v>
          </cell>
          <cell r="N76">
            <v>672.57883139</v>
          </cell>
          <cell r="O76">
            <v>847.32008926000003</v>
          </cell>
          <cell r="P76">
            <v>1006.3330134300001</v>
          </cell>
          <cell r="Q76">
            <v>1221.03460754</v>
          </cell>
          <cell r="R76">
            <v>1438.3746963400001</v>
          </cell>
          <cell r="S76">
            <v>1559.3416377399999</v>
          </cell>
          <cell r="T76">
            <v>1711.5771704799997</v>
          </cell>
          <cell r="U76">
            <v>1907.1368996800002</v>
          </cell>
          <cell r="V76">
            <v>2117.11554957</v>
          </cell>
          <cell r="W76">
            <v>140.33367322000001</v>
          </cell>
          <cell r="X76">
            <v>249.37270641999999</v>
          </cell>
          <cell r="Y76">
            <v>497.93114076000001</v>
          </cell>
          <cell r="Z76">
            <v>546.02848162999999</v>
          </cell>
          <cell r="AA76">
            <v>512.37255223</v>
          </cell>
          <cell r="AB76">
            <v>300.09194567000003</v>
          </cell>
          <cell r="AC76">
            <v>699.62751249999997</v>
          </cell>
          <cell r="AD76">
            <v>1006.37093295</v>
          </cell>
          <cell r="AE76">
            <v>1174.42691412</v>
          </cell>
          <cell r="AF76">
            <v>1412.83314245</v>
          </cell>
          <cell r="AG76">
            <v>1690.24960248</v>
          </cell>
          <cell r="AH76">
            <v>1986.47978717</v>
          </cell>
          <cell r="AI76">
            <v>1125.8779476300001</v>
          </cell>
          <cell r="AJ76">
            <v>1528.2600748699999</v>
          </cell>
          <cell r="AK76">
            <v>1765.2558547000001</v>
          </cell>
          <cell r="AL76">
            <v>1860.3912858699998</v>
          </cell>
          <cell r="AM76">
            <v>2031.9410096300001</v>
          </cell>
          <cell r="AN76">
            <v>2153.4886893100002</v>
          </cell>
          <cell r="AO76">
            <v>2233.4187419999998</v>
          </cell>
          <cell r="AP76">
            <v>2850.3760983699999</v>
          </cell>
          <cell r="AQ76">
            <v>3191.4715431</v>
          </cell>
          <cell r="AR76">
            <v>3597.2144463699997</v>
          </cell>
          <cell r="AS76">
            <v>4022.3480155799998</v>
          </cell>
          <cell r="AT76">
            <v>4316.8376023000001</v>
          </cell>
          <cell r="AU76">
            <v>402.18208662000001</v>
          </cell>
          <cell r="AV76">
            <v>669.35756705999995</v>
          </cell>
          <cell r="AW76">
            <v>951.97663764000004</v>
          </cell>
          <cell r="AX76">
            <v>1273.3991922299999</v>
          </cell>
          <cell r="AY76">
            <v>1664.7382580800002</v>
          </cell>
        </row>
        <row r="77">
          <cell r="C77">
            <v>1067</v>
          </cell>
          <cell r="D77" t="str">
            <v>KCP NUSA DUA</v>
          </cell>
          <cell r="E77" t="str">
            <v>KUTA</v>
          </cell>
          <cell r="F77">
            <v>556</v>
          </cell>
          <cell r="G77">
            <v>4</v>
          </cell>
          <cell r="H77">
            <v>39776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-1.1238202099999999</v>
          </cell>
          <cell r="V77">
            <v>-327.28436518000001</v>
          </cell>
          <cell r="W77">
            <v>-98.087259879999991</v>
          </cell>
          <cell r="X77">
            <v>-180.31925095</v>
          </cell>
          <cell r="Y77">
            <v>-311.41782318999998</v>
          </cell>
          <cell r="Z77">
            <v>-376.26135639</v>
          </cell>
          <cell r="AA77">
            <v>-440.41076267</v>
          </cell>
          <cell r="AB77">
            <v>-529.43370429000004</v>
          </cell>
          <cell r="AC77">
            <v>-504.16095481999997</v>
          </cell>
          <cell r="AD77">
            <v>-538.29595112000004</v>
          </cell>
          <cell r="AE77">
            <v>-652.68433605999996</v>
          </cell>
          <cell r="AF77">
            <v>-610.89962825999999</v>
          </cell>
          <cell r="AG77">
            <v>-612.55678669000008</v>
          </cell>
          <cell r="AH77">
            <v>-617.31713733000004</v>
          </cell>
          <cell r="AI77">
            <v>38.720291350000004</v>
          </cell>
          <cell r="AJ77">
            <v>67.944383510000009</v>
          </cell>
          <cell r="AK77">
            <v>98.074873769999996</v>
          </cell>
          <cell r="AL77">
            <v>152.47540519</v>
          </cell>
          <cell r="AM77">
            <v>180.69680262</v>
          </cell>
          <cell r="AN77">
            <v>212.04516000999999</v>
          </cell>
          <cell r="AO77">
            <v>321.89315376999997</v>
          </cell>
          <cell r="AP77">
            <v>409.77701142000001</v>
          </cell>
          <cell r="AQ77">
            <v>440.19089179000002</v>
          </cell>
          <cell r="AR77">
            <v>558.09474377000004</v>
          </cell>
          <cell r="AS77">
            <v>636.06701391000013</v>
          </cell>
          <cell r="AT77">
            <v>660.80608513999994</v>
          </cell>
          <cell r="AU77">
            <v>135.78315795999998</v>
          </cell>
          <cell r="AV77">
            <v>198.80706209000004</v>
          </cell>
          <cell r="AW77">
            <v>307.88036886000003</v>
          </cell>
          <cell r="AX77">
            <v>418.16058947000005</v>
          </cell>
          <cell r="AY77">
            <v>536.00440227000001</v>
          </cell>
        </row>
        <row r="78">
          <cell r="C78">
            <v>1066</v>
          </cell>
          <cell r="D78" t="str">
            <v>KCP TALIWANG</v>
          </cell>
          <cell r="E78" t="str">
            <v>SUMBAWA BESAR</v>
          </cell>
          <cell r="F78">
            <v>93</v>
          </cell>
          <cell r="G78">
            <v>4</v>
          </cell>
          <cell r="H78">
            <v>39769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-9.88603919</v>
          </cell>
          <cell r="V78">
            <v>-339.17783166999999</v>
          </cell>
          <cell r="W78">
            <v>-50.25401806</v>
          </cell>
          <cell r="X78">
            <v>-44.3625531</v>
          </cell>
          <cell r="Y78">
            <v>-119.19679171999999</v>
          </cell>
          <cell r="Z78">
            <v>-192.94535087</v>
          </cell>
          <cell r="AA78">
            <v>-190.97698685</v>
          </cell>
          <cell r="AB78">
            <v>-229.30780962</v>
          </cell>
          <cell r="AC78">
            <v>-231.65983409999998</v>
          </cell>
          <cell r="AD78">
            <v>-233.16104872</v>
          </cell>
          <cell r="AE78">
            <v>-283.95102355</v>
          </cell>
          <cell r="AF78">
            <v>-331.01001811999998</v>
          </cell>
          <cell r="AG78">
            <v>-297.87159632999999</v>
          </cell>
          <cell r="AH78">
            <v>-328.35871295999999</v>
          </cell>
          <cell r="AI78">
            <v>-109.25188027</v>
          </cell>
          <cell r="AJ78">
            <v>-70.994517829999992</v>
          </cell>
          <cell r="AK78">
            <v>-184.33704750000001</v>
          </cell>
          <cell r="AL78">
            <v>-158.3559535</v>
          </cell>
          <cell r="AM78">
            <v>166.76899052000002</v>
          </cell>
          <cell r="AN78">
            <v>198.53370868000002</v>
          </cell>
          <cell r="AO78">
            <v>301.91374961000002</v>
          </cell>
          <cell r="AP78">
            <v>418.87474849</v>
          </cell>
          <cell r="AQ78">
            <v>449.79578356000002</v>
          </cell>
          <cell r="AR78">
            <v>526.66156710999996</v>
          </cell>
          <cell r="AS78">
            <v>649.56891798000004</v>
          </cell>
          <cell r="AT78">
            <v>740.88412626000002</v>
          </cell>
          <cell r="AU78">
            <v>82.786412299999995</v>
          </cell>
          <cell r="AV78">
            <v>125.40418375</v>
          </cell>
          <cell r="AW78">
            <v>112.03125244999998</v>
          </cell>
          <cell r="AX78">
            <v>-44.97762775999999</v>
          </cell>
          <cell r="AY78">
            <v>-44.997383860000014</v>
          </cell>
        </row>
        <row r="79">
          <cell r="C79">
            <v>1068</v>
          </cell>
          <cell r="D79" t="str">
            <v>KCP MARLBORO</v>
          </cell>
          <cell r="E79" t="str">
            <v>KUTA</v>
          </cell>
          <cell r="F79">
            <v>556</v>
          </cell>
          <cell r="G79">
            <v>4</v>
          </cell>
          <cell r="H79">
            <v>39769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-0.68248246000000001</v>
          </cell>
          <cell r="V79">
            <v>-289.28752111</v>
          </cell>
          <cell r="W79">
            <v>-53.705134299999997</v>
          </cell>
          <cell r="X79">
            <v>-84.62641567</v>
          </cell>
          <cell r="Y79">
            <v>-137.75301931000001</v>
          </cell>
          <cell r="Z79">
            <v>-257.47683979999999</v>
          </cell>
          <cell r="AA79">
            <v>-298.79135126</v>
          </cell>
          <cell r="AB79">
            <v>-310.98404829999998</v>
          </cell>
          <cell r="AC79">
            <v>-320.30541737999999</v>
          </cell>
          <cell r="AD79">
            <v>-333.19192191000002</v>
          </cell>
          <cell r="AE79">
            <v>-413.07184208999996</v>
          </cell>
          <cell r="AF79">
            <v>-362.42767967999998</v>
          </cell>
          <cell r="AG79">
            <v>-351.44902758999996</v>
          </cell>
          <cell r="AH79">
            <v>-320.29633992999999</v>
          </cell>
          <cell r="AI79">
            <v>64.598737350000007</v>
          </cell>
          <cell r="AJ79">
            <v>86.814980140000003</v>
          </cell>
          <cell r="AK79">
            <v>141.32195140000002</v>
          </cell>
          <cell r="AL79">
            <v>187.61552953999998</v>
          </cell>
          <cell r="AM79">
            <v>208.35052463</v>
          </cell>
          <cell r="AN79">
            <v>249.28673472</v>
          </cell>
          <cell r="AO79">
            <v>322.26839842000004</v>
          </cell>
          <cell r="AP79">
            <v>383.50303929</v>
          </cell>
          <cell r="AQ79">
            <v>427.47171363999996</v>
          </cell>
          <cell r="AR79">
            <v>478.72987980999994</v>
          </cell>
          <cell r="AS79">
            <v>574.59305257000005</v>
          </cell>
          <cell r="AT79">
            <v>651.26978219</v>
          </cell>
          <cell r="AU79">
            <v>93.511256020000005</v>
          </cell>
          <cell r="AV79">
            <v>190.24394594999998</v>
          </cell>
          <cell r="AW79">
            <v>305.71537427000004</v>
          </cell>
          <cell r="AX79">
            <v>347.45187449999997</v>
          </cell>
          <cell r="AY79">
            <v>418.07305699</v>
          </cell>
        </row>
        <row r="80">
          <cell r="C80">
            <v>570</v>
          </cell>
          <cell r="D80" t="str">
            <v>KCP Bajra</v>
          </cell>
          <cell r="E80" t="str">
            <v>TABANAN</v>
          </cell>
          <cell r="F80">
            <v>124</v>
          </cell>
          <cell r="G80">
            <v>3</v>
          </cell>
          <cell r="H80">
            <v>37524</v>
          </cell>
          <cell r="I80">
            <v>748.3871005200001</v>
          </cell>
          <cell r="J80">
            <v>1481.2886035300003</v>
          </cell>
          <cell r="K80">
            <v>167.15665787</v>
          </cell>
          <cell r="L80">
            <v>362.81171911000001</v>
          </cell>
          <cell r="M80">
            <v>526.72848058</v>
          </cell>
          <cell r="N80">
            <v>619.93242051999994</v>
          </cell>
          <cell r="O80">
            <v>718.68006366000009</v>
          </cell>
          <cell r="P80">
            <v>714.19710724000004</v>
          </cell>
          <cell r="Q80">
            <v>1102.9548227499999</v>
          </cell>
          <cell r="R80">
            <v>1221.92262835</v>
          </cell>
          <cell r="S80">
            <v>1369.4606685100002</v>
          </cell>
          <cell r="T80">
            <v>1584.0913693599998</v>
          </cell>
          <cell r="U80">
            <v>1859.8956772399999</v>
          </cell>
          <cell r="V80">
            <v>2120.77495383</v>
          </cell>
          <cell r="W80">
            <v>92.768553470000001</v>
          </cell>
          <cell r="X80">
            <v>239.04572962999998</v>
          </cell>
          <cell r="Y80">
            <v>294.99484939999996</v>
          </cell>
          <cell r="Z80">
            <v>645.65062110000008</v>
          </cell>
          <cell r="AA80">
            <v>782.32769446999998</v>
          </cell>
          <cell r="AB80">
            <v>1156.1098808199999</v>
          </cell>
          <cell r="AC80">
            <v>1519.1088769600001</v>
          </cell>
          <cell r="AD80">
            <v>1803.7656254400001</v>
          </cell>
          <cell r="AE80">
            <v>2055.4093533299997</v>
          </cell>
          <cell r="AF80">
            <v>2448.98331839</v>
          </cell>
          <cell r="AG80">
            <v>2569.9181282300001</v>
          </cell>
          <cell r="AH80">
            <v>3101.4824931200001</v>
          </cell>
          <cell r="AI80">
            <v>306.37126789000001</v>
          </cell>
          <cell r="AJ80">
            <v>739.04509339999993</v>
          </cell>
          <cell r="AK80">
            <v>920.60695807000002</v>
          </cell>
          <cell r="AL80">
            <v>1344.6308493199999</v>
          </cell>
          <cell r="AM80">
            <v>1560.93202593</v>
          </cell>
          <cell r="AN80">
            <v>1913.47256677</v>
          </cell>
          <cell r="AO80">
            <v>2028.0745382600001</v>
          </cell>
          <cell r="AP80">
            <v>2028.53034385</v>
          </cell>
          <cell r="AQ80">
            <v>2902.8062955100004</v>
          </cell>
          <cell r="AR80">
            <v>3184.8151727800005</v>
          </cell>
          <cell r="AS80">
            <v>3635.63885639</v>
          </cell>
          <cell r="AT80">
            <v>4004.0514261099997</v>
          </cell>
          <cell r="AU80">
            <v>435.22793407</v>
          </cell>
          <cell r="AV80">
            <v>988.3133026700001</v>
          </cell>
          <cell r="AW80">
            <v>1615.7658309400001</v>
          </cell>
          <cell r="AX80">
            <v>2014.5024445099998</v>
          </cell>
          <cell r="AY80">
            <v>2506.4372665999999</v>
          </cell>
        </row>
        <row r="81">
          <cell r="C81">
            <v>573</v>
          </cell>
          <cell r="D81" t="str">
            <v>KCP Kediri Tabanan Bali</v>
          </cell>
          <cell r="E81" t="str">
            <v>TABANAN</v>
          </cell>
          <cell r="F81">
            <v>124</v>
          </cell>
          <cell r="G81">
            <v>4</v>
          </cell>
          <cell r="H81">
            <v>37523</v>
          </cell>
          <cell r="I81">
            <v>222.41512845999989</v>
          </cell>
          <cell r="J81">
            <v>931.52321602999996</v>
          </cell>
          <cell r="K81">
            <v>134.82894732999998</v>
          </cell>
          <cell r="L81">
            <v>208.77657542</v>
          </cell>
          <cell r="M81">
            <v>300.91032103999999</v>
          </cell>
          <cell r="N81">
            <v>390.28637254</v>
          </cell>
          <cell r="O81">
            <v>-38.536651609999986</v>
          </cell>
          <cell r="P81">
            <v>412.36378177999995</v>
          </cell>
          <cell r="Q81">
            <v>525.41595394000001</v>
          </cell>
          <cell r="R81">
            <v>398.02535339999997</v>
          </cell>
          <cell r="S81">
            <v>512.08363164000002</v>
          </cell>
          <cell r="T81">
            <v>678.98397913000008</v>
          </cell>
          <cell r="U81">
            <v>874.86633796000001</v>
          </cell>
          <cell r="V81">
            <v>1046.7460057999999</v>
          </cell>
          <cell r="W81">
            <v>299.34782014999996</v>
          </cell>
          <cell r="X81">
            <v>450.82096745999996</v>
          </cell>
          <cell r="Y81">
            <v>536.30169798999998</v>
          </cell>
          <cell r="Z81">
            <v>755.33974912999997</v>
          </cell>
          <cell r="AA81">
            <v>919.23173758000007</v>
          </cell>
          <cell r="AB81">
            <v>1116.7602957500001</v>
          </cell>
          <cell r="AC81">
            <v>1419.4615345899999</v>
          </cell>
          <cell r="AD81">
            <v>1736.10934187</v>
          </cell>
          <cell r="AE81">
            <v>1993.741223</v>
          </cell>
          <cell r="AF81">
            <v>2698.0433589699996</v>
          </cell>
          <cell r="AG81">
            <v>2957.4772234099996</v>
          </cell>
          <cell r="AH81">
            <v>3226.1977349499998</v>
          </cell>
          <cell r="AI81">
            <v>285.01097693999998</v>
          </cell>
          <cell r="AJ81">
            <v>579.95950196000001</v>
          </cell>
          <cell r="AK81">
            <v>869.12996883000005</v>
          </cell>
          <cell r="AL81">
            <v>1164.86307902</v>
          </cell>
          <cell r="AM81">
            <v>1409.5312438599999</v>
          </cell>
          <cell r="AN81">
            <v>1710.49737239</v>
          </cell>
          <cell r="AO81">
            <v>2047.7909510699999</v>
          </cell>
          <cell r="AP81">
            <v>2488.0060306799996</v>
          </cell>
          <cell r="AQ81">
            <v>2823.79692166</v>
          </cell>
          <cell r="AR81">
            <v>3263.5812659499998</v>
          </cell>
          <cell r="AS81">
            <v>3685.0000945699999</v>
          </cell>
          <cell r="AT81">
            <v>4101.71383367</v>
          </cell>
          <cell r="AU81">
            <v>394.13323002000004</v>
          </cell>
          <cell r="AV81">
            <v>725.0337581199999</v>
          </cell>
          <cell r="AW81">
            <v>1042.2091403900001</v>
          </cell>
          <cell r="AX81">
            <v>1258.9973131599997</v>
          </cell>
          <cell r="AY81">
            <v>1714.2247827600002</v>
          </cell>
        </row>
        <row r="82">
          <cell r="C82">
            <v>686</v>
          </cell>
          <cell r="D82" t="str">
            <v>KCP WR SUPRATMAN DENPASAR</v>
          </cell>
          <cell r="E82" t="str">
            <v>KC DENPASAR GATOT SUBROTO</v>
          </cell>
          <cell r="F82">
            <v>572</v>
          </cell>
          <cell r="G82">
            <v>4</v>
          </cell>
          <cell r="H82">
            <v>38709</v>
          </cell>
          <cell r="I82">
            <v>-393.49314167</v>
          </cell>
          <cell r="J82">
            <v>261.03400292999999</v>
          </cell>
          <cell r="K82">
            <v>47.86916729</v>
          </cell>
          <cell r="L82">
            <v>109.11050535</v>
          </cell>
          <cell r="M82">
            <v>123.44680870000001</v>
          </cell>
          <cell r="N82">
            <v>193.10745417000001</v>
          </cell>
          <cell r="O82">
            <v>241.29107627000002</v>
          </cell>
          <cell r="P82">
            <v>322.76978037999999</v>
          </cell>
          <cell r="Q82">
            <v>417.30343227000003</v>
          </cell>
          <cell r="R82">
            <v>523.81442000000004</v>
          </cell>
          <cell r="S82">
            <v>486.91857613999997</v>
          </cell>
          <cell r="T82">
            <v>729.68263589999992</v>
          </cell>
          <cell r="U82">
            <v>868.36565607</v>
          </cell>
          <cell r="V82">
            <v>1023.52355116</v>
          </cell>
          <cell r="W82">
            <v>124.69329882</v>
          </cell>
          <cell r="X82">
            <v>352.44823288999999</v>
          </cell>
          <cell r="Y82">
            <v>430.25766499999997</v>
          </cell>
          <cell r="Z82">
            <v>492.3441881</v>
          </cell>
          <cell r="AA82">
            <v>544.32359453999993</v>
          </cell>
          <cell r="AB82">
            <v>883.02279320000002</v>
          </cell>
          <cell r="AC82">
            <v>1063.3753668099998</v>
          </cell>
          <cell r="AD82">
            <v>1327.75711219</v>
          </cell>
          <cell r="AE82">
            <v>1478.47442574</v>
          </cell>
          <cell r="AF82">
            <v>1572.9137048099999</v>
          </cell>
          <cell r="AG82">
            <v>1835.1423238299999</v>
          </cell>
          <cell r="AH82">
            <v>2069.55150465</v>
          </cell>
          <cell r="AI82">
            <v>135.84490313000001</v>
          </cell>
          <cell r="AJ82">
            <v>351.81755268000001</v>
          </cell>
          <cell r="AK82">
            <v>799.30930216999991</v>
          </cell>
          <cell r="AL82">
            <v>1009.30535323</v>
          </cell>
          <cell r="AM82">
            <v>1213.5719860499999</v>
          </cell>
          <cell r="AN82">
            <v>1458.26050407</v>
          </cell>
          <cell r="AO82">
            <v>1698.0738773</v>
          </cell>
          <cell r="AP82">
            <v>1907.89138774</v>
          </cell>
          <cell r="AQ82">
            <v>2099.5925017599998</v>
          </cell>
          <cell r="AR82">
            <v>2492.1123348299998</v>
          </cell>
          <cell r="AS82">
            <v>2657.5856549499999</v>
          </cell>
          <cell r="AT82">
            <v>2898.6507957700001</v>
          </cell>
          <cell r="AU82">
            <v>364.12347524</v>
          </cell>
          <cell r="AV82">
            <v>618.48567140000011</v>
          </cell>
          <cell r="AW82">
            <v>821.15019526000003</v>
          </cell>
          <cell r="AX82">
            <v>1157.3549400100001</v>
          </cell>
          <cell r="AY82">
            <v>1497.58092222</v>
          </cell>
        </row>
        <row r="83">
          <cell r="C83">
            <v>1062</v>
          </cell>
          <cell r="D83" t="str">
            <v>KCP CAKRANEGARA</v>
          </cell>
          <cell r="E83" t="str">
            <v>MATARAM</v>
          </cell>
          <cell r="F83">
            <v>52</v>
          </cell>
          <cell r="G83">
            <v>4</v>
          </cell>
          <cell r="H83">
            <v>39750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-2.6209339999999998E-2</v>
          </cell>
          <cell r="U83">
            <v>-126.65860614</v>
          </cell>
          <cell r="V83">
            <v>-276.96450169000002</v>
          </cell>
          <cell r="W83">
            <v>-47.587235630000002</v>
          </cell>
          <cell r="X83">
            <v>-68.917389799999995</v>
          </cell>
          <cell r="Y83">
            <v>-123.93462881999999</v>
          </cell>
          <cell r="Z83">
            <v>-194.3578961</v>
          </cell>
          <cell r="AA83">
            <v>-215.30046589</v>
          </cell>
          <cell r="AB83">
            <v>-250.23933216999998</v>
          </cell>
          <cell r="AC83">
            <v>-244.89702591999998</v>
          </cell>
          <cell r="AD83">
            <v>-252.00002456999999</v>
          </cell>
          <cell r="AE83">
            <v>-299.62375018</v>
          </cell>
          <cell r="AF83">
            <v>-303.14057773000002</v>
          </cell>
          <cell r="AG83">
            <v>-284.10111852</v>
          </cell>
          <cell r="AH83">
            <v>-314.2963724</v>
          </cell>
          <cell r="AI83">
            <v>24.326034910000001</v>
          </cell>
          <cell r="AJ83">
            <v>91.079529930000007</v>
          </cell>
          <cell r="AK83">
            <v>112.75640143999999</v>
          </cell>
          <cell r="AL83">
            <v>134.29912986000002</v>
          </cell>
          <cell r="AM83">
            <v>81.78595181</v>
          </cell>
          <cell r="AN83">
            <v>61.73028738</v>
          </cell>
          <cell r="AO83">
            <v>149.44726636999999</v>
          </cell>
          <cell r="AP83">
            <v>211.31090531000001</v>
          </cell>
          <cell r="AQ83">
            <v>231.90281343000001</v>
          </cell>
          <cell r="AR83">
            <v>300.04394645999997</v>
          </cell>
          <cell r="AS83">
            <v>320.56938282000004</v>
          </cell>
          <cell r="AT83">
            <v>405.51761844999999</v>
          </cell>
          <cell r="AU83">
            <v>61.475345049999994</v>
          </cell>
          <cell r="AV83">
            <v>172.07564972999998</v>
          </cell>
          <cell r="AW83">
            <v>262.74907178000001</v>
          </cell>
          <cell r="AX83">
            <v>361.02986175000001</v>
          </cell>
          <cell r="AY83">
            <v>371.59963914999997</v>
          </cell>
        </row>
        <row r="84">
          <cell r="C84">
            <v>2070</v>
          </cell>
          <cell r="D84" t="str">
            <v>KCP SRI WIJAYA</v>
          </cell>
          <cell r="E84" t="str">
            <v>MATARAM</v>
          </cell>
          <cell r="F84">
            <v>52</v>
          </cell>
          <cell r="G84">
            <v>4</v>
          </cell>
          <cell r="H84">
            <v>40128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-52.020695250000003</v>
          </cell>
          <cell r="AH84">
            <v>-384.12317098</v>
          </cell>
          <cell r="AI84">
            <v>10.58900807</v>
          </cell>
          <cell r="AJ84">
            <v>-2.7086532599999997</v>
          </cell>
          <cell r="AK84">
            <v>2.6565986600000002</v>
          </cell>
          <cell r="AL84">
            <v>-2.6679080600000002</v>
          </cell>
          <cell r="AM84">
            <v>-76.915511540000011</v>
          </cell>
          <cell r="AN84">
            <v>-88.765004109999992</v>
          </cell>
          <cell r="AO84">
            <v>-45.447856350000002</v>
          </cell>
          <cell r="AP84">
            <v>11.841062599999999</v>
          </cell>
          <cell r="AQ84">
            <v>23.611754090000002</v>
          </cell>
          <cell r="AR84">
            <v>50.407435429999978</v>
          </cell>
          <cell r="AS84">
            <v>136.97514120000002</v>
          </cell>
          <cell r="AT84">
            <v>204.61856509</v>
          </cell>
          <cell r="AU84">
            <v>97.477608639999985</v>
          </cell>
          <cell r="AV84">
            <v>215.99696088000002</v>
          </cell>
          <cell r="AW84">
            <v>326.62313139000003</v>
          </cell>
          <cell r="AX84">
            <v>425.68137124999993</v>
          </cell>
          <cell r="AY84">
            <v>503.68212015999995</v>
          </cell>
        </row>
        <row r="85">
          <cell r="C85">
            <v>591</v>
          </cell>
          <cell r="D85" t="str">
            <v>KCP Undiknas</v>
          </cell>
          <cell r="E85" t="str">
            <v>RENON</v>
          </cell>
          <cell r="F85">
            <v>368</v>
          </cell>
          <cell r="G85">
            <v>3</v>
          </cell>
          <cell r="H85">
            <v>37256</v>
          </cell>
          <cell r="I85">
            <v>407.49418443000002</v>
          </cell>
          <cell r="J85">
            <v>1040.05472964</v>
          </cell>
          <cell r="K85">
            <v>161.69840184</v>
          </cell>
          <cell r="L85">
            <v>296.17128830000001</v>
          </cell>
          <cell r="M85">
            <v>418.87306311999998</v>
          </cell>
          <cell r="N85">
            <v>522.24836067000001</v>
          </cell>
          <cell r="O85">
            <v>637.91079329000002</v>
          </cell>
          <cell r="P85">
            <v>745.87483581000004</v>
          </cell>
          <cell r="Q85">
            <v>880.69836419000001</v>
          </cell>
          <cell r="R85">
            <v>999.02015291000009</v>
          </cell>
          <cell r="S85">
            <v>1100.2242925</v>
          </cell>
          <cell r="T85">
            <v>1305.7574116899998</v>
          </cell>
          <cell r="U85">
            <v>1451.91968146</v>
          </cell>
          <cell r="V85">
            <v>1676.8461917300001</v>
          </cell>
          <cell r="W85">
            <v>273.20392848</v>
          </cell>
          <cell r="X85">
            <v>433.47018474000004</v>
          </cell>
          <cell r="Y85">
            <v>646.49299858000006</v>
          </cell>
          <cell r="Z85">
            <v>988.06853679999995</v>
          </cell>
          <cell r="AA85">
            <v>1227.40064317</v>
          </cell>
          <cell r="AB85">
            <v>1615.3716718000001</v>
          </cell>
          <cell r="AC85">
            <v>1907.6130644500001</v>
          </cell>
          <cell r="AD85">
            <v>2197.9671984000001</v>
          </cell>
          <cell r="AE85">
            <v>2472.0646009699999</v>
          </cell>
          <cell r="AF85">
            <v>2760.3049837399999</v>
          </cell>
          <cell r="AG85">
            <v>2923.6910332900002</v>
          </cell>
          <cell r="AH85">
            <v>3530.1197603099999</v>
          </cell>
          <cell r="AI85">
            <v>328.66926136000001</v>
          </cell>
          <cell r="AJ85">
            <v>608.66156653999997</v>
          </cell>
          <cell r="AK85">
            <v>926.64875285000005</v>
          </cell>
          <cell r="AL85">
            <v>1271.81414283</v>
          </cell>
          <cell r="AM85">
            <v>1440.09774053</v>
          </cell>
          <cell r="AN85">
            <v>1841.70939273</v>
          </cell>
          <cell r="AO85">
            <v>2301.5781472399999</v>
          </cell>
          <cell r="AP85">
            <v>2646.3973503299999</v>
          </cell>
          <cell r="AQ85">
            <v>2919.1606738999999</v>
          </cell>
          <cell r="AR85">
            <v>3076.6645388899997</v>
          </cell>
          <cell r="AS85">
            <v>3500.7228306500001</v>
          </cell>
          <cell r="AT85">
            <v>4038.1055842200003</v>
          </cell>
          <cell r="AU85">
            <v>317.56917346999995</v>
          </cell>
          <cell r="AV85">
            <v>915.41779991999999</v>
          </cell>
          <cell r="AW85">
            <v>1152.8088000799999</v>
          </cell>
          <cell r="AX85">
            <v>1359.44471965</v>
          </cell>
          <cell r="AY85">
            <v>1780.8081188900001</v>
          </cell>
        </row>
        <row r="86">
          <cell r="C86">
            <v>571</v>
          </cell>
          <cell r="D86" t="str">
            <v>KCP DIPONEGORO</v>
          </cell>
          <cell r="E86" t="str">
            <v>RENON</v>
          </cell>
          <cell r="F86">
            <v>368</v>
          </cell>
          <cell r="G86">
            <v>3</v>
          </cell>
          <cell r="H86">
            <v>37524</v>
          </cell>
          <cell r="I86">
            <v>1100.09526039</v>
          </cell>
          <cell r="J86">
            <v>1575.5339041099999</v>
          </cell>
          <cell r="K86">
            <v>155.45534663000001</v>
          </cell>
          <cell r="L86">
            <v>351.18837434</v>
          </cell>
          <cell r="M86">
            <v>482.61161787999998</v>
          </cell>
          <cell r="N86">
            <v>617.82645664999995</v>
          </cell>
          <cell r="O86">
            <v>913.48153015999992</v>
          </cell>
          <cell r="P86">
            <v>1006.59822375</v>
          </cell>
          <cell r="Q86">
            <v>1339.8916300899998</v>
          </cell>
          <cell r="R86">
            <v>1319.3323366299999</v>
          </cell>
          <cell r="S86">
            <v>1650.82494875</v>
          </cell>
          <cell r="T86">
            <v>1854.0522561000002</v>
          </cell>
          <cell r="U86">
            <v>1896.36430806</v>
          </cell>
          <cell r="V86">
            <v>2257.4538095500002</v>
          </cell>
          <cell r="W86">
            <v>187.17216425000001</v>
          </cell>
          <cell r="X86">
            <v>323.38844261000003</v>
          </cell>
          <cell r="Y86">
            <v>439.97871901999997</v>
          </cell>
          <cell r="Z86">
            <v>1029.65553043</v>
          </cell>
          <cell r="AA86">
            <v>1450.3717511300001</v>
          </cell>
          <cell r="AB86">
            <v>1750.9754524</v>
          </cell>
          <cell r="AC86">
            <v>2032.3406921199999</v>
          </cell>
          <cell r="AD86">
            <v>2166.2534294899997</v>
          </cell>
          <cell r="AE86">
            <v>2494.96324164</v>
          </cell>
          <cell r="AF86">
            <v>2845.5388138600001</v>
          </cell>
          <cell r="AG86">
            <v>2988.2050249699996</v>
          </cell>
          <cell r="AH86">
            <v>3360.3404289499999</v>
          </cell>
          <cell r="AI86">
            <v>25.627451620000002</v>
          </cell>
          <cell r="AJ86">
            <v>227.08755425000001</v>
          </cell>
          <cell r="AK86">
            <v>570.85249675</v>
          </cell>
          <cell r="AL86">
            <v>762.41250226</v>
          </cell>
          <cell r="AM86">
            <v>812.98828462999995</v>
          </cell>
          <cell r="AN86">
            <v>1336.75432548</v>
          </cell>
          <cell r="AO86">
            <v>2089.0682774299999</v>
          </cell>
          <cell r="AP86">
            <v>2356.0739054299997</v>
          </cell>
          <cell r="AQ86">
            <v>2739.9042285800001</v>
          </cell>
          <cell r="AR86">
            <v>3098.0292453299999</v>
          </cell>
          <cell r="AS86">
            <v>3491.35813362</v>
          </cell>
          <cell r="AT86">
            <v>3866.2636827200004</v>
          </cell>
          <cell r="AU86">
            <v>167.40359931</v>
          </cell>
          <cell r="AV86">
            <v>586.27919839999993</v>
          </cell>
          <cell r="AW86">
            <v>915.40989634000005</v>
          </cell>
          <cell r="AX86">
            <v>1361.4399966100002</v>
          </cell>
          <cell r="AY86">
            <v>1766.6353971200001</v>
          </cell>
        </row>
        <row r="87">
          <cell r="C87">
            <v>685</v>
          </cell>
          <cell r="D87" t="str">
            <v>KCP LEWOLEBA</v>
          </cell>
          <cell r="E87" t="str">
            <v>LARANTUKA</v>
          </cell>
          <cell r="F87">
            <v>246</v>
          </cell>
          <cell r="G87">
            <v>4</v>
          </cell>
          <cell r="H87">
            <v>38716</v>
          </cell>
          <cell r="I87">
            <v>-200.51867884999999</v>
          </cell>
          <cell r="J87">
            <v>1250.56528948</v>
          </cell>
          <cell r="K87">
            <v>176.95613107999998</v>
          </cell>
          <cell r="L87">
            <v>284.09025786000001</v>
          </cell>
          <cell r="M87">
            <v>362.79165021000006</v>
          </cell>
          <cell r="N87">
            <v>424.51775547000005</v>
          </cell>
          <cell r="O87">
            <v>614.42059076999999</v>
          </cell>
          <cell r="P87">
            <v>581.42212173999997</v>
          </cell>
          <cell r="Q87">
            <v>748.73751635999997</v>
          </cell>
          <cell r="R87">
            <v>970.32733600999995</v>
          </cell>
          <cell r="S87">
            <v>1165.4850208899998</v>
          </cell>
          <cell r="T87">
            <v>1397.21031481</v>
          </cell>
          <cell r="U87">
            <v>1654.36338811</v>
          </cell>
          <cell r="V87">
            <v>1841.50193102</v>
          </cell>
          <cell r="W87">
            <v>140.06382368999999</v>
          </cell>
          <cell r="X87">
            <v>342.74648187000003</v>
          </cell>
          <cell r="Y87">
            <v>462.11517196</v>
          </cell>
          <cell r="Z87">
            <v>614.54582667999989</v>
          </cell>
          <cell r="AA87">
            <v>831.32301645000007</v>
          </cell>
          <cell r="AB87">
            <v>946.52236388999995</v>
          </cell>
          <cell r="AC87">
            <v>1349.4442320999999</v>
          </cell>
          <cell r="AD87">
            <v>1495.91563047</v>
          </cell>
          <cell r="AE87">
            <v>1755.57264274</v>
          </cell>
          <cell r="AF87">
            <v>2334.917594</v>
          </cell>
          <cell r="AG87">
            <v>2623.2634618800002</v>
          </cell>
          <cell r="AH87">
            <v>2997.41326987</v>
          </cell>
          <cell r="AI87">
            <v>210.33584263999998</v>
          </cell>
          <cell r="AJ87">
            <v>549.06554141999993</v>
          </cell>
          <cell r="AK87">
            <v>824.07644640000001</v>
          </cell>
          <cell r="AL87">
            <v>1179.5641018599999</v>
          </cell>
          <cell r="AM87">
            <v>1331.87035117</v>
          </cell>
          <cell r="AN87">
            <v>1587.3070606600002</v>
          </cell>
          <cell r="AO87">
            <v>1803.28043705</v>
          </cell>
          <cell r="AP87">
            <v>2220.2644023600001</v>
          </cell>
          <cell r="AQ87">
            <v>2566.5262539999999</v>
          </cell>
          <cell r="AR87">
            <v>2746.5339963699998</v>
          </cell>
          <cell r="AS87">
            <v>3100.3513902199998</v>
          </cell>
          <cell r="AT87">
            <v>3338.3786090100002</v>
          </cell>
          <cell r="AU87">
            <v>294.60933440000002</v>
          </cell>
          <cell r="AV87">
            <v>475.39047790999996</v>
          </cell>
          <cell r="AW87">
            <v>1017.3264217900002</v>
          </cell>
          <cell r="AX87">
            <v>1152.5014475400001</v>
          </cell>
          <cell r="AY87">
            <v>1153.63339653</v>
          </cell>
        </row>
        <row r="88">
          <cell r="C88">
            <v>2122</v>
          </cell>
          <cell r="D88" t="str">
            <v>KCP TEUKU UMAR</v>
          </cell>
          <cell r="E88" t="str">
            <v>KC DENPASAR GATOT SUBROTO</v>
          </cell>
          <cell r="F88">
            <v>572</v>
          </cell>
          <cell r="G88">
            <v>4</v>
          </cell>
          <cell r="H88">
            <v>40527</v>
          </cell>
          <cell r="AT88">
            <v>-7.6479060000000001E-2</v>
          </cell>
          <cell r="AU88">
            <v>-22.576655579999997</v>
          </cell>
          <cell r="AV88">
            <v>-65.136409920000006</v>
          </cell>
          <cell r="AW88">
            <v>-117.0832793</v>
          </cell>
          <cell r="AX88">
            <v>-196.00983024000001</v>
          </cell>
          <cell r="AY88">
            <v>-229.84146672</v>
          </cell>
        </row>
        <row r="89">
          <cell r="C89">
            <v>574</v>
          </cell>
          <cell r="D89" t="str">
            <v>KCP Seririt</v>
          </cell>
          <cell r="E89" t="str">
            <v>SINGARAJA</v>
          </cell>
          <cell r="F89">
            <v>88</v>
          </cell>
          <cell r="G89">
            <v>4</v>
          </cell>
          <cell r="H89">
            <v>37518</v>
          </cell>
          <cell r="I89">
            <v>358.81875684999989</v>
          </cell>
          <cell r="J89">
            <v>683.29809095999997</v>
          </cell>
          <cell r="K89">
            <v>64.251303419999999</v>
          </cell>
          <cell r="L89">
            <v>125.17951371999997</v>
          </cell>
          <cell r="M89">
            <v>147.53529045000002</v>
          </cell>
          <cell r="N89">
            <v>202.58375917000001</v>
          </cell>
          <cell r="O89">
            <v>256.47933894999994</v>
          </cell>
          <cell r="P89">
            <v>329.79375801999998</v>
          </cell>
          <cell r="Q89">
            <v>369.97369708999992</v>
          </cell>
          <cell r="R89">
            <v>601.2203823000001</v>
          </cell>
          <cell r="S89">
            <v>627.48772784000005</v>
          </cell>
          <cell r="T89">
            <v>968.58722410000018</v>
          </cell>
          <cell r="U89">
            <v>1067.58613876</v>
          </cell>
          <cell r="V89">
            <v>1285.7443425699998</v>
          </cell>
          <cell r="W89">
            <v>138.26029899</v>
          </cell>
          <cell r="X89">
            <v>284.18796929000001</v>
          </cell>
          <cell r="Y89">
            <v>417.50200093000001</v>
          </cell>
          <cell r="Z89">
            <v>475.58083789999995</v>
          </cell>
          <cell r="AA89">
            <v>766.48999813</v>
          </cell>
          <cell r="AB89">
            <v>672.03150392999999</v>
          </cell>
          <cell r="AC89">
            <v>373.45654447999999</v>
          </cell>
          <cell r="AD89">
            <v>255.86329709</v>
          </cell>
          <cell r="AE89">
            <v>-81.688806650000004</v>
          </cell>
          <cell r="AF89">
            <v>1510.0804836900002</v>
          </cell>
          <cell r="AG89">
            <v>1619.4272765000001</v>
          </cell>
          <cell r="AH89">
            <v>2031.0229144300001</v>
          </cell>
          <cell r="AI89">
            <v>183.18384072999999</v>
          </cell>
          <cell r="AJ89">
            <v>197.64101788999997</v>
          </cell>
          <cell r="AK89">
            <v>297.2034074</v>
          </cell>
          <cell r="AL89">
            <v>741.8559722</v>
          </cell>
          <cell r="AM89">
            <v>332.30658120999999</v>
          </cell>
          <cell r="AN89">
            <v>145.12727731000001</v>
          </cell>
          <cell r="AO89">
            <v>384.83279492000003</v>
          </cell>
          <cell r="AP89">
            <v>1154.75093496</v>
          </cell>
          <cell r="AQ89">
            <v>628.34532380999997</v>
          </cell>
          <cell r="AR89">
            <v>1098.6543092600002</v>
          </cell>
          <cell r="AS89">
            <v>1464.4296986000002</v>
          </cell>
          <cell r="AT89">
            <v>1555.7162056499999</v>
          </cell>
          <cell r="AU89">
            <v>262.43087942</v>
          </cell>
          <cell r="AV89">
            <v>320.65053813000003</v>
          </cell>
          <cell r="AW89">
            <v>-35.062422319999996</v>
          </cell>
          <cell r="AX89">
            <v>-373.68521750999997</v>
          </cell>
          <cell r="AY89">
            <v>1158.3625868200002</v>
          </cell>
        </row>
        <row r="90">
          <cell r="C90">
            <v>2134</v>
          </cell>
          <cell r="D90" t="str">
            <v>KCP SEMINYAK</v>
          </cell>
          <cell r="E90" t="str">
            <v>KUTA</v>
          </cell>
          <cell r="F90">
            <v>556</v>
          </cell>
          <cell r="G90">
            <v>4</v>
          </cell>
          <cell r="H90">
            <v>40533</v>
          </cell>
          <cell r="AU90">
            <v>-41.948045039999997</v>
          </cell>
          <cell r="AV90">
            <v>-89.800602980000008</v>
          </cell>
          <cell r="AW90">
            <v>-136.48348827999999</v>
          </cell>
          <cell r="AX90">
            <v>-198.53522199</v>
          </cell>
          <cell r="AY90">
            <v>-276.37067528000006</v>
          </cell>
        </row>
        <row r="91">
          <cell r="C91">
            <v>2132</v>
          </cell>
          <cell r="D91" t="str">
            <v>KCP GATSU TIMUR</v>
          </cell>
          <cell r="E91" t="str">
            <v>KC DENPASAR GATOT SUBROTO</v>
          </cell>
          <cell r="F91">
            <v>572</v>
          </cell>
          <cell r="G91">
            <v>4</v>
          </cell>
          <cell r="H91">
            <v>40528</v>
          </cell>
          <cell r="AU91">
            <v>-5.2403057000000004</v>
          </cell>
          <cell r="AV91">
            <v>-60.041993329999997</v>
          </cell>
          <cell r="AW91">
            <v>-101.84556409000001</v>
          </cell>
          <cell r="AX91">
            <v>-135.25932305000001</v>
          </cell>
          <cell r="AY91">
            <v>-198.93861375</v>
          </cell>
        </row>
        <row r="92">
          <cell r="C92">
            <v>2133</v>
          </cell>
          <cell r="D92" t="str">
            <v>KCP SANUR</v>
          </cell>
          <cell r="E92" t="str">
            <v>KC DENPASAR GATOT SUBROTO</v>
          </cell>
          <cell r="F92">
            <v>572</v>
          </cell>
          <cell r="G92">
            <v>4</v>
          </cell>
          <cell r="H92">
            <v>40532</v>
          </cell>
          <cell r="AU92">
            <v>-38.646038359999999</v>
          </cell>
          <cell r="AV92">
            <v>-119.16792729000001</v>
          </cell>
          <cell r="AW92">
            <v>-166.47642071999999</v>
          </cell>
          <cell r="AX92">
            <v>-220.35541577999999</v>
          </cell>
          <cell r="AY92">
            <v>-254.09459093999999</v>
          </cell>
        </row>
        <row r="93">
          <cell r="C93">
            <v>532</v>
          </cell>
          <cell r="D93" t="str">
            <v>KCP. Tanah Abang</v>
          </cell>
          <cell r="E93" t="str">
            <v>JAKARTA TANAH ABANG</v>
          </cell>
          <cell r="F93">
            <v>18</v>
          </cell>
          <cell r="G93">
            <v>2</v>
          </cell>
          <cell r="H93">
            <v>37249</v>
          </cell>
          <cell r="I93">
            <v>303.80920677999893</v>
          </cell>
          <cell r="J93">
            <v>-54.421864719999313</v>
          </cell>
          <cell r="K93">
            <v>153.4833300999999</v>
          </cell>
          <cell r="L93">
            <v>192.42879637000013</v>
          </cell>
          <cell r="M93">
            <v>292.89378449999998</v>
          </cell>
          <cell r="N93">
            <v>303.42265715000008</v>
          </cell>
          <cell r="O93">
            <v>393.45173355999992</v>
          </cell>
          <cell r="P93">
            <v>1259.2315389400001</v>
          </cell>
          <cell r="Q93">
            <v>1317.2038197100005</v>
          </cell>
          <cell r="R93">
            <v>1505.0780278299999</v>
          </cell>
          <cell r="S93">
            <v>1549.6409076000004</v>
          </cell>
          <cell r="T93">
            <v>1589.8097465299998</v>
          </cell>
          <cell r="U93">
            <v>1642.6114097499999</v>
          </cell>
          <cell r="V93">
            <v>1461.9361062600001</v>
          </cell>
          <cell r="W93">
            <v>133.99609669</v>
          </cell>
          <cell r="X93">
            <v>-163.80280521</v>
          </cell>
          <cell r="Y93">
            <v>100.72876509999999</v>
          </cell>
          <cell r="Z93">
            <v>-86.901898090000003</v>
          </cell>
          <cell r="AA93">
            <v>124.83626461</v>
          </cell>
          <cell r="AB93">
            <v>379.72924157</v>
          </cell>
          <cell r="AC93">
            <v>1184.3462036800001</v>
          </cell>
          <cell r="AD93">
            <v>1299.8403189600001</v>
          </cell>
          <cell r="AE93">
            <v>1057.86114924</v>
          </cell>
          <cell r="AF93">
            <v>990.06942228999992</v>
          </cell>
          <cell r="AG93">
            <v>399.07274783999998</v>
          </cell>
          <cell r="AH93">
            <v>-191.96999228999999</v>
          </cell>
          <cell r="AI93">
            <v>86.012508940000004</v>
          </cell>
          <cell r="AJ93">
            <v>82.015786560000009</v>
          </cell>
          <cell r="AK93">
            <v>-982.74048841999991</v>
          </cell>
          <cell r="AL93">
            <v>-1456.5523056</v>
          </cell>
          <cell r="AM93">
            <v>-3994.7644458499999</v>
          </cell>
          <cell r="AN93">
            <v>-7140.2305053599994</v>
          </cell>
          <cell r="AO93">
            <v>-7546.8316183999996</v>
          </cell>
          <cell r="AP93">
            <v>-9650.6549357599997</v>
          </cell>
          <cell r="AQ93">
            <v>-9652.0283802199992</v>
          </cell>
          <cell r="AR93">
            <v>-9999.3889636000004</v>
          </cell>
          <cell r="AS93">
            <v>-10813.67420148</v>
          </cell>
          <cell r="AT93">
            <v>-11343.835657829999</v>
          </cell>
          <cell r="AU93">
            <v>-245.28317471000003</v>
          </cell>
          <cell r="AV93">
            <v>225.52450439999998</v>
          </cell>
          <cell r="AW93">
            <v>1418.88037285</v>
          </cell>
          <cell r="AX93">
            <v>2301.0797680000001</v>
          </cell>
          <cell r="AY93">
            <v>2159.3872963599997</v>
          </cell>
        </row>
        <row r="94">
          <cell r="C94">
            <v>2080</v>
          </cell>
          <cell r="D94" t="str">
            <v>KCP PASAR BARU</v>
          </cell>
          <cell r="E94" t="str">
            <v>JAKARTA KREKOT</v>
          </cell>
          <cell r="F94">
            <v>261</v>
          </cell>
          <cell r="G94">
            <v>4</v>
          </cell>
          <cell r="H94">
            <v>40171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-17.02519538</v>
          </cell>
          <cell r="AK94">
            <v>-59.118866070000003</v>
          </cell>
          <cell r="AL94">
            <v>-119.93785219</v>
          </cell>
          <cell r="AM94">
            <v>-264.71495399999998</v>
          </cell>
          <cell r="AN94">
            <v>-322.96684552999994</v>
          </cell>
          <cell r="AO94">
            <v>-367.99998201</v>
          </cell>
          <cell r="AP94">
            <v>-665.66083702999993</v>
          </cell>
          <cell r="AQ94">
            <v>-795.49540052999998</v>
          </cell>
          <cell r="AR94">
            <v>-1132.0838546000002</v>
          </cell>
          <cell r="AS94">
            <v>-1149.1832608699999</v>
          </cell>
          <cell r="AT94">
            <v>-1214.9036350199999</v>
          </cell>
          <cell r="AU94">
            <v>13.919387299999997</v>
          </cell>
          <cell r="AV94">
            <v>31.726683269999999</v>
          </cell>
          <cell r="AW94">
            <v>36.623527620000004</v>
          </cell>
          <cell r="AX94">
            <v>59.290560159999998</v>
          </cell>
          <cell r="AY94">
            <v>52.891197349999992</v>
          </cell>
        </row>
        <row r="95">
          <cell r="C95">
            <v>1121</v>
          </cell>
          <cell r="D95" t="str">
            <v>KCP MENTENG</v>
          </cell>
          <cell r="E95" t="str">
            <v>JAKARTA CUT MUTIAH</v>
          </cell>
          <cell r="F95">
            <v>230</v>
          </cell>
          <cell r="G95">
            <v>4</v>
          </cell>
          <cell r="H95">
            <v>39464</v>
          </cell>
          <cell r="I95">
            <v>0</v>
          </cell>
          <cell r="J95">
            <v>0</v>
          </cell>
          <cell r="K95">
            <v>-48.155210250000003</v>
          </cell>
          <cell r="L95">
            <v>-92.330051159999996</v>
          </cell>
          <cell r="M95">
            <v>-194.51014819999997</v>
          </cell>
          <cell r="N95">
            <v>-278.07261495</v>
          </cell>
          <cell r="O95">
            <v>-362.62218582999998</v>
          </cell>
          <cell r="P95">
            <v>-418.01770233000002</v>
          </cell>
          <cell r="Q95">
            <v>-474.41927308999999</v>
          </cell>
          <cell r="R95">
            <v>-547.18936028999997</v>
          </cell>
          <cell r="S95">
            <v>-646.56040845999996</v>
          </cell>
          <cell r="T95">
            <v>-697.72484789999987</v>
          </cell>
          <cell r="U95">
            <v>-719.91869602999998</v>
          </cell>
          <cell r="V95">
            <v>-735.97940647999997</v>
          </cell>
          <cell r="W95">
            <v>1.3870111200000002</v>
          </cell>
          <cell r="X95">
            <v>-76.080726849999991</v>
          </cell>
          <cell r="Y95">
            <v>-150.69622841</v>
          </cell>
          <cell r="Z95">
            <v>-215.87565308000001</v>
          </cell>
          <cell r="AA95">
            <v>-522.86989483000002</v>
          </cell>
          <cell r="AB95">
            <v>-1107.2933434399999</v>
          </cell>
          <cell r="AC95">
            <v>-1115.04489844</v>
          </cell>
          <cell r="AD95">
            <v>-1407.2087798599998</v>
          </cell>
          <cell r="AE95">
            <v>-1427.71827171</v>
          </cell>
          <cell r="AF95">
            <v>-1583.7844622299999</v>
          </cell>
          <cell r="AG95">
            <v>-1406.6728328800002</v>
          </cell>
          <cell r="AH95">
            <v>-1546.7004436700001</v>
          </cell>
          <cell r="AI95">
            <v>-108.99945548000001</v>
          </cell>
          <cell r="AJ95">
            <v>-85.492186819999986</v>
          </cell>
          <cell r="AK95">
            <v>-263.89392628000002</v>
          </cell>
          <cell r="AL95">
            <v>-275.12891801999996</v>
          </cell>
          <cell r="AM95">
            <v>-367.2890572</v>
          </cell>
          <cell r="AN95">
            <v>-350.19159764</v>
          </cell>
          <cell r="AO95">
            <v>-222.26670271</v>
          </cell>
          <cell r="AP95">
            <v>-166.67264538999999</v>
          </cell>
          <cell r="AQ95">
            <v>-488.20640593000002</v>
          </cell>
          <cell r="AR95">
            <v>-1249.5574800299996</v>
          </cell>
          <cell r="AS95">
            <v>-1239.21808526</v>
          </cell>
          <cell r="AT95">
            <v>-2530.1145183500003</v>
          </cell>
          <cell r="AU95">
            <v>9.0124962400000097</v>
          </cell>
          <cell r="AV95">
            <v>107.53049241999999</v>
          </cell>
          <cell r="AW95">
            <v>279.52835381</v>
          </cell>
          <cell r="AX95">
            <v>399.12123522999997</v>
          </cell>
          <cell r="AY95">
            <v>265.08843558999996</v>
          </cell>
        </row>
        <row r="96">
          <cell r="C96">
            <v>2079</v>
          </cell>
          <cell r="D96" t="str">
            <v>KCP YARSI</v>
          </cell>
          <cell r="E96" t="str">
            <v>KC JKT CEMPAKA MAS</v>
          </cell>
          <cell r="F96">
            <v>434</v>
          </cell>
          <cell r="G96">
            <v>4</v>
          </cell>
          <cell r="H96">
            <v>40175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4.6722000000000002E-4</v>
          </cell>
          <cell r="AJ96">
            <v>-7.5457310700000004</v>
          </cell>
          <cell r="AK96">
            <v>-47.42479788</v>
          </cell>
          <cell r="AL96">
            <v>-150.83902516000001</v>
          </cell>
          <cell r="AM96">
            <v>-432.38999032999999</v>
          </cell>
          <cell r="AN96">
            <v>-502.72461300999998</v>
          </cell>
          <cell r="AO96">
            <v>-569.03523226000004</v>
          </cell>
          <cell r="AP96">
            <v>-593.00623112000005</v>
          </cell>
          <cell r="AQ96">
            <v>-691.30768467999997</v>
          </cell>
          <cell r="AR96">
            <v>-762.85156626000003</v>
          </cell>
          <cell r="AS96">
            <v>-823.85159805000001</v>
          </cell>
          <cell r="AT96">
            <v>-971.7913792600001</v>
          </cell>
          <cell r="AU96">
            <v>24.406536039999999</v>
          </cell>
          <cell r="AV96">
            <v>29.934379790000001</v>
          </cell>
          <cell r="AW96">
            <v>24.095617810000004</v>
          </cell>
          <cell r="AX96">
            <v>-28.534577010000007</v>
          </cell>
          <cell r="AY96">
            <v>-165.65413063</v>
          </cell>
        </row>
        <row r="97">
          <cell r="C97">
            <v>530</v>
          </cell>
          <cell r="D97" t="str">
            <v>KCP. Sunan Giri Rawamangun</v>
          </cell>
          <cell r="E97" t="str">
            <v>KANCA JAKARTA RAWA MANGUN</v>
          </cell>
          <cell r="F97">
            <v>386</v>
          </cell>
          <cell r="G97">
            <v>3</v>
          </cell>
          <cell r="H97">
            <v>37249</v>
          </cell>
          <cell r="I97">
            <v>219.18665185999998</v>
          </cell>
          <cell r="J97">
            <v>972.62096892</v>
          </cell>
          <cell r="K97">
            <v>149.69864467000002</v>
          </cell>
          <cell r="L97">
            <v>306.69743071000005</v>
          </cell>
          <cell r="M97">
            <v>732.10867872000006</v>
          </cell>
          <cell r="N97">
            <v>871.26805247000004</v>
          </cell>
          <cell r="O97">
            <v>1009.3344133600001</v>
          </cell>
          <cell r="P97">
            <v>1207.28150467</v>
          </cell>
          <cell r="Q97">
            <v>1416.3269146199998</v>
          </cell>
          <cell r="R97">
            <v>1616.6530013199999</v>
          </cell>
          <cell r="S97">
            <v>1759.4434995499998</v>
          </cell>
          <cell r="T97">
            <v>1971.9478804</v>
          </cell>
          <cell r="U97">
            <v>2222.1902004899998</v>
          </cell>
          <cell r="V97">
            <v>2409.2378480500001</v>
          </cell>
          <cell r="W97">
            <v>222.03185569999999</v>
          </cell>
          <cell r="X97">
            <v>450.35570518999998</v>
          </cell>
          <cell r="Y97">
            <v>515.02829807000001</v>
          </cell>
          <cell r="Z97">
            <v>676.82582128999991</v>
          </cell>
          <cell r="AA97">
            <v>679.65834719000009</v>
          </cell>
          <cell r="AB97">
            <v>1018.29150152</v>
          </cell>
          <cell r="AC97">
            <v>1279.89736584</v>
          </cell>
          <cell r="AD97">
            <v>1940.6086974699999</v>
          </cell>
          <cell r="AE97">
            <v>2078.5440640399997</v>
          </cell>
          <cell r="AF97">
            <v>2277.4805209199999</v>
          </cell>
          <cell r="AG97">
            <v>2455.5942295999998</v>
          </cell>
          <cell r="AH97">
            <v>2626.82550107</v>
          </cell>
          <cell r="AI97">
            <v>192.70441034999999</v>
          </cell>
          <cell r="AJ97">
            <v>343.61758943000001</v>
          </cell>
          <cell r="AK97">
            <v>495.83635882999999</v>
          </cell>
          <cell r="AL97">
            <v>659.37696429999994</v>
          </cell>
          <cell r="AM97">
            <v>708.22283400000003</v>
          </cell>
          <cell r="AN97">
            <v>821.97429704000001</v>
          </cell>
          <cell r="AO97">
            <v>876.1120684</v>
          </cell>
          <cell r="AP97">
            <v>1116.1775791300001</v>
          </cell>
          <cell r="AQ97">
            <v>1055.4203373999999</v>
          </cell>
          <cell r="AR97">
            <v>1111.1851462699999</v>
          </cell>
          <cell r="AS97">
            <v>1388.577941</v>
          </cell>
          <cell r="AT97">
            <v>1846.28429471</v>
          </cell>
          <cell r="AU97">
            <v>309.79109705000002</v>
          </cell>
          <cell r="AV97">
            <v>494.84520341999996</v>
          </cell>
          <cell r="AW97">
            <v>690.75542231000009</v>
          </cell>
          <cell r="AX97">
            <v>907.90373215000011</v>
          </cell>
          <cell r="AY97">
            <v>1040.7527345100002</v>
          </cell>
        </row>
        <row r="98">
          <cell r="C98">
            <v>2019</v>
          </cell>
          <cell r="D98" t="str">
            <v>KCP BLORA JAKARTA</v>
          </cell>
          <cell r="E98" t="str">
            <v>KANCA JAKARTA SUDIRMAN 1</v>
          </cell>
          <cell r="F98">
            <v>376</v>
          </cell>
          <cell r="G98">
            <v>4</v>
          </cell>
          <cell r="H98">
            <v>40039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-14.42219493</v>
          </cell>
          <cell r="AE98">
            <v>-85.671246260000004</v>
          </cell>
          <cell r="AF98">
            <v>-761.27821205999999</v>
          </cell>
          <cell r="AG98">
            <v>-787.6108117</v>
          </cell>
          <cell r="AH98">
            <v>-348.83485568999998</v>
          </cell>
          <cell r="AI98">
            <v>-49.130892830000001</v>
          </cell>
          <cell r="AJ98">
            <v>-114.50010236</v>
          </cell>
          <cell r="AK98">
            <v>-120.10330078</v>
          </cell>
          <cell r="AL98">
            <v>-207.02831193</v>
          </cell>
          <cell r="AM98">
            <v>-313.57118550999996</v>
          </cell>
          <cell r="AN98">
            <v>-350.94254861000002</v>
          </cell>
          <cell r="AO98">
            <v>-386.33046425999999</v>
          </cell>
          <cell r="AP98">
            <v>-439.58945856999998</v>
          </cell>
          <cell r="AQ98">
            <v>-520.49965643999997</v>
          </cell>
          <cell r="AR98">
            <v>-619.27750652999998</v>
          </cell>
          <cell r="AS98">
            <v>-685.94502053000008</v>
          </cell>
          <cell r="AT98">
            <v>-1087.3592731299998</v>
          </cell>
          <cell r="AU98">
            <v>-61.725568000000003</v>
          </cell>
          <cell r="AV98">
            <v>-119.46925505</v>
          </cell>
          <cell r="AW98">
            <v>-222.35299574000001</v>
          </cell>
          <cell r="AX98">
            <v>-261.96220271999999</v>
          </cell>
          <cell r="AY98">
            <v>-371.43319746000003</v>
          </cell>
        </row>
        <row r="99">
          <cell r="C99">
            <v>558</v>
          </cell>
          <cell r="D99" t="str">
            <v>KCP PERTAMINA</v>
          </cell>
          <cell r="E99" t="str">
            <v>JAKARTA VETERAN</v>
          </cell>
          <cell r="F99">
            <v>329</v>
          </cell>
          <cell r="G99">
            <v>1</v>
          </cell>
          <cell r="H99">
            <v>37720</v>
          </cell>
          <cell r="I99">
            <v>3850.0653199100002</v>
          </cell>
          <cell r="J99">
            <v>4771.9372586499994</v>
          </cell>
          <cell r="K99">
            <v>453.12495067000003</v>
          </cell>
          <cell r="L99">
            <v>1008.23663226</v>
          </cell>
          <cell r="M99">
            <v>1248.19831787</v>
          </cell>
          <cell r="N99">
            <v>1589.02109767</v>
          </cell>
          <cell r="O99">
            <v>1841.1371679599999</v>
          </cell>
          <cell r="P99">
            <v>2234.4995615900002</v>
          </cell>
          <cell r="Q99">
            <v>2536.3119272899999</v>
          </cell>
          <cell r="R99">
            <v>2994.1601903400001</v>
          </cell>
          <cell r="S99">
            <v>3428.14293623</v>
          </cell>
          <cell r="T99">
            <v>3941.1944317900002</v>
          </cell>
          <cell r="U99">
            <v>4539.1656473500007</v>
          </cell>
          <cell r="V99">
            <v>5072.2660984899994</v>
          </cell>
          <cell r="W99">
            <v>626.54819865000002</v>
          </cell>
          <cell r="X99">
            <v>1167.22913679</v>
          </cell>
          <cell r="Y99">
            <v>1441.98955744</v>
          </cell>
          <cell r="Z99">
            <v>1799.4633398699998</v>
          </cell>
          <cell r="AA99">
            <v>2229.92318041</v>
          </cell>
          <cell r="AB99">
            <v>2658.9428808499997</v>
          </cell>
          <cell r="AC99">
            <v>3087.2110061900003</v>
          </cell>
          <cell r="AD99">
            <v>3613.1145631999998</v>
          </cell>
          <cell r="AE99">
            <v>4061.1063375600002</v>
          </cell>
          <cell r="AF99">
            <v>4549.2637549399997</v>
          </cell>
          <cell r="AG99">
            <v>4974.5462510200005</v>
          </cell>
          <cell r="AH99">
            <v>5572.7384450600002</v>
          </cell>
          <cell r="AI99">
            <v>432.36390689000001</v>
          </cell>
          <cell r="AJ99">
            <v>791.45684685000003</v>
          </cell>
          <cell r="AK99">
            <v>1351.61628154</v>
          </cell>
          <cell r="AL99">
            <v>1772.3700613599999</v>
          </cell>
          <cell r="AM99">
            <v>2179.6690266300002</v>
          </cell>
          <cell r="AN99">
            <v>2528.0129320700003</v>
          </cell>
          <cell r="AO99">
            <v>2903.5764738100002</v>
          </cell>
          <cell r="AP99">
            <v>3329.95724384</v>
          </cell>
          <cell r="AQ99">
            <v>3795.4773644299999</v>
          </cell>
          <cell r="AR99">
            <v>4051.7034690800001</v>
          </cell>
          <cell r="AS99">
            <v>4590.4857505800001</v>
          </cell>
          <cell r="AT99">
            <v>5073.8397714900002</v>
          </cell>
          <cell r="AU99">
            <v>422.16875923999999</v>
          </cell>
          <cell r="AV99">
            <v>954.30204128000003</v>
          </cell>
          <cell r="AW99">
            <v>1163.6902240300001</v>
          </cell>
          <cell r="AX99">
            <v>1132.2918927700002</v>
          </cell>
          <cell r="AY99">
            <v>1548.4876004299999</v>
          </cell>
        </row>
        <row r="100">
          <cell r="C100">
            <v>2022</v>
          </cell>
          <cell r="D100" t="str">
            <v>KCP PERMATA KELAPA GADING</v>
          </cell>
          <cell r="E100" t="str">
            <v>KANCA JAKARTA KELAPA GADING</v>
          </cell>
          <cell r="F100">
            <v>320</v>
          </cell>
          <cell r="G100">
            <v>4</v>
          </cell>
          <cell r="H100">
            <v>40095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-0.87919659999999999</v>
          </cell>
          <cell r="AG100">
            <v>-25.060234010000002</v>
          </cell>
          <cell r="AH100">
            <v>-284.7566989</v>
          </cell>
          <cell r="AI100">
            <v>-44.574006689999997</v>
          </cell>
          <cell r="AJ100">
            <v>-112.19524201999999</v>
          </cell>
          <cell r="AK100">
            <v>-166.91430780000002</v>
          </cell>
          <cell r="AL100">
            <v>-217.47286575999999</v>
          </cell>
          <cell r="AM100">
            <v>-323.15748531999998</v>
          </cell>
          <cell r="AN100">
            <v>-377.08770404000001</v>
          </cell>
          <cell r="AO100">
            <v>-412.46245791000001</v>
          </cell>
          <cell r="AP100">
            <v>-455.08147177999996</v>
          </cell>
          <cell r="AQ100">
            <v>-541.19627173000003</v>
          </cell>
          <cell r="AR100">
            <v>-591.06666195000003</v>
          </cell>
          <cell r="AS100">
            <v>-645.53373762000001</v>
          </cell>
          <cell r="AT100">
            <v>-713.73196198000005</v>
          </cell>
          <cell r="AU100">
            <v>-62.21413853</v>
          </cell>
          <cell r="AV100">
            <v>-92.412130610000006</v>
          </cell>
          <cell r="AW100">
            <v>-113.31471452000001</v>
          </cell>
          <cell r="AX100">
            <v>-202.95432420999998</v>
          </cell>
          <cell r="AY100">
            <v>-252.54807729999999</v>
          </cell>
        </row>
        <row r="101">
          <cell r="C101">
            <v>2106</v>
          </cell>
          <cell r="D101" t="str">
            <v>KCP PULO GADUNG TRADE CENTER</v>
          </cell>
          <cell r="E101" t="str">
            <v>KANCA JAKARTA RAWA MANGUN</v>
          </cell>
          <cell r="F101">
            <v>386</v>
          </cell>
          <cell r="G101">
            <v>4</v>
          </cell>
          <cell r="H101">
            <v>40359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0.19298551</v>
          </cell>
          <cell r="AQ101">
            <v>0.34816196000000005</v>
          </cell>
          <cell r="AR101">
            <v>-34.027167890000001</v>
          </cell>
          <cell r="AS101">
            <v>-45.06150659</v>
          </cell>
          <cell r="AT101">
            <v>-417.97080397000002</v>
          </cell>
          <cell r="AU101">
            <v>-42.399902409999996</v>
          </cell>
          <cell r="AV101">
            <v>-75.043033759999986</v>
          </cell>
          <cell r="AW101">
            <v>-108.55316361999999</v>
          </cell>
          <cell r="AX101">
            <v>-159.16765597</v>
          </cell>
          <cell r="AY101">
            <v>-227.65695098999998</v>
          </cell>
        </row>
        <row r="102">
          <cell r="C102">
            <v>2006</v>
          </cell>
          <cell r="D102" t="str">
            <v>KCP BLOK A TNH ABANG</v>
          </cell>
          <cell r="E102" t="str">
            <v>KC JKT WAHID HASYIM</v>
          </cell>
          <cell r="F102">
            <v>433</v>
          </cell>
          <cell r="G102">
            <v>4</v>
          </cell>
          <cell r="H102">
            <v>39857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-4.0698827199999998</v>
          </cell>
          <cell r="Y102">
            <v>-143.20169855</v>
          </cell>
          <cell r="Z102">
            <v>-333.82957293999999</v>
          </cell>
          <cell r="AA102">
            <v>-390.65567680999999</v>
          </cell>
          <cell r="AB102">
            <v>-500.16202556999997</v>
          </cell>
          <cell r="AC102">
            <v>-683.68957183000009</v>
          </cell>
          <cell r="AD102">
            <v>-777.65914131</v>
          </cell>
          <cell r="AE102">
            <v>-902.56710251000004</v>
          </cell>
          <cell r="AF102">
            <v>-987.57292136000001</v>
          </cell>
          <cell r="AG102">
            <v>-1029.7228504299999</v>
          </cell>
          <cell r="AH102">
            <v>-1135.0214933299999</v>
          </cell>
          <cell r="AI102">
            <v>38.539581409999997</v>
          </cell>
          <cell r="AJ102">
            <v>-62.607917069999999</v>
          </cell>
          <cell r="AK102">
            <v>-82.522061180000009</v>
          </cell>
          <cell r="AL102">
            <v>-82.708344499999995</v>
          </cell>
          <cell r="AM102">
            <v>-389.93717900000001</v>
          </cell>
          <cell r="AN102">
            <v>-743.96067238000001</v>
          </cell>
          <cell r="AO102">
            <v>-526.06171996</v>
          </cell>
          <cell r="AP102">
            <v>-700.26713539000002</v>
          </cell>
          <cell r="AQ102">
            <v>-672.7477810800001</v>
          </cell>
          <cell r="AR102">
            <v>-1619.25198531</v>
          </cell>
          <cell r="AS102">
            <v>-2009.02399915</v>
          </cell>
          <cell r="AT102">
            <v>-1471.7958265100001</v>
          </cell>
          <cell r="AU102">
            <v>-454.38515383000004</v>
          </cell>
          <cell r="AV102">
            <v>-332.02164296000007</v>
          </cell>
          <cell r="AW102">
            <v>-80.227282949999989</v>
          </cell>
          <cell r="AX102">
            <v>-156.53609584000003</v>
          </cell>
          <cell r="AY102">
            <v>-216.55827258000002</v>
          </cell>
        </row>
        <row r="103">
          <cell r="C103">
            <v>2020</v>
          </cell>
          <cell r="D103" t="str">
            <v>KCP KEMENTRIAN BUMN</v>
          </cell>
          <cell r="E103" t="str">
            <v>JAKARTA VETERAN</v>
          </cell>
          <cell r="F103">
            <v>329</v>
          </cell>
          <cell r="G103">
            <v>4</v>
          </cell>
          <cell r="H103">
            <v>40039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-12.089434669999999</v>
          </cell>
          <cell r="AE103">
            <v>-59.488670090000006</v>
          </cell>
          <cell r="AF103">
            <v>-94.708381709999998</v>
          </cell>
          <cell r="AG103">
            <v>-144.93970075999999</v>
          </cell>
          <cell r="AH103">
            <v>-184.23082862999999</v>
          </cell>
          <cell r="AI103">
            <v>-36.911959240000002</v>
          </cell>
          <cell r="AJ103">
            <v>-46.296027389999999</v>
          </cell>
          <cell r="AK103">
            <v>-84.520041159999991</v>
          </cell>
          <cell r="AL103">
            <v>-98.784421219999999</v>
          </cell>
          <cell r="AM103">
            <v>-153.06314691999998</v>
          </cell>
          <cell r="AN103">
            <v>-193.60036181000001</v>
          </cell>
          <cell r="AO103">
            <v>-194.94701966</v>
          </cell>
          <cell r="AP103">
            <v>-221.26814046000001</v>
          </cell>
          <cell r="AQ103">
            <v>-269.43410812999997</v>
          </cell>
          <cell r="AR103">
            <v>-293.52977847999995</v>
          </cell>
          <cell r="AS103">
            <v>-259.34411740000002</v>
          </cell>
          <cell r="AT103">
            <v>-503.78069805999996</v>
          </cell>
          <cell r="AU103">
            <v>25.00825096999997</v>
          </cell>
          <cell r="AV103">
            <v>73.257410429999979</v>
          </cell>
          <cell r="AW103">
            <v>78.994497799999976</v>
          </cell>
          <cell r="AX103">
            <v>111.01190115</v>
          </cell>
          <cell r="AY103">
            <v>69.525984150000099</v>
          </cell>
        </row>
        <row r="104">
          <cell r="C104">
            <v>1119</v>
          </cell>
          <cell r="D104" t="str">
            <v>KCP TOMANG</v>
          </cell>
          <cell r="E104" t="str">
            <v>JAKARTA TANAH ABANG</v>
          </cell>
          <cell r="F104">
            <v>18</v>
          </cell>
          <cell r="G104">
            <v>4</v>
          </cell>
          <cell r="H104">
            <v>39377</v>
          </cell>
          <cell r="I104">
            <v>0</v>
          </cell>
          <cell r="J104">
            <v>-457.66279781000003</v>
          </cell>
          <cell r="K104">
            <v>-70.826219650000013</v>
          </cell>
          <cell r="L104">
            <v>-132.17333393999999</v>
          </cell>
          <cell r="M104">
            <v>-214.39353264999997</v>
          </cell>
          <cell r="N104">
            <v>-313.58367435000002</v>
          </cell>
          <cell r="O104">
            <v>-415.11759335000005</v>
          </cell>
          <cell r="P104">
            <v>-506.93042416999998</v>
          </cell>
          <cell r="Q104">
            <v>-564.09054549999996</v>
          </cell>
          <cell r="R104">
            <v>-601.09699293000006</v>
          </cell>
          <cell r="S104">
            <v>-680.82705758000009</v>
          </cell>
          <cell r="T104">
            <v>-745.90410069000006</v>
          </cell>
          <cell r="U104">
            <v>-804.34797574000004</v>
          </cell>
          <cell r="V104">
            <v>-848.47585704999995</v>
          </cell>
          <cell r="W104">
            <v>25.506043469999998</v>
          </cell>
          <cell r="X104">
            <v>-38.676592880000001</v>
          </cell>
          <cell r="Y104">
            <v>100.15255901</v>
          </cell>
          <cell r="Z104">
            <v>96.806683280000001</v>
          </cell>
          <cell r="AA104">
            <v>-44.842100340000002</v>
          </cell>
          <cell r="AB104">
            <v>-45.351276649999996</v>
          </cell>
          <cell r="AC104">
            <v>-214.31927749000002</v>
          </cell>
          <cell r="AD104">
            <v>-525.68816780999998</v>
          </cell>
          <cell r="AE104">
            <v>-688.44841408000002</v>
          </cell>
          <cell r="AF104">
            <v>-1758.72036217</v>
          </cell>
          <cell r="AG104">
            <v>-2124.8378412000002</v>
          </cell>
          <cell r="AH104">
            <v>-2477.89298315</v>
          </cell>
          <cell r="AI104">
            <v>252.69244262000001</v>
          </cell>
          <cell r="AJ104">
            <v>143.51806101</v>
          </cell>
          <cell r="AK104">
            <v>130.31480336999999</v>
          </cell>
          <cell r="AL104">
            <v>-569.87747523999997</v>
          </cell>
          <cell r="AM104">
            <v>-1078.20268721</v>
          </cell>
          <cell r="AN104">
            <v>-1718.91445939</v>
          </cell>
          <cell r="AO104">
            <v>-1781.8044393800001</v>
          </cell>
          <cell r="AP104">
            <v>-2100.41170723</v>
          </cell>
          <cell r="AQ104">
            <v>-1833.9373766800002</v>
          </cell>
          <cell r="AR104">
            <v>-1832.9133123400002</v>
          </cell>
          <cell r="AS104">
            <v>-2828.5288432100001</v>
          </cell>
          <cell r="AT104">
            <v>-2753.42392956</v>
          </cell>
          <cell r="AU104">
            <v>587.66790719999995</v>
          </cell>
          <cell r="AV104">
            <v>630.47790162000001</v>
          </cell>
          <cell r="AW104">
            <v>677.34863910000001</v>
          </cell>
          <cell r="AX104">
            <v>1589.1764140299999</v>
          </cell>
          <cell r="AY104">
            <v>1477.1447313200001</v>
          </cell>
        </row>
        <row r="105">
          <cell r="C105">
            <v>652</v>
          </cell>
          <cell r="D105" t="str">
            <v>KCP PANGKALAN JATI</v>
          </cell>
          <cell r="E105" t="str">
            <v>KC KALIMALANG</v>
          </cell>
          <cell r="F105">
            <v>419</v>
          </cell>
          <cell r="G105">
            <v>3</v>
          </cell>
          <cell r="H105">
            <v>38007</v>
          </cell>
          <cell r="I105">
            <v>208.47064664000004</v>
          </cell>
          <cell r="J105">
            <v>821.64125141000011</v>
          </cell>
          <cell r="K105">
            <v>173.32844212000001</v>
          </cell>
          <cell r="L105">
            <v>266.63575797999999</v>
          </cell>
          <cell r="M105">
            <v>331.14995650999998</v>
          </cell>
          <cell r="N105">
            <v>482.86662308000007</v>
          </cell>
          <cell r="O105">
            <v>670.11028880999993</v>
          </cell>
          <cell r="P105">
            <v>705.30635397000003</v>
          </cell>
          <cell r="Q105">
            <v>836.57730627000001</v>
          </cell>
          <cell r="R105">
            <v>907.84258255000009</v>
          </cell>
          <cell r="S105">
            <v>819.07854211000006</v>
          </cell>
          <cell r="T105">
            <v>759.22166708999987</v>
          </cell>
          <cell r="U105">
            <v>430.09386018999999</v>
          </cell>
          <cell r="V105">
            <v>-95.519338919999996</v>
          </cell>
          <cell r="W105">
            <v>105.02969492</v>
          </cell>
          <cell r="X105">
            <v>-830.45493837000004</v>
          </cell>
          <cell r="Y105">
            <v>-1007.81211211</v>
          </cell>
          <cell r="Z105">
            <v>-497.48949739</v>
          </cell>
          <cell r="AA105">
            <v>-354.63647079999998</v>
          </cell>
          <cell r="AB105">
            <v>90.541570090000008</v>
          </cell>
          <cell r="AC105">
            <v>1984.54080288</v>
          </cell>
          <cell r="AD105">
            <v>2256.9673954699997</v>
          </cell>
          <cell r="AE105">
            <v>2578.86058211</v>
          </cell>
          <cell r="AF105">
            <v>2716.5354375500001</v>
          </cell>
          <cell r="AG105">
            <v>2809.19457263</v>
          </cell>
          <cell r="AH105">
            <v>2746.0330104200002</v>
          </cell>
          <cell r="AI105">
            <v>249.72208693000002</v>
          </cell>
          <cell r="AJ105">
            <v>727.73325038999997</v>
          </cell>
          <cell r="AK105">
            <v>610.00722162</v>
          </cell>
          <cell r="AL105">
            <v>-163.73824793</v>
          </cell>
          <cell r="AM105">
            <v>-5.7878690199999996</v>
          </cell>
          <cell r="AN105">
            <v>443.10230531999997</v>
          </cell>
          <cell r="AO105">
            <v>599.36418495000009</v>
          </cell>
          <cell r="AP105">
            <v>995.68353705999994</v>
          </cell>
          <cell r="AQ105">
            <v>1698.55825396</v>
          </cell>
          <cell r="AR105">
            <v>1905.2157401599998</v>
          </cell>
          <cell r="AS105">
            <v>2449.7706874099999</v>
          </cell>
          <cell r="AT105">
            <v>2524.4029368299998</v>
          </cell>
          <cell r="AU105">
            <v>273.30914855000003</v>
          </cell>
          <cell r="AV105">
            <v>396.10660068999999</v>
          </cell>
          <cell r="AW105">
            <v>578.06661695000003</v>
          </cell>
          <cell r="AX105">
            <v>692.47601766999992</v>
          </cell>
          <cell r="AY105">
            <v>713.17347039999993</v>
          </cell>
        </row>
        <row r="106">
          <cell r="C106">
            <v>2039</v>
          </cell>
          <cell r="D106" t="str">
            <v>KCP MANGGA BESAR</v>
          </cell>
          <cell r="E106" t="str">
            <v>JAKARTA HAYAM WURUK</v>
          </cell>
          <cell r="F106">
            <v>332</v>
          </cell>
          <cell r="G106">
            <v>4</v>
          </cell>
          <cell r="H106">
            <v>40099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-0.21182123999999999</v>
          </cell>
          <cell r="AG106">
            <v>-20.598237860000001</v>
          </cell>
          <cell r="AH106">
            <v>-452.69478664999997</v>
          </cell>
          <cell r="AI106">
            <v>-26.926489879999998</v>
          </cell>
          <cell r="AJ106">
            <v>-62.625932890000001</v>
          </cell>
          <cell r="AK106">
            <v>-102.87203004999999</v>
          </cell>
          <cell r="AL106">
            <v>-179.35898211000003</v>
          </cell>
          <cell r="AM106">
            <v>-293.20742214999996</v>
          </cell>
          <cell r="AN106">
            <v>-360.69372500999998</v>
          </cell>
          <cell r="AO106">
            <v>-400.51828985000003</v>
          </cell>
          <cell r="AP106">
            <v>-457.97261464999997</v>
          </cell>
          <cell r="AQ106">
            <v>-516.71092626999996</v>
          </cell>
          <cell r="AR106">
            <v>-525.87382693999996</v>
          </cell>
          <cell r="AS106">
            <v>-535.72439945000008</v>
          </cell>
          <cell r="AT106">
            <v>-611.88232800000003</v>
          </cell>
          <cell r="AU106">
            <v>46.205371279999994</v>
          </cell>
          <cell r="AV106">
            <v>26.650543210000002</v>
          </cell>
          <cell r="AW106">
            <v>39.52194506</v>
          </cell>
          <cell r="AX106">
            <v>44.293460740000008</v>
          </cell>
          <cell r="AY106">
            <v>74.106563820000019</v>
          </cell>
        </row>
        <row r="107">
          <cell r="C107">
            <v>2046</v>
          </cell>
          <cell r="D107" t="str">
            <v>KCP SUDIRMAN PARK</v>
          </cell>
          <cell r="E107" t="str">
            <v>KANCA JAKARTA SUDIRMAN 1</v>
          </cell>
          <cell r="F107">
            <v>376</v>
          </cell>
          <cell r="G107">
            <v>4</v>
          </cell>
          <cell r="H107">
            <v>40105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-11.11412799</v>
          </cell>
          <cell r="AG107">
            <v>-56.878631499999997</v>
          </cell>
          <cell r="AH107">
            <v>-524.42707787999996</v>
          </cell>
          <cell r="AI107">
            <v>-38.353234999999998</v>
          </cell>
          <cell r="AJ107">
            <v>-87.365833290000012</v>
          </cell>
          <cell r="AK107">
            <v>-123.16409496999999</v>
          </cell>
          <cell r="AL107">
            <v>-177.46682455999999</v>
          </cell>
          <cell r="AM107">
            <v>-267.42723309000002</v>
          </cell>
          <cell r="AN107">
            <v>-320.72428618000004</v>
          </cell>
          <cell r="AO107">
            <v>-419.69182717000001</v>
          </cell>
          <cell r="AP107">
            <v>-412.56743275999997</v>
          </cell>
          <cell r="AQ107">
            <v>-513.15065575999995</v>
          </cell>
          <cell r="AR107">
            <v>-577.86871359999986</v>
          </cell>
          <cell r="AS107">
            <v>-600.23710544999994</v>
          </cell>
          <cell r="AT107">
            <v>-659.99628666000012</v>
          </cell>
          <cell r="AU107">
            <v>-16.305981190000001</v>
          </cell>
          <cell r="AV107">
            <v>-39.988469500000001</v>
          </cell>
          <cell r="AW107">
            <v>-9.7431260500000043</v>
          </cell>
          <cell r="AX107">
            <v>-7.7987552300000038</v>
          </cell>
          <cell r="AY107">
            <v>-128.41239660000002</v>
          </cell>
        </row>
        <row r="108">
          <cell r="C108">
            <v>535</v>
          </cell>
          <cell r="D108" t="str">
            <v>KCP ADPEL Tanjung Priok</v>
          </cell>
          <cell r="E108" t="str">
            <v>JAKARTA TANJUNG PRIOK</v>
          </cell>
          <cell r="F108">
            <v>186</v>
          </cell>
          <cell r="G108">
            <v>1</v>
          </cell>
          <cell r="H108">
            <v>37348</v>
          </cell>
          <cell r="I108">
            <v>2928.2857356499999</v>
          </cell>
          <cell r="J108">
            <v>3582.26207716</v>
          </cell>
          <cell r="K108">
            <v>-1236.53052103</v>
          </cell>
          <cell r="L108">
            <v>-675.72236999999996</v>
          </cell>
          <cell r="M108">
            <v>-484.36303395999994</v>
          </cell>
          <cell r="N108">
            <v>216.98227919000007</v>
          </cell>
          <cell r="O108">
            <v>2236.0272813800002</v>
          </cell>
          <cell r="P108">
            <v>2640.0823752900005</v>
          </cell>
          <cell r="Q108">
            <v>3325.0729506300004</v>
          </cell>
          <cell r="R108">
            <v>3856.1394823600003</v>
          </cell>
          <cell r="S108">
            <v>4808.0228324600002</v>
          </cell>
          <cell r="T108">
            <v>7385.2467635100002</v>
          </cell>
          <cell r="U108">
            <v>6941.11770359</v>
          </cell>
          <cell r="V108">
            <v>7977.9153021599996</v>
          </cell>
          <cell r="W108">
            <v>551.90323672</v>
          </cell>
          <cell r="X108">
            <v>999.06476214999998</v>
          </cell>
          <cell r="Y108">
            <v>2619.8241723299998</v>
          </cell>
          <cell r="Z108">
            <v>2972.5245848000004</v>
          </cell>
          <cell r="AA108">
            <v>3635.3995770400002</v>
          </cell>
          <cell r="AB108">
            <v>4050.0537376399998</v>
          </cell>
          <cell r="AC108">
            <v>4891.4008313800005</v>
          </cell>
          <cell r="AD108">
            <v>5644.9392168800005</v>
          </cell>
          <cell r="AE108">
            <v>6045.5611066000001</v>
          </cell>
          <cell r="AF108">
            <v>6824.9081294500002</v>
          </cell>
          <cell r="AG108">
            <v>7037.2907608900005</v>
          </cell>
          <cell r="AH108">
            <v>7695.3784873599998</v>
          </cell>
          <cell r="AI108">
            <v>358.78956775</v>
          </cell>
          <cell r="AJ108">
            <v>502.16699036</v>
          </cell>
          <cell r="AK108">
            <v>1311.7988499200001</v>
          </cell>
          <cell r="AL108">
            <v>1959.78962325</v>
          </cell>
          <cell r="AM108">
            <v>2595.44042868</v>
          </cell>
          <cell r="AN108">
            <v>3317.90034698</v>
          </cell>
          <cell r="AO108">
            <v>4103.5724006399996</v>
          </cell>
          <cell r="AP108">
            <v>4738.72735328</v>
          </cell>
          <cell r="AQ108">
            <v>5234.2036404600003</v>
          </cell>
          <cell r="AR108">
            <v>5878.7056183699997</v>
          </cell>
          <cell r="AS108">
            <v>7036.5344564000006</v>
          </cell>
          <cell r="AT108">
            <v>7583.4948444300007</v>
          </cell>
          <cell r="AU108">
            <v>713.67659368999989</v>
          </cell>
          <cell r="AV108">
            <v>1181.7760748700002</v>
          </cell>
          <cell r="AW108">
            <v>1796.5753244199998</v>
          </cell>
          <cell r="AX108">
            <v>2133.6417655999999</v>
          </cell>
          <cell r="AY108">
            <v>2409.7691548800003</v>
          </cell>
        </row>
        <row r="109">
          <cell r="C109">
            <v>2038</v>
          </cell>
          <cell r="D109" t="str">
            <v>KCP LOKASARI PLAZA</v>
          </cell>
          <cell r="E109" t="str">
            <v>JAKARTA HAYAM WURUK</v>
          </cell>
          <cell r="F109">
            <v>332</v>
          </cell>
          <cell r="G109">
            <v>4</v>
          </cell>
          <cell r="H109">
            <v>40099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-16.972756</v>
          </cell>
          <cell r="AG109">
            <v>-34.569464400000001</v>
          </cell>
          <cell r="AH109">
            <v>-552.54137032000006</v>
          </cell>
          <cell r="AI109">
            <v>-32.003753609999997</v>
          </cell>
          <cell r="AJ109">
            <v>-80.763504239999989</v>
          </cell>
          <cell r="AK109">
            <v>-119.29161842000001</v>
          </cell>
          <cell r="AL109">
            <v>-199.54924211000002</v>
          </cell>
          <cell r="AM109">
            <v>-294.00699089</v>
          </cell>
          <cell r="AN109">
            <v>-318.10183058999996</v>
          </cell>
          <cell r="AO109">
            <v>-367.76620000000003</v>
          </cell>
          <cell r="AP109">
            <v>-376.43043448999998</v>
          </cell>
          <cell r="AQ109">
            <v>-548.51064986000006</v>
          </cell>
          <cell r="AR109">
            <v>-534.52149752000003</v>
          </cell>
          <cell r="AS109">
            <v>-536.05128134000006</v>
          </cell>
          <cell r="AT109">
            <v>-569.49088788999995</v>
          </cell>
          <cell r="AU109">
            <v>34.922953849999992</v>
          </cell>
          <cell r="AV109">
            <v>52.938764349999992</v>
          </cell>
          <cell r="AW109">
            <v>27.601128159999995</v>
          </cell>
          <cell r="AX109">
            <v>-69.33878627</v>
          </cell>
          <cell r="AY109">
            <v>-124.41827572</v>
          </cell>
        </row>
        <row r="110">
          <cell r="C110">
            <v>2007</v>
          </cell>
          <cell r="D110" t="str">
            <v>KCP MABES CILANGKAP</v>
          </cell>
          <cell r="E110" t="str">
            <v>JAKARTA VETERAN</v>
          </cell>
          <cell r="F110">
            <v>329</v>
          </cell>
          <cell r="G110">
            <v>4</v>
          </cell>
          <cell r="AP110">
            <v>2.0737493700000003</v>
          </cell>
          <cell r="AQ110">
            <v>2.3972317099999998</v>
          </cell>
          <cell r="AR110">
            <v>1.36783173</v>
          </cell>
          <cell r="AS110">
            <v>1.7800364500000001</v>
          </cell>
          <cell r="AT110">
            <v>2.1790613900000002</v>
          </cell>
          <cell r="AU110">
            <v>0.38017319999999999</v>
          </cell>
          <cell r="AV110">
            <v>0.69019396</v>
          </cell>
          <cell r="AW110">
            <v>1.1615232000000002</v>
          </cell>
          <cell r="AX110">
            <v>1.5086173299999999</v>
          </cell>
          <cell r="AY110">
            <v>1.9697517100000002</v>
          </cell>
        </row>
        <row r="111">
          <cell r="C111">
            <v>507</v>
          </cell>
          <cell r="D111" t="str">
            <v>KCP Depkeu</v>
          </cell>
          <cell r="E111" t="str">
            <v>JAKARTA VETERAN</v>
          </cell>
          <cell r="F111">
            <v>329</v>
          </cell>
          <cell r="G111">
            <v>1</v>
          </cell>
          <cell r="H111">
            <v>33239</v>
          </cell>
          <cell r="I111">
            <v>4767.6348317100001</v>
          </cell>
          <cell r="J111">
            <v>7315.0836823899999</v>
          </cell>
          <cell r="K111">
            <v>657.60463578999997</v>
          </cell>
          <cell r="L111">
            <v>1382.5677262500001</v>
          </cell>
          <cell r="M111">
            <v>2089.8097368600002</v>
          </cell>
          <cell r="N111">
            <v>2897.9147685600001</v>
          </cell>
          <cell r="O111">
            <v>3637.4082245699997</v>
          </cell>
          <cell r="P111">
            <v>4461.1819509099996</v>
          </cell>
          <cell r="Q111">
            <v>5317.7839388299999</v>
          </cell>
          <cell r="R111">
            <v>6133.26930326</v>
          </cell>
          <cell r="S111">
            <v>7101.2409863999992</v>
          </cell>
          <cell r="T111">
            <v>7906.9017781200009</v>
          </cell>
          <cell r="U111">
            <v>9003.98262135</v>
          </cell>
          <cell r="V111">
            <v>10009.015275870001</v>
          </cell>
          <cell r="W111">
            <v>1018.34649454</v>
          </cell>
          <cell r="X111">
            <v>2019.1359699500001</v>
          </cell>
          <cell r="Y111">
            <v>2952.2079244800002</v>
          </cell>
          <cell r="Z111">
            <v>3925.8387257300001</v>
          </cell>
          <cell r="AA111">
            <v>5139.5320286300002</v>
          </cell>
          <cell r="AB111">
            <v>6416.9997074900002</v>
          </cell>
          <cell r="AC111">
            <v>7598.7798548400006</v>
          </cell>
          <cell r="AD111">
            <v>9522.28694378</v>
          </cell>
          <cell r="AE111">
            <v>10695.951473030002</v>
          </cell>
          <cell r="AF111">
            <v>12006.435984420001</v>
          </cell>
          <cell r="AG111">
            <v>13247.06297449</v>
          </cell>
          <cell r="AH111">
            <v>14276.831296819999</v>
          </cell>
          <cell r="AI111">
            <v>1188.9911807000001</v>
          </cell>
          <cell r="AJ111">
            <v>2225.0151618300001</v>
          </cell>
          <cell r="AK111">
            <v>3427.1097777399996</v>
          </cell>
          <cell r="AL111">
            <v>4497.6618100400001</v>
          </cell>
          <cell r="AM111">
            <v>5637.0284088400003</v>
          </cell>
          <cell r="AN111">
            <v>6887.6272198100005</v>
          </cell>
          <cell r="AO111">
            <v>8059.88300936</v>
          </cell>
          <cell r="AP111">
            <v>9317.5709463399999</v>
          </cell>
          <cell r="AQ111">
            <v>10601.483897299999</v>
          </cell>
          <cell r="AR111">
            <v>11865.124995389999</v>
          </cell>
          <cell r="AS111">
            <v>13127.880422729999</v>
          </cell>
          <cell r="AT111">
            <v>14367.975093879999</v>
          </cell>
          <cell r="AU111">
            <v>1146.6503683400001</v>
          </cell>
          <cell r="AV111">
            <v>2272.8551479099997</v>
          </cell>
          <cell r="AW111">
            <v>3378.8791818300001</v>
          </cell>
          <cell r="AX111">
            <v>4293.82972152</v>
          </cell>
          <cell r="AY111">
            <v>5708.4962143299999</v>
          </cell>
        </row>
        <row r="112">
          <cell r="C112">
            <v>1115</v>
          </cell>
          <cell r="D112" t="str">
            <v>KCP SUNTER</v>
          </cell>
          <cell r="E112" t="str">
            <v>KC JKT CEMPAKA MAS</v>
          </cell>
          <cell r="F112">
            <v>434</v>
          </cell>
          <cell r="G112">
            <v>3</v>
          </cell>
          <cell r="H112">
            <v>39258</v>
          </cell>
          <cell r="I112">
            <v>0</v>
          </cell>
          <cell r="J112">
            <v>-474.15142986000001</v>
          </cell>
          <cell r="K112">
            <v>-32.895447530000006</v>
          </cell>
          <cell r="L112">
            <v>-63.039584299999994</v>
          </cell>
          <cell r="M112">
            <v>-143.76665471999999</v>
          </cell>
          <cell r="N112">
            <v>-177.64429430999996</v>
          </cell>
          <cell r="O112">
            <v>-205.76314948999999</v>
          </cell>
          <cell r="P112">
            <v>-236.00454026999998</v>
          </cell>
          <cell r="Q112">
            <v>-271.41746209999997</v>
          </cell>
          <cell r="R112">
            <v>-294.32524264000006</v>
          </cell>
          <cell r="S112">
            <v>-339.42972553999994</v>
          </cell>
          <cell r="T112">
            <v>-368.81118319000001</v>
          </cell>
          <cell r="U112">
            <v>-339.54404632999996</v>
          </cell>
          <cell r="V112">
            <v>-290.09403606000001</v>
          </cell>
          <cell r="W112">
            <v>28.36898837</v>
          </cell>
          <cell r="X112">
            <v>58.216987179999997</v>
          </cell>
          <cell r="Y112">
            <v>47.463733099999999</v>
          </cell>
          <cell r="Z112">
            <v>67.765601419999996</v>
          </cell>
          <cell r="AA112">
            <v>116.62404090000001</v>
          </cell>
          <cell r="AB112">
            <v>99.687232370000004</v>
          </cell>
          <cell r="AC112">
            <v>131.90675605999999</v>
          </cell>
          <cell r="AD112">
            <v>136.40168411000002</v>
          </cell>
          <cell r="AE112">
            <v>129.11281177000001</v>
          </cell>
          <cell r="AF112">
            <v>157.05595468000001</v>
          </cell>
          <cell r="AG112">
            <v>283.55900260000004</v>
          </cell>
          <cell r="AH112">
            <v>344.83800968999998</v>
          </cell>
          <cell r="AI112">
            <v>-82.592886489999998</v>
          </cell>
          <cell r="AJ112">
            <v>139.27385809</v>
          </cell>
          <cell r="AK112">
            <v>240.61915561000001</v>
          </cell>
          <cell r="AL112">
            <v>297.37148755999999</v>
          </cell>
          <cell r="AM112">
            <v>251.77767104</v>
          </cell>
          <cell r="AN112">
            <v>391.99832800999997</v>
          </cell>
          <cell r="AO112">
            <v>502.80235927999996</v>
          </cell>
          <cell r="AP112">
            <v>610.27405487999999</v>
          </cell>
          <cell r="AQ112">
            <v>532.95774347999998</v>
          </cell>
          <cell r="AR112">
            <v>595.63972765000005</v>
          </cell>
          <cell r="AS112">
            <v>463.69418710000002</v>
          </cell>
          <cell r="AT112">
            <v>473.39805890999986</v>
          </cell>
          <cell r="AU112">
            <v>-58.986681039999993</v>
          </cell>
          <cell r="AV112">
            <v>-520.59734569</v>
          </cell>
          <cell r="AW112">
            <v>-518.46331581000004</v>
          </cell>
          <cell r="AX112">
            <v>516.36487682000006</v>
          </cell>
          <cell r="AY112">
            <v>321.25078083999995</v>
          </cell>
        </row>
        <row r="113">
          <cell r="C113">
            <v>1188</v>
          </cell>
          <cell r="D113" t="str">
            <v>KCP PURI MUTIARA</v>
          </cell>
          <cell r="E113" t="str">
            <v>KC JKT CEMPAKA MAS</v>
          </cell>
          <cell r="F113">
            <v>434</v>
          </cell>
          <cell r="G113">
            <v>4</v>
          </cell>
          <cell r="H113">
            <v>39688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5.7249400000000004E-3</v>
          </cell>
          <cell r="S113">
            <v>-71.724184309999998</v>
          </cell>
          <cell r="T113">
            <v>-127.69844808999999</v>
          </cell>
          <cell r="U113">
            <v>-175.61698469999999</v>
          </cell>
          <cell r="V113">
            <v>-424.14203724999999</v>
          </cell>
          <cell r="W113">
            <v>-33.150121069999997</v>
          </cell>
          <cell r="X113">
            <v>-82.072514489999989</v>
          </cell>
          <cell r="Y113">
            <v>-124.2592471</v>
          </cell>
          <cell r="Z113">
            <v>-191.63142341</v>
          </cell>
          <cell r="AA113">
            <v>-186.89624246</v>
          </cell>
          <cell r="AB113">
            <v>-160.94031541999999</v>
          </cell>
          <cell r="AC113">
            <v>-177.20783781999998</v>
          </cell>
          <cell r="AD113">
            <v>-186.98404408000002</v>
          </cell>
          <cell r="AE113">
            <v>-161.23526752000001</v>
          </cell>
          <cell r="AF113">
            <v>-114.14423737999999</v>
          </cell>
          <cell r="AG113">
            <v>-70.171650370000009</v>
          </cell>
          <cell r="AH113">
            <v>-101.53336014</v>
          </cell>
          <cell r="AI113">
            <v>38.520406960000003</v>
          </cell>
          <cell r="AJ113">
            <v>92.725256239999993</v>
          </cell>
          <cell r="AK113">
            <v>122.03946784999999</v>
          </cell>
          <cell r="AL113">
            <v>133.41597938999999</v>
          </cell>
          <cell r="AM113">
            <v>128.13443430000001</v>
          </cell>
          <cell r="AN113">
            <v>115.71019249</v>
          </cell>
          <cell r="AO113">
            <v>148.84949412</v>
          </cell>
          <cell r="AP113">
            <v>119.51651178</v>
          </cell>
          <cell r="AQ113">
            <v>126.64751738</v>
          </cell>
          <cell r="AR113">
            <v>166.88433186000015</v>
          </cell>
          <cell r="AS113">
            <v>175.90685087999987</v>
          </cell>
          <cell r="AT113">
            <v>118.61868443000007</v>
          </cell>
          <cell r="AU113">
            <v>65.429255749999982</v>
          </cell>
          <cell r="AV113">
            <v>40.620044979999989</v>
          </cell>
          <cell r="AW113">
            <v>120.81172924999997</v>
          </cell>
          <cell r="AX113">
            <v>-6.0148232400000099</v>
          </cell>
          <cell r="AY113">
            <v>-852.85095970000009</v>
          </cell>
        </row>
        <row r="114">
          <cell r="C114">
            <v>506</v>
          </cell>
          <cell r="D114" t="str">
            <v>KCP RSPAD Gatsu</v>
          </cell>
          <cell r="E114" t="str">
            <v>JAKARTA SEGITIGA SENEN</v>
          </cell>
          <cell r="F114">
            <v>361</v>
          </cell>
          <cell r="G114">
            <v>2</v>
          </cell>
          <cell r="H114">
            <v>33239</v>
          </cell>
          <cell r="I114">
            <v>2807.6427911100009</v>
          </cell>
          <cell r="J114">
            <v>1986.6047571999998</v>
          </cell>
          <cell r="K114">
            <v>345.30420894000002</v>
          </cell>
          <cell r="L114">
            <v>709.66144328999997</v>
          </cell>
          <cell r="M114">
            <v>1008.0877824300001</v>
          </cell>
          <cell r="N114">
            <v>1327.00757634</v>
          </cell>
          <cell r="O114">
            <v>1710.7116980599999</v>
          </cell>
          <cell r="P114">
            <v>2104.8780350000002</v>
          </cell>
          <cell r="Q114">
            <v>2446.4579394699999</v>
          </cell>
          <cell r="R114">
            <v>2841.7060059</v>
          </cell>
          <cell r="S114">
            <v>3260.35059194</v>
          </cell>
          <cell r="T114">
            <v>3658.1644856399998</v>
          </cell>
          <cell r="U114">
            <v>4165.3148494400002</v>
          </cell>
          <cell r="V114">
            <v>4620.8626343000005</v>
          </cell>
          <cell r="W114">
            <v>440.97645277999999</v>
          </cell>
          <cell r="X114">
            <v>939.88120744000003</v>
          </cell>
          <cell r="Y114">
            <v>1335.46244237</v>
          </cell>
          <cell r="Z114">
            <v>1843.9798052900001</v>
          </cell>
          <cell r="AA114">
            <v>2307.9115061100001</v>
          </cell>
          <cell r="AB114">
            <v>2829.7449459699997</v>
          </cell>
          <cell r="AC114">
            <v>3431.4979396899998</v>
          </cell>
          <cell r="AD114">
            <v>3916.0786457499999</v>
          </cell>
          <cell r="AE114">
            <v>4119.1353605300001</v>
          </cell>
          <cell r="AF114">
            <v>4819.2970191200002</v>
          </cell>
          <cell r="AG114">
            <v>5369.0605819700004</v>
          </cell>
          <cell r="AH114">
            <v>6051.5847703500003</v>
          </cell>
          <cell r="AI114">
            <v>974.99285614999997</v>
          </cell>
          <cell r="AJ114">
            <v>1466.8846239000002</v>
          </cell>
          <cell r="AK114">
            <v>1896.0906246700001</v>
          </cell>
          <cell r="AL114">
            <v>2297.4610585999999</v>
          </cell>
          <cell r="AM114">
            <v>2375.43040359</v>
          </cell>
          <cell r="AN114">
            <v>2930.2304573299998</v>
          </cell>
          <cell r="AO114">
            <v>3388.75152144</v>
          </cell>
          <cell r="AP114">
            <v>2368.81056975</v>
          </cell>
          <cell r="AQ114">
            <v>2783.8163796899998</v>
          </cell>
          <cell r="AR114">
            <v>3291.6644618299997</v>
          </cell>
          <cell r="AS114">
            <v>3899.1470499899997</v>
          </cell>
          <cell r="AT114">
            <v>6306.231429110001</v>
          </cell>
          <cell r="AU114">
            <v>386.57789102000004</v>
          </cell>
          <cell r="AV114">
            <v>977.54806994</v>
          </cell>
          <cell r="AW114">
            <v>1561.37570428</v>
          </cell>
          <cell r="AX114">
            <v>1952.2132187800003</v>
          </cell>
          <cell r="AY114">
            <v>3297.9172102799998</v>
          </cell>
        </row>
        <row r="115">
          <cell r="C115">
            <v>1187</v>
          </cell>
          <cell r="D115" t="str">
            <v>KCP RADIN INTEN</v>
          </cell>
          <cell r="E115" t="str">
            <v>KC KALIMALANG</v>
          </cell>
          <cell r="F115">
            <v>419</v>
          </cell>
          <cell r="G115">
            <v>4</v>
          </cell>
          <cell r="H115">
            <v>39688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2.243154E-2</v>
          </cell>
          <cell r="S115">
            <v>-90.806153730000005</v>
          </cell>
          <cell r="T115">
            <v>-301.96811340000005</v>
          </cell>
          <cell r="U115">
            <v>-375.92502730000001</v>
          </cell>
          <cell r="V115">
            <v>-423.79916739999999</v>
          </cell>
          <cell r="W115">
            <v>-97.397321129999995</v>
          </cell>
          <cell r="X115">
            <v>-111.18685856</v>
          </cell>
          <cell r="Y115">
            <v>-186.03729197000001</v>
          </cell>
          <cell r="Z115">
            <v>-216.66688743</v>
          </cell>
          <cell r="AA115">
            <v>-251.38641479</v>
          </cell>
          <cell r="AB115">
            <v>-341.51086366000004</v>
          </cell>
          <cell r="AC115">
            <v>-390.46532374999998</v>
          </cell>
          <cell r="AD115">
            <v>-379.36807632</v>
          </cell>
          <cell r="AE115">
            <v>-463.13446600999998</v>
          </cell>
          <cell r="AF115">
            <v>-460.69179757999996</v>
          </cell>
          <cell r="AG115">
            <v>-478.03751335000004</v>
          </cell>
          <cell r="AH115">
            <v>-525.77164181000001</v>
          </cell>
          <cell r="AI115">
            <v>-15.452633000000001</v>
          </cell>
          <cell r="AJ115">
            <v>-72.035226010000002</v>
          </cell>
          <cell r="AK115">
            <v>-82.748566909999994</v>
          </cell>
          <cell r="AL115">
            <v>-84.64676292</v>
          </cell>
          <cell r="AM115">
            <v>-149.88301143000001</v>
          </cell>
          <cell r="AN115">
            <v>-241.41086616999999</v>
          </cell>
          <cell r="AO115">
            <v>-240.38999165999999</v>
          </cell>
          <cell r="AP115">
            <v>-240.75476309000001</v>
          </cell>
          <cell r="AQ115">
            <v>-280.16082754000001</v>
          </cell>
          <cell r="AR115">
            <v>-266.13889147000003</v>
          </cell>
          <cell r="AS115">
            <v>-220.01450564000001</v>
          </cell>
          <cell r="AT115">
            <v>-263.97186785999997</v>
          </cell>
          <cell r="AU115">
            <v>21.541247769999998</v>
          </cell>
          <cell r="AV115">
            <v>41.26154107</v>
          </cell>
          <cell r="AW115">
            <v>72.764492719999993</v>
          </cell>
          <cell r="AX115">
            <v>99.704949259999992</v>
          </cell>
          <cell r="AY115">
            <v>153.68795928999998</v>
          </cell>
        </row>
        <row r="116">
          <cell r="C116">
            <v>1183</v>
          </cell>
          <cell r="D116" t="str">
            <v>KCP KARANGANYAR</v>
          </cell>
          <cell r="E116" t="str">
            <v>JAKARTA KREKOT</v>
          </cell>
          <cell r="F116">
            <v>261</v>
          </cell>
          <cell r="G116">
            <v>4</v>
          </cell>
          <cell r="H116">
            <v>39687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-48.910707289999998</v>
          </cell>
          <cell r="T116">
            <v>-270.93501170999997</v>
          </cell>
          <cell r="U116">
            <v>-316.05861168000001</v>
          </cell>
          <cell r="V116">
            <v>-364.50835945</v>
          </cell>
          <cell r="W116">
            <v>-52.457357340000001</v>
          </cell>
          <cell r="X116">
            <v>-83.889412059999998</v>
          </cell>
          <cell r="Y116">
            <v>-141.11852805999999</v>
          </cell>
          <cell r="Z116">
            <v>-211.52007021</v>
          </cell>
          <cell r="AA116">
            <v>-247.45570928999999</v>
          </cell>
          <cell r="AB116">
            <v>-274.57139016000002</v>
          </cell>
          <cell r="AC116">
            <v>-284.53144729000002</v>
          </cell>
          <cell r="AD116">
            <v>-298.07812922000005</v>
          </cell>
          <cell r="AE116">
            <v>-313.93119798000004</v>
          </cell>
          <cell r="AF116">
            <v>-311.38425939000001</v>
          </cell>
          <cell r="AG116">
            <v>-303.92980212999998</v>
          </cell>
          <cell r="AH116">
            <v>-294.51702236</v>
          </cell>
          <cell r="AI116">
            <v>49.299394149999998</v>
          </cell>
          <cell r="AJ116">
            <v>69.55941292</v>
          </cell>
          <cell r="AK116">
            <v>125.22903834</v>
          </cell>
          <cell r="AL116">
            <v>150.22986071</v>
          </cell>
          <cell r="AM116">
            <v>151.15646168999999</v>
          </cell>
          <cell r="AN116">
            <v>111.69664726000001</v>
          </cell>
          <cell r="AO116">
            <v>-7.4170589600000003</v>
          </cell>
          <cell r="AP116">
            <v>-212.09067825</v>
          </cell>
          <cell r="AQ116">
            <v>-200.90834931999999</v>
          </cell>
          <cell r="AR116">
            <v>-148.71504146999996</v>
          </cell>
          <cell r="AS116">
            <v>-65.740922359999956</v>
          </cell>
          <cell r="AT116">
            <v>6.6457628400000335</v>
          </cell>
          <cell r="AU116">
            <v>199.92551477000001</v>
          </cell>
          <cell r="AV116">
            <v>300.43896602999996</v>
          </cell>
          <cell r="AW116">
            <v>422.99218322999997</v>
          </cell>
          <cell r="AX116">
            <v>514.70054577000008</v>
          </cell>
          <cell r="AY116">
            <v>603.02313572000014</v>
          </cell>
        </row>
        <row r="117">
          <cell r="C117">
            <v>1123</v>
          </cell>
          <cell r="D117" t="str">
            <v>KCP PRAMUKA</v>
          </cell>
          <cell r="E117" t="str">
            <v>JAKARTA KRAMAT</v>
          </cell>
          <cell r="F117">
            <v>335</v>
          </cell>
          <cell r="G117">
            <v>4</v>
          </cell>
          <cell r="H117">
            <v>39462</v>
          </cell>
          <cell r="I117">
            <v>0</v>
          </cell>
          <cell r="J117">
            <v>0</v>
          </cell>
          <cell r="K117">
            <v>4.3661302800000001</v>
          </cell>
          <cell r="L117">
            <v>-38.417428439999995</v>
          </cell>
          <cell r="M117">
            <v>-153.40162183999999</v>
          </cell>
          <cell r="N117">
            <v>-210.11016821000001</v>
          </cell>
          <cell r="O117">
            <v>-270.20344226999998</v>
          </cell>
          <cell r="P117">
            <v>-305.58131609000003</v>
          </cell>
          <cell r="Q117">
            <v>-326.90098540999998</v>
          </cell>
          <cell r="R117">
            <v>-343.63631679999997</v>
          </cell>
          <cell r="S117">
            <v>-373.60854945</v>
          </cell>
          <cell r="T117">
            <v>-406.83607132000003</v>
          </cell>
          <cell r="U117">
            <v>-440.82498199000003</v>
          </cell>
          <cell r="V117">
            <v>-515.26757011000007</v>
          </cell>
          <cell r="W117">
            <v>13.44046962</v>
          </cell>
          <cell r="X117">
            <v>-16.093561659999999</v>
          </cell>
          <cell r="Y117">
            <v>-31.065890100000001</v>
          </cell>
          <cell r="Z117">
            <v>-75.286276360000002</v>
          </cell>
          <cell r="AA117">
            <v>-95.973775029999999</v>
          </cell>
          <cell r="AB117">
            <v>-169.66354272000001</v>
          </cell>
          <cell r="AC117">
            <v>-260.23967214999999</v>
          </cell>
          <cell r="AD117">
            <v>-248.57138594999998</v>
          </cell>
          <cell r="AE117">
            <v>-274.91893126999997</v>
          </cell>
          <cell r="AF117">
            <v>-230.72838171999999</v>
          </cell>
          <cell r="AG117">
            <v>-247.79301569</v>
          </cell>
          <cell r="AH117">
            <v>-247.07808116000001</v>
          </cell>
          <cell r="AI117">
            <v>27.57441919</v>
          </cell>
          <cell r="AJ117">
            <v>15.792632900000001</v>
          </cell>
          <cell r="AK117">
            <v>5.6245351500000007</v>
          </cell>
          <cell r="AL117">
            <v>104.37318718</v>
          </cell>
          <cell r="AM117">
            <v>17.66253227</v>
          </cell>
          <cell r="AN117">
            <v>-10.504009460000001</v>
          </cell>
          <cell r="AO117">
            <v>61.860750150000001</v>
          </cell>
          <cell r="AP117">
            <v>42.994503639999998</v>
          </cell>
          <cell r="AQ117">
            <v>71.984437150000005</v>
          </cell>
          <cell r="AR117">
            <v>82.767646180000042</v>
          </cell>
          <cell r="AS117">
            <v>44.235982049999954</v>
          </cell>
          <cell r="AT117">
            <v>65.527778999999995</v>
          </cell>
          <cell r="AU117">
            <v>72.300917859999998</v>
          </cell>
          <cell r="AV117">
            <v>118.30402529999999</v>
          </cell>
          <cell r="AW117">
            <v>180.34335141</v>
          </cell>
          <cell r="AX117">
            <v>187.31025418999999</v>
          </cell>
          <cell r="AY117">
            <v>60.011073800000013</v>
          </cell>
        </row>
        <row r="118">
          <cell r="C118">
            <v>1179</v>
          </cell>
          <cell r="D118" t="str">
            <v>KCP PANGERAN JAYAKARTA</v>
          </cell>
          <cell r="E118" t="str">
            <v>JAKARTA GUNUNG SAHARI</v>
          </cell>
          <cell r="F118">
            <v>345</v>
          </cell>
          <cell r="G118">
            <v>4</v>
          </cell>
          <cell r="H118">
            <v>39685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-4.5346499999999998E-2</v>
          </cell>
          <cell r="S118">
            <v>-65.201853560000004</v>
          </cell>
          <cell r="T118">
            <v>-145.15325596</v>
          </cell>
          <cell r="U118">
            <v>-190.14745263</v>
          </cell>
          <cell r="V118">
            <v>-455.01627517999998</v>
          </cell>
          <cell r="W118">
            <v>-59.87441287</v>
          </cell>
          <cell r="X118">
            <v>-122.84471551999999</v>
          </cell>
          <cell r="Y118">
            <v>-175.97714078999999</v>
          </cell>
          <cell r="Z118">
            <v>-216.91535355000002</v>
          </cell>
          <cell r="AA118">
            <v>-224.62200625999998</v>
          </cell>
          <cell r="AB118">
            <v>-231.19069380000002</v>
          </cell>
          <cell r="AC118">
            <v>-289.37816469000001</v>
          </cell>
          <cell r="AD118">
            <v>-293.75414139999998</v>
          </cell>
          <cell r="AE118">
            <v>-268.73577719999997</v>
          </cell>
          <cell r="AF118">
            <v>-220.86933191</v>
          </cell>
          <cell r="AG118">
            <v>-203.38767066999998</v>
          </cell>
          <cell r="AH118">
            <v>-150.28049238</v>
          </cell>
          <cell r="AI118">
            <v>42.574482700000004</v>
          </cell>
          <cell r="AJ118">
            <v>76.507329220000003</v>
          </cell>
          <cell r="AK118">
            <v>119.09443865999999</v>
          </cell>
          <cell r="AL118">
            <v>141.10296671</v>
          </cell>
          <cell r="AM118">
            <v>121.30185825</v>
          </cell>
          <cell r="AN118">
            <v>143.06386828999999</v>
          </cell>
          <cell r="AO118">
            <v>310.03641476000001</v>
          </cell>
          <cell r="AP118">
            <v>321.04275835999999</v>
          </cell>
          <cell r="AQ118">
            <v>244.65962009</v>
          </cell>
          <cell r="AR118">
            <v>313.77011491999997</v>
          </cell>
          <cell r="AS118">
            <v>513.44016801999999</v>
          </cell>
          <cell r="AT118">
            <v>206.18036849999999</v>
          </cell>
          <cell r="AU118">
            <v>-130.41235147999998</v>
          </cell>
          <cell r="AV118">
            <v>-286.85534352999997</v>
          </cell>
          <cell r="AW118">
            <v>4.1010987299999897</v>
          </cell>
          <cell r="AX118">
            <v>57.45768481999999</v>
          </cell>
          <cell r="AY118">
            <v>-213.40164437000001</v>
          </cell>
        </row>
        <row r="119">
          <cell r="C119">
            <v>1191</v>
          </cell>
          <cell r="D119" t="str">
            <v>KCP KAPUK INDAH</v>
          </cell>
          <cell r="E119" t="str">
            <v>KC JAKARTA PLUIT</v>
          </cell>
          <cell r="F119">
            <v>415</v>
          </cell>
          <cell r="G119">
            <v>4</v>
          </cell>
          <cell r="H119">
            <v>39689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9.7794309999999995E-2</v>
          </cell>
          <cell r="U119">
            <v>-56.111491289999996</v>
          </cell>
          <cell r="V119">
            <v>-610.77765059000001</v>
          </cell>
          <cell r="W119">
            <v>-50.058306979999998</v>
          </cell>
          <cell r="X119">
            <v>-91.272991950000005</v>
          </cell>
          <cell r="Y119">
            <v>-186.83582561</v>
          </cell>
          <cell r="Z119">
            <v>-251.41593222999998</v>
          </cell>
          <cell r="AA119">
            <v>-278.53394572000002</v>
          </cell>
          <cell r="AB119">
            <v>-343.07289070999997</v>
          </cell>
          <cell r="AC119">
            <v>-371.16744297000002</v>
          </cell>
          <cell r="AD119">
            <v>-399.07950125999997</v>
          </cell>
          <cell r="AE119">
            <v>-497.76013995</v>
          </cell>
          <cell r="AF119">
            <v>-533.15025118999995</v>
          </cell>
          <cell r="AG119">
            <v>-554.89747416</v>
          </cell>
          <cell r="AH119">
            <v>-597.83430766999993</v>
          </cell>
          <cell r="AI119">
            <v>7.9971910099999999</v>
          </cell>
          <cell r="AJ119">
            <v>2.7870114199999998</v>
          </cell>
          <cell r="AK119">
            <v>25.793208059999998</v>
          </cell>
          <cell r="AL119">
            <v>-7.5844051399999994</v>
          </cell>
          <cell r="AM119">
            <v>-66.758315030000006</v>
          </cell>
          <cell r="AN119">
            <v>-67.577285569999987</v>
          </cell>
          <cell r="AO119">
            <v>-88.622284030000003</v>
          </cell>
          <cell r="AP119">
            <v>-139.96749649</v>
          </cell>
          <cell r="AQ119">
            <v>-280.71304529000003</v>
          </cell>
          <cell r="AR119">
            <v>-411.55461670000005</v>
          </cell>
          <cell r="AS119">
            <v>-202.56184432000001</v>
          </cell>
          <cell r="AT119">
            <v>-216.39490062000002</v>
          </cell>
          <cell r="AU119">
            <v>22.48586122</v>
          </cell>
          <cell r="AV119">
            <v>25.416254010000003</v>
          </cell>
          <cell r="AW119">
            <v>99.807252910000003</v>
          </cell>
          <cell r="AX119">
            <v>117.29874565999999</v>
          </cell>
          <cell r="AY119">
            <v>150.72012202000002</v>
          </cell>
        </row>
        <row r="120">
          <cell r="C120">
            <v>526</v>
          </cell>
          <cell r="D120" t="str">
            <v>KCP. Glodok</v>
          </cell>
          <cell r="E120" t="str">
            <v>JAKARTA HAYAM WURUK</v>
          </cell>
          <cell r="F120">
            <v>332</v>
          </cell>
          <cell r="G120">
            <v>2</v>
          </cell>
          <cell r="H120">
            <v>37251</v>
          </cell>
          <cell r="I120">
            <v>-847.10880266000004</v>
          </cell>
          <cell r="J120">
            <v>-1762.80812801</v>
          </cell>
          <cell r="K120">
            <v>-45.970660380000005</v>
          </cell>
          <cell r="L120">
            <v>1801.5418243999998</v>
          </cell>
          <cell r="M120">
            <v>1761.5727662600002</v>
          </cell>
          <cell r="N120">
            <v>1942.6533824600003</v>
          </cell>
          <cell r="O120">
            <v>2387.6125428199998</v>
          </cell>
          <cell r="P120">
            <v>2543.4130289300001</v>
          </cell>
          <cell r="Q120">
            <v>2612.2297189899996</v>
          </cell>
          <cell r="R120">
            <v>2432.1741447700001</v>
          </cell>
          <cell r="S120">
            <v>3383.2967119400005</v>
          </cell>
          <cell r="T120">
            <v>3291.9798726299996</v>
          </cell>
          <cell r="U120">
            <v>3570.5524839899999</v>
          </cell>
          <cell r="V120">
            <v>3144.8313030100003</v>
          </cell>
          <cell r="W120">
            <v>87.066204670000005</v>
          </cell>
          <cell r="X120">
            <v>259.18930714999999</v>
          </cell>
          <cell r="Y120">
            <v>744.01287976000003</v>
          </cell>
          <cell r="Z120">
            <v>444.40186999000002</v>
          </cell>
          <cell r="AA120">
            <v>371.36525883999997</v>
          </cell>
          <cell r="AB120">
            <v>499.09360079999999</v>
          </cell>
          <cell r="AC120">
            <v>318.77193642999998</v>
          </cell>
          <cell r="AD120">
            <v>211.93163447000001</v>
          </cell>
          <cell r="AE120">
            <v>0</v>
          </cell>
          <cell r="AF120">
            <v>364.99753989999999</v>
          </cell>
          <cell r="AG120">
            <v>526.32488208999996</v>
          </cell>
          <cell r="AH120">
            <v>223.88513688</v>
          </cell>
          <cell r="AI120">
            <v>138.03418966000001</v>
          </cell>
          <cell r="AJ120">
            <v>226.22429389999999</v>
          </cell>
          <cell r="AK120">
            <v>169.09751486000002</v>
          </cell>
          <cell r="AL120">
            <v>143.27959387000001</v>
          </cell>
          <cell r="AM120">
            <v>21.08887502</v>
          </cell>
          <cell r="AN120">
            <v>326.19678493999999</v>
          </cell>
          <cell r="AO120">
            <v>222.16750759000001</v>
          </cell>
          <cell r="AP120">
            <v>572.53580116000001</v>
          </cell>
          <cell r="AQ120">
            <v>559.26958119000005</v>
          </cell>
          <cell r="AR120">
            <v>660.61749265000003</v>
          </cell>
          <cell r="AS120">
            <v>548.61376802000007</v>
          </cell>
          <cell r="AT120">
            <v>631.65586456999995</v>
          </cell>
          <cell r="AU120">
            <v>30.517293110000015</v>
          </cell>
          <cell r="AV120">
            <v>386.74354854000006</v>
          </cell>
          <cell r="AW120">
            <v>105.91569894</v>
          </cell>
          <cell r="AX120">
            <v>404.97794048999992</v>
          </cell>
          <cell r="AY120">
            <v>605.52061301999993</v>
          </cell>
        </row>
        <row r="121">
          <cell r="C121">
            <v>1124</v>
          </cell>
          <cell r="D121" t="str">
            <v>KCP CILILITAN</v>
          </cell>
          <cell r="E121" t="str">
            <v>JAKARTA JATINEGARA</v>
          </cell>
          <cell r="F121">
            <v>122</v>
          </cell>
          <cell r="G121">
            <v>4</v>
          </cell>
          <cell r="H121">
            <v>39419</v>
          </cell>
          <cell r="I121">
            <v>0</v>
          </cell>
          <cell r="J121">
            <v>-220.64023874</v>
          </cell>
          <cell r="K121">
            <v>-269.00034267000001</v>
          </cell>
          <cell r="L121">
            <v>-359.64742805999998</v>
          </cell>
          <cell r="M121">
            <v>-496.14169103</v>
          </cell>
          <cell r="N121">
            <v>-581.00787898999988</v>
          </cell>
          <cell r="O121">
            <v>-646.06490371000007</v>
          </cell>
          <cell r="P121">
            <v>-679.47808926000005</v>
          </cell>
          <cell r="Q121">
            <v>-881.33439458999999</v>
          </cell>
          <cell r="R121">
            <v>-960.79214158000002</v>
          </cell>
          <cell r="S121">
            <v>-1078.8250369099999</v>
          </cell>
          <cell r="T121">
            <v>-1123.8449329300001</v>
          </cell>
          <cell r="U121">
            <v>-1231.31674094</v>
          </cell>
          <cell r="V121">
            <v>-1286.52545005</v>
          </cell>
          <cell r="W121">
            <v>-170.00032091999998</v>
          </cell>
          <cell r="X121">
            <v>-170.63045201</v>
          </cell>
          <cell r="Y121">
            <v>-342.90132410000001</v>
          </cell>
          <cell r="Z121">
            <v>-401.90975210000005</v>
          </cell>
          <cell r="AA121">
            <v>-329.59818524000002</v>
          </cell>
          <cell r="AB121">
            <v>-304.19337623000001</v>
          </cell>
          <cell r="AC121">
            <v>-297.77037244000002</v>
          </cell>
          <cell r="AD121">
            <v>-273.43150634</v>
          </cell>
          <cell r="AE121">
            <v>-338.36386863000001</v>
          </cell>
          <cell r="AF121">
            <v>-357.36086315</v>
          </cell>
          <cell r="AG121">
            <v>-329.90878917999999</v>
          </cell>
          <cell r="AH121">
            <v>-429.67340125999999</v>
          </cell>
          <cell r="AI121">
            <v>6.7361499900000004</v>
          </cell>
          <cell r="AJ121">
            <v>66.44646238</v>
          </cell>
          <cell r="AK121">
            <v>41.10318187</v>
          </cell>
          <cell r="AL121">
            <v>86.295388079999995</v>
          </cell>
          <cell r="AM121">
            <v>37.05826124</v>
          </cell>
          <cell r="AN121">
            <v>43.481603530000001</v>
          </cell>
          <cell r="AO121">
            <v>89.116507380000002</v>
          </cell>
          <cell r="AP121">
            <v>71.345899729999999</v>
          </cell>
          <cell r="AQ121">
            <v>37.936409429999998</v>
          </cell>
          <cell r="AR121">
            <v>27.270664810000003</v>
          </cell>
          <cell r="AS121">
            <v>25.429380670000018</v>
          </cell>
          <cell r="AT121">
            <v>7.2717510399999616</v>
          </cell>
          <cell r="AU121">
            <v>-43.397202590000006</v>
          </cell>
          <cell r="AV121">
            <v>-49.897965849999999</v>
          </cell>
          <cell r="AW121">
            <v>-66.498881709999992</v>
          </cell>
          <cell r="AX121">
            <v>-234.60142462000002</v>
          </cell>
          <cell r="AY121">
            <v>-300.31475381999996</v>
          </cell>
        </row>
        <row r="122">
          <cell r="C122">
            <v>528</v>
          </cell>
          <cell r="D122" t="str">
            <v>KCP. Pondok Kelapa</v>
          </cell>
          <cell r="E122" t="str">
            <v>KC KALIMALANG</v>
          </cell>
          <cell r="F122">
            <v>419</v>
          </cell>
          <cell r="G122">
            <v>3</v>
          </cell>
          <cell r="H122">
            <v>37249</v>
          </cell>
          <cell r="I122">
            <v>1016.70981517</v>
          </cell>
          <cell r="J122">
            <v>1884.7249907600001</v>
          </cell>
          <cell r="K122">
            <v>254.97290958000002</v>
          </cell>
          <cell r="L122">
            <v>418.37853175999999</v>
          </cell>
          <cell r="M122">
            <v>555.20099261999997</v>
          </cell>
          <cell r="N122">
            <v>776.82395251000003</v>
          </cell>
          <cell r="O122">
            <v>961.84785434999992</v>
          </cell>
          <cell r="P122">
            <v>1135.19572277</v>
          </cell>
          <cell r="Q122">
            <v>1344.3210301700001</v>
          </cell>
          <cell r="R122">
            <v>1488.4419983799999</v>
          </cell>
          <cell r="S122">
            <v>1710.1894731299999</v>
          </cell>
          <cell r="T122">
            <v>1816.6826188499999</v>
          </cell>
          <cell r="U122">
            <v>2067.9380807900002</v>
          </cell>
          <cell r="V122">
            <v>2344.4520456700002</v>
          </cell>
          <cell r="W122">
            <v>254.19454844999998</v>
          </cell>
          <cell r="X122">
            <v>256.62635624000001</v>
          </cell>
          <cell r="Y122">
            <v>582.75034605999997</v>
          </cell>
          <cell r="Z122">
            <v>831.08817179999994</v>
          </cell>
          <cell r="AA122">
            <v>1097.8197095599999</v>
          </cell>
          <cell r="AB122">
            <v>1330.9371249200001</v>
          </cell>
          <cell r="AC122">
            <v>1689.3430684300001</v>
          </cell>
          <cell r="AD122">
            <v>2072.9731141800003</v>
          </cell>
          <cell r="AE122">
            <v>2415.65278657</v>
          </cell>
          <cell r="AF122">
            <v>2634.7795934899996</v>
          </cell>
          <cell r="AG122">
            <v>2997.40584463</v>
          </cell>
          <cell r="AH122">
            <v>3240.3780454099997</v>
          </cell>
          <cell r="AI122">
            <v>334.09389780000004</v>
          </cell>
          <cell r="AJ122">
            <v>474.74795561000002</v>
          </cell>
          <cell r="AK122">
            <v>928.81456245000004</v>
          </cell>
          <cell r="AL122">
            <v>1364.8309606600001</v>
          </cell>
          <cell r="AM122">
            <v>1627.4130295799998</v>
          </cell>
          <cell r="AN122">
            <v>1774.6436040399999</v>
          </cell>
          <cell r="AO122">
            <v>2068.0985940699998</v>
          </cell>
          <cell r="AP122">
            <v>2431.9977658100001</v>
          </cell>
          <cell r="AQ122">
            <v>2553.0667468400002</v>
          </cell>
          <cell r="AR122">
            <v>3003.8688545599998</v>
          </cell>
          <cell r="AS122">
            <v>3380.55403742</v>
          </cell>
          <cell r="AT122">
            <v>3702.0271108299999</v>
          </cell>
          <cell r="AU122">
            <v>302.77103492999998</v>
          </cell>
          <cell r="AV122">
            <v>563.3112374100001</v>
          </cell>
          <cell r="AW122">
            <v>782.68992346000005</v>
          </cell>
          <cell r="AX122">
            <v>1167.2068041099999</v>
          </cell>
          <cell r="AY122">
            <v>1433.2178207899999</v>
          </cell>
        </row>
        <row r="123">
          <cell r="C123">
            <v>2013</v>
          </cell>
          <cell r="D123" t="str">
            <v>KCP KUNINGAN EPISENTRUM</v>
          </cell>
          <cell r="E123" t="str">
            <v>KANCA JAKARTA RASUNA SAID</v>
          </cell>
          <cell r="F123">
            <v>378</v>
          </cell>
          <cell r="G123">
            <v>4</v>
          </cell>
          <cell r="H123">
            <v>39835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-0.53718896999999999</v>
          </cell>
          <cell r="Y123">
            <v>-13.15512288</v>
          </cell>
          <cell r="Z123">
            <v>-22.655061159999999</v>
          </cell>
          <cell r="AA123">
            <v>-9.3413750000000004E-2</v>
          </cell>
          <cell r="AB123">
            <v>-30.704753910000001</v>
          </cell>
          <cell r="AC123">
            <v>-134.24698934</v>
          </cell>
          <cell r="AD123">
            <v>-166.05011303000001</v>
          </cell>
          <cell r="AE123">
            <v>-211.47969849</v>
          </cell>
          <cell r="AF123">
            <v>-227.65337928</v>
          </cell>
          <cell r="AG123">
            <v>-251.47810455999999</v>
          </cell>
          <cell r="AH123">
            <v>-258.58828633000002</v>
          </cell>
          <cell r="AI123">
            <v>2.6225179500000002</v>
          </cell>
          <cell r="AJ123">
            <v>18.0357615</v>
          </cell>
          <cell r="AK123">
            <v>23.18643269</v>
          </cell>
          <cell r="AL123">
            <v>41.735463039999999</v>
          </cell>
          <cell r="AM123">
            <v>-5.6941921900000008</v>
          </cell>
          <cell r="AN123">
            <v>2.2586759900000004</v>
          </cell>
          <cell r="AO123">
            <v>27.55979297</v>
          </cell>
          <cell r="AP123">
            <v>61.807446049999996</v>
          </cell>
          <cell r="AQ123">
            <v>72.205372560000001</v>
          </cell>
          <cell r="AR123">
            <v>119.20721800000001</v>
          </cell>
          <cell r="AS123">
            <v>165.00780845</v>
          </cell>
          <cell r="AT123">
            <v>246.61556714000002</v>
          </cell>
          <cell r="AU123">
            <v>74.987302040000003</v>
          </cell>
          <cell r="AV123">
            <v>117.90479392000002</v>
          </cell>
          <cell r="AW123">
            <v>181.71521180000002</v>
          </cell>
          <cell r="AX123">
            <v>199.84733968</v>
          </cell>
          <cell r="AY123">
            <v>270.56635679999994</v>
          </cell>
        </row>
        <row r="124">
          <cell r="C124">
            <v>1195</v>
          </cell>
          <cell r="D124" t="str">
            <v>KCP RS JAKARTA</v>
          </cell>
          <cell r="E124" t="str">
            <v>KANCA JAKARTA SUDIRMAN 1</v>
          </cell>
          <cell r="F124">
            <v>376</v>
          </cell>
          <cell r="G124">
            <v>4</v>
          </cell>
          <cell r="H124">
            <v>39720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-12.45356248</v>
          </cell>
          <cell r="U124">
            <v>-49.441127380000005</v>
          </cell>
          <cell r="V124">
            <v>-181.20996733000001</v>
          </cell>
          <cell r="W124">
            <v>-22.838511440000001</v>
          </cell>
          <cell r="X124">
            <v>-78.615026540000002</v>
          </cell>
          <cell r="Y124">
            <v>-167.26705841999998</v>
          </cell>
          <cell r="Z124">
            <v>-289.30495093999997</v>
          </cell>
          <cell r="AA124">
            <v>-317.40448801999997</v>
          </cell>
          <cell r="AB124">
            <v>-353.13061636000003</v>
          </cell>
          <cell r="AC124">
            <v>-380.40058931999999</v>
          </cell>
          <cell r="AD124">
            <v>-453.73127030000001</v>
          </cell>
          <cell r="AE124">
            <v>-597.57345712999995</v>
          </cell>
          <cell r="AF124">
            <v>-650.79940364000004</v>
          </cell>
          <cell r="AG124">
            <v>-785.26361650000001</v>
          </cell>
          <cell r="AH124">
            <v>-856.83658634000005</v>
          </cell>
          <cell r="AI124">
            <v>-49.725584140000002</v>
          </cell>
          <cell r="AJ124">
            <v>-106.97645548999999</v>
          </cell>
          <cell r="AK124">
            <v>-47.0174594</v>
          </cell>
          <cell r="AL124">
            <v>-50.597778049999995</v>
          </cell>
          <cell r="AM124">
            <v>-121.1314993</v>
          </cell>
          <cell r="AN124">
            <v>-115.75720901999999</v>
          </cell>
          <cell r="AO124">
            <v>-109.33534001000001</v>
          </cell>
          <cell r="AP124">
            <v>-275.96000824000004</v>
          </cell>
          <cell r="AQ124">
            <v>-238.2416623</v>
          </cell>
          <cell r="AR124">
            <v>-292.83468274000001</v>
          </cell>
          <cell r="AS124">
            <v>-309.29734288999998</v>
          </cell>
          <cell r="AT124">
            <v>-344.05656359000005</v>
          </cell>
          <cell r="AU124">
            <v>-22.46822637</v>
          </cell>
          <cell r="AV124">
            <v>6.2655921499999989</v>
          </cell>
          <cell r="AW124">
            <v>55.388285399999994</v>
          </cell>
          <cell r="AX124">
            <v>-16.64938561999999</v>
          </cell>
          <cell r="AY124">
            <v>-362.50894176999998</v>
          </cell>
        </row>
        <row r="125">
          <cell r="C125">
            <v>1223</v>
          </cell>
          <cell r="D125" t="str">
            <v>KCP MALL AMBASADOR</v>
          </cell>
          <cell r="E125" t="str">
            <v>KANCA JAKARTA RASUNA SAID</v>
          </cell>
          <cell r="F125">
            <v>378</v>
          </cell>
          <cell r="G125">
            <v>4</v>
          </cell>
          <cell r="H125">
            <v>40359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456.02159862000002</v>
          </cell>
          <cell r="AP125">
            <v>521.48913794999999</v>
          </cell>
          <cell r="AQ125">
            <v>576.59445333000008</v>
          </cell>
          <cell r="AR125">
            <v>631.50427901</v>
          </cell>
          <cell r="AS125">
            <v>683.80965655000011</v>
          </cell>
          <cell r="AT125">
            <v>551.65443467000011</v>
          </cell>
          <cell r="AU125">
            <v>-302.05673596999998</v>
          </cell>
          <cell r="AV125">
            <v>-352.82189340999997</v>
          </cell>
          <cell r="AW125">
            <v>-376.10841402999995</v>
          </cell>
          <cell r="AX125">
            <v>-456.81082714999997</v>
          </cell>
          <cell r="AY125">
            <v>-413.93608456999999</v>
          </cell>
        </row>
        <row r="126">
          <cell r="C126">
            <v>1117</v>
          </cell>
          <cell r="D126" t="str">
            <v>KCP KLENDER</v>
          </cell>
          <cell r="E126" t="str">
            <v>JAKARTA JATINEGARA</v>
          </cell>
          <cell r="F126">
            <v>122</v>
          </cell>
          <cell r="G126">
            <v>4</v>
          </cell>
          <cell r="H126">
            <v>39411</v>
          </cell>
          <cell r="I126">
            <v>0</v>
          </cell>
          <cell r="J126">
            <v>-245.98787587999999</v>
          </cell>
          <cell r="K126">
            <v>-61.507546990000002</v>
          </cell>
          <cell r="L126">
            <v>-130.89594605000002</v>
          </cell>
          <cell r="M126">
            <v>-261.05046944999998</v>
          </cell>
          <cell r="N126">
            <v>-292.25435229000004</v>
          </cell>
          <cell r="O126">
            <v>-356.99764596000006</v>
          </cell>
          <cell r="P126">
            <v>-391.53895377999999</v>
          </cell>
          <cell r="Q126">
            <v>-429.03712306</v>
          </cell>
          <cell r="R126">
            <v>-437.01150009000003</v>
          </cell>
          <cell r="S126">
            <v>-531.6370995499999</v>
          </cell>
          <cell r="T126">
            <v>-533.89822533000006</v>
          </cell>
          <cell r="U126">
            <v>-607.41524944000003</v>
          </cell>
          <cell r="V126">
            <v>-636.46560275000002</v>
          </cell>
          <cell r="W126">
            <v>-3.4589711899999998</v>
          </cell>
          <cell r="X126">
            <v>-34.952243259999996</v>
          </cell>
          <cell r="Y126">
            <v>-137.24677241999999</v>
          </cell>
          <cell r="Z126">
            <v>-177.49909869000001</v>
          </cell>
          <cell r="AA126">
            <v>-256.87258422000002</v>
          </cell>
          <cell r="AB126">
            <v>-313.71747360000001</v>
          </cell>
          <cell r="AC126">
            <v>-44.238230950000002</v>
          </cell>
          <cell r="AD126">
            <v>22.13412207</v>
          </cell>
          <cell r="AE126">
            <v>24.365452989999998</v>
          </cell>
          <cell r="AF126">
            <v>112.62854091</v>
          </cell>
          <cell r="AG126">
            <v>184.17319244999999</v>
          </cell>
          <cell r="AH126">
            <v>252.20069746999999</v>
          </cell>
          <cell r="AI126">
            <v>111.68047175</v>
          </cell>
          <cell r="AJ126">
            <v>204.36276455000001</v>
          </cell>
          <cell r="AK126">
            <v>304.32981468000003</v>
          </cell>
          <cell r="AL126">
            <v>271.54111405000003</v>
          </cell>
          <cell r="AM126">
            <v>-104.55556754000001</v>
          </cell>
          <cell r="AN126">
            <v>122.82256487000001</v>
          </cell>
          <cell r="AO126">
            <v>204.76126263999998</v>
          </cell>
          <cell r="AP126">
            <v>89.301226209999996</v>
          </cell>
          <cell r="AQ126">
            <v>194.27418684</v>
          </cell>
          <cell r="AR126">
            <v>470.97246423000001</v>
          </cell>
          <cell r="AS126">
            <v>835.3609798199999</v>
          </cell>
          <cell r="AT126">
            <v>889.87698166999996</v>
          </cell>
          <cell r="AU126">
            <v>172.63323638</v>
          </cell>
          <cell r="AV126">
            <v>229.11537375999998</v>
          </cell>
          <cell r="AW126">
            <v>204.77117460000002</v>
          </cell>
          <cell r="AX126">
            <v>283.01020966000004</v>
          </cell>
          <cell r="AY126">
            <v>234.28760757999999</v>
          </cell>
        </row>
        <row r="127">
          <cell r="C127">
            <v>588</v>
          </cell>
          <cell r="D127" t="str">
            <v>KCP PENGGILINGAN</v>
          </cell>
          <cell r="E127" t="str">
            <v>KC KALIMALANG</v>
          </cell>
          <cell r="F127">
            <v>419</v>
          </cell>
          <cell r="G127">
            <v>3</v>
          </cell>
          <cell r="H127">
            <v>37728</v>
          </cell>
          <cell r="I127">
            <v>333.94306044999996</v>
          </cell>
          <cell r="J127">
            <v>383.12771748</v>
          </cell>
          <cell r="K127">
            <v>-55.459206030000004</v>
          </cell>
          <cell r="L127">
            <v>-199.52819540000002</v>
          </cell>
          <cell r="M127">
            <v>-132.42742694</v>
          </cell>
          <cell r="N127">
            <v>-76.374281150000002</v>
          </cell>
          <cell r="O127">
            <v>-93.212577449999984</v>
          </cell>
          <cell r="P127">
            <v>122.17706820999999</v>
          </cell>
          <cell r="Q127">
            <v>109.1168509</v>
          </cell>
          <cell r="R127">
            <v>547.27274111999998</v>
          </cell>
          <cell r="S127">
            <v>622.62455910000006</v>
          </cell>
          <cell r="T127">
            <v>772.05637813999999</v>
          </cell>
          <cell r="U127">
            <v>-530.04088081999998</v>
          </cell>
          <cell r="V127">
            <v>-611.54138263999994</v>
          </cell>
          <cell r="W127">
            <v>-213.90694549</v>
          </cell>
          <cell r="X127">
            <v>-94.938566590000008</v>
          </cell>
          <cell r="Y127">
            <v>188.04383152</v>
          </cell>
          <cell r="Z127">
            <v>1284.5061001600002</v>
          </cell>
          <cell r="AA127">
            <v>1066.30461216</v>
          </cell>
          <cell r="AB127">
            <v>1249.95089196</v>
          </cell>
          <cell r="AC127">
            <v>805.58616217999997</v>
          </cell>
          <cell r="AD127">
            <v>832.82989236000003</v>
          </cell>
          <cell r="AE127">
            <v>1976.7176102599999</v>
          </cell>
          <cell r="AF127">
            <v>1866.0735507699999</v>
          </cell>
          <cell r="AG127">
            <v>1506.9064126300002</v>
          </cell>
          <cell r="AH127">
            <v>1197.1243446300002</v>
          </cell>
          <cell r="AI127">
            <v>119.96732273000001</v>
          </cell>
          <cell r="AJ127">
            <v>-504.46622525999999</v>
          </cell>
          <cell r="AK127">
            <v>-104.63310468</v>
          </cell>
          <cell r="AL127">
            <v>891.94418489999998</v>
          </cell>
          <cell r="AM127">
            <v>1404.2737270699999</v>
          </cell>
          <cell r="AN127">
            <v>1770.36521133</v>
          </cell>
          <cell r="AO127">
            <v>1881.3435997399999</v>
          </cell>
          <cell r="AP127">
            <v>2074.5462249799998</v>
          </cell>
          <cell r="AQ127">
            <v>2106.2107163199998</v>
          </cell>
          <cell r="AR127">
            <v>2067.7547775300004</v>
          </cell>
          <cell r="AS127">
            <v>1956.9855378999998</v>
          </cell>
          <cell r="AT127">
            <v>1904.2948499099998</v>
          </cell>
          <cell r="AU127">
            <v>145.68270961000002</v>
          </cell>
          <cell r="AV127">
            <v>607.51308463999999</v>
          </cell>
          <cell r="AW127">
            <v>252.34803865000001</v>
          </cell>
          <cell r="AX127">
            <v>1314.7409001600001</v>
          </cell>
          <cell r="AY127">
            <v>1363.5685085600003</v>
          </cell>
        </row>
        <row r="128">
          <cell r="C128">
            <v>1176</v>
          </cell>
          <cell r="D128" t="str">
            <v>KCP BOULEVARD RAYA KELAPA GDG</v>
          </cell>
          <cell r="E128" t="str">
            <v>KC KELAPA GADING 2</v>
          </cell>
          <cell r="F128">
            <v>416</v>
          </cell>
          <cell r="G128">
            <v>4</v>
          </cell>
          <cell r="H128">
            <v>39686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1.0827160000000001E-2</v>
          </cell>
          <cell r="S128">
            <v>-99.784877530000003</v>
          </cell>
          <cell r="T128">
            <v>-149.14232769</v>
          </cell>
          <cell r="U128">
            <v>-191.59959468</v>
          </cell>
          <cell r="V128">
            <v>-429.60884529999998</v>
          </cell>
          <cell r="W128">
            <v>-65.674454040000001</v>
          </cell>
          <cell r="X128">
            <v>-115.92650706000001</v>
          </cell>
          <cell r="Y128">
            <v>-206.92774835</v>
          </cell>
          <cell r="Z128">
            <v>-254.60513912000002</v>
          </cell>
          <cell r="AA128">
            <v>-294.74816061000001</v>
          </cell>
          <cell r="AB128">
            <v>-351.17052767000001</v>
          </cell>
          <cell r="AC128">
            <v>-379.85887337999998</v>
          </cell>
          <cell r="AD128">
            <v>-397.24532098999998</v>
          </cell>
          <cell r="AE128">
            <v>-439.22832658999999</v>
          </cell>
          <cell r="AF128">
            <v>-457.02020676000001</v>
          </cell>
          <cell r="AG128">
            <v>-470.65560776999996</v>
          </cell>
          <cell r="AH128">
            <v>-495.31644812000002</v>
          </cell>
          <cell r="AI128">
            <v>20.41722309</v>
          </cell>
          <cell r="AJ128">
            <v>54.083332429999999</v>
          </cell>
          <cell r="AK128">
            <v>69.634010829999994</v>
          </cell>
          <cell r="AL128">
            <v>84.458100709999997</v>
          </cell>
          <cell r="AM128">
            <v>19.530031210000001</v>
          </cell>
          <cell r="AN128">
            <v>31.749149199999998</v>
          </cell>
          <cell r="AO128">
            <v>55.433955049999994</v>
          </cell>
          <cell r="AP128">
            <v>124.71533806000001</v>
          </cell>
          <cell r="AQ128">
            <v>107.52925311</v>
          </cell>
          <cell r="AR128">
            <v>161.26523180000007</v>
          </cell>
          <cell r="AS128">
            <v>211.81791919000005</v>
          </cell>
          <cell r="AT128">
            <v>256.90539295000002</v>
          </cell>
          <cell r="AU128">
            <v>60.279503689999999</v>
          </cell>
          <cell r="AV128">
            <v>58.647889579999983</v>
          </cell>
          <cell r="AW128">
            <v>157.18414988999999</v>
          </cell>
          <cell r="AX128">
            <v>226.79730963999998</v>
          </cell>
          <cell r="AY128">
            <v>226.10751141999995</v>
          </cell>
        </row>
        <row r="129">
          <cell r="C129">
            <v>540</v>
          </cell>
          <cell r="D129" t="str">
            <v>KCP BRI Kelapa Gading</v>
          </cell>
          <cell r="E129" t="str">
            <v>KANCA JAKARTA KELAPA GADING</v>
          </cell>
          <cell r="F129">
            <v>320</v>
          </cell>
          <cell r="G129">
            <v>3</v>
          </cell>
          <cell r="H129">
            <v>37290</v>
          </cell>
          <cell r="I129">
            <v>271.04038014999992</v>
          </cell>
          <cell r="J129">
            <v>893.80155853999997</v>
          </cell>
          <cell r="K129">
            <v>116.09953400000001</v>
          </cell>
          <cell r="L129">
            <v>169.08556659000001</v>
          </cell>
          <cell r="M129">
            <v>146.29690673000002</v>
          </cell>
          <cell r="N129">
            <v>271.50387014999995</v>
          </cell>
          <cell r="O129">
            <v>405.09995233000006</v>
          </cell>
          <cell r="P129">
            <v>344.91263158999999</v>
          </cell>
          <cell r="Q129">
            <v>451.60380185000002</v>
          </cell>
          <cell r="R129">
            <v>554.60276477999992</v>
          </cell>
          <cell r="S129">
            <v>588.57412224999996</v>
          </cell>
          <cell r="T129">
            <v>584.21640772000001</v>
          </cell>
          <cell r="U129">
            <v>563.81128974000001</v>
          </cell>
          <cell r="V129">
            <v>563.54860934999999</v>
          </cell>
          <cell r="W129">
            <v>-223.19082247</v>
          </cell>
          <cell r="X129">
            <v>-64.198428460000002</v>
          </cell>
          <cell r="Y129">
            <v>-366.59717438000001</v>
          </cell>
          <cell r="Z129">
            <v>-271.16881085</v>
          </cell>
          <cell r="AA129">
            <v>-164.10457418000001</v>
          </cell>
          <cell r="AB129">
            <v>409.09244338000002</v>
          </cell>
          <cell r="AC129">
            <v>572.41039676000003</v>
          </cell>
          <cell r="AD129">
            <v>-126.86400408</v>
          </cell>
          <cell r="AE129">
            <v>754.60576678999996</v>
          </cell>
          <cell r="AF129">
            <v>893.87786411000002</v>
          </cell>
          <cell r="AG129">
            <v>1120.37405543</v>
          </cell>
          <cell r="AH129">
            <v>1675.6483283499999</v>
          </cell>
          <cell r="AI129">
            <v>153.91579575</v>
          </cell>
          <cell r="AJ129">
            <v>403.18551210999999</v>
          </cell>
          <cell r="AK129">
            <v>554.81136335999997</v>
          </cell>
          <cell r="AL129">
            <v>655.35194658</v>
          </cell>
          <cell r="AM129">
            <v>476.2666777</v>
          </cell>
          <cell r="AN129">
            <v>502.54368576000002</v>
          </cell>
          <cell r="AO129">
            <v>911.21590146000005</v>
          </cell>
          <cell r="AP129">
            <v>1291.0021556400002</v>
          </cell>
          <cell r="AQ129">
            <v>1397.64395863</v>
          </cell>
          <cell r="AR129">
            <v>1719.60510892</v>
          </cell>
          <cell r="AS129">
            <v>2355.9283175</v>
          </cell>
          <cell r="AT129">
            <v>2501.8446132199997</v>
          </cell>
          <cell r="AU129">
            <v>70.897081970000016</v>
          </cell>
          <cell r="AV129">
            <v>427.25859494000002</v>
          </cell>
          <cell r="AW129">
            <v>491.07199386000002</v>
          </cell>
          <cell r="AX129">
            <v>654.11065200999997</v>
          </cell>
          <cell r="AY129">
            <v>785.99718223000002</v>
          </cell>
        </row>
        <row r="130">
          <cell r="C130">
            <v>2004</v>
          </cell>
          <cell r="D130" t="str">
            <v>KCP GAJAHMADA JKT</v>
          </cell>
          <cell r="E130" t="str">
            <v>JAKARTA HAYAM WURUK</v>
          </cell>
          <cell r="F130">
            <v>332</v>
          </cell>
          <cell r="G130">
            <v>4</v>
          </cell>
          <cell r="H130">
            <v>39812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2.5905910000000001E-2</v>
          </cell>
          <cell r="W130">
            <v>1.9328188799999999</v>
          </cell>
          <cell r="X130">
            <v>-29.698639829999998</v>
          </cell>
          <cell r="Y130">
            <v>-129.23261869999999</v>
          </cell>
          <cell r="Z130">
            <v>-163.63255362999999</v>
          </cell>
          <cell r="AA130">
            <v>-220.96100987</v>
          </cell>
          <cell r="AB130">
            <v>-244.63565677</v>
          </cell>
          <cell r="AC130">
            <v>-323.49904762</v>
          </cell>
          <cell r="AD130">
            <v>-392.16961947999999</v>
          </cell>
          <cell r="AE130">
            <v>-388.05203561000002</v>
          </cell>
          <cell r="AF130">
            <v>-496.02708332999998</v>
          </cell>
          <cell r="AG130">
            <v>-537.02106422999998</v>
          </cell>
          <cell r="AH130">
            <v>-531.57781497000008</v>
          </cell>
          <cell r="AI130">
            <v>12.851696220000001</v>
          </cell>
          <cell r="AJ130">
            <v>35.577780090000005</v>
          </cell>
          <cell r="AK130">
            <v>29.491323229999999</v>
          </cell>
          <cell r="AL130">
            <v>59.015907049999996</v>
          </cell>
          <cell r="AM130">
            <v>42.751410509999999</v>
          </cell>
          <cell r="AN130">
            <v>61.313322200000002</v>
          </cell>
          <cell r="AO130">
            <v>116.48085328000001</v>
          </cell>
          <cell r="AP130">
            <v>169.75152897999999</v>
          </cell>
          <cell r="AQ130">
            <v>150.63333933999999</v>
          </cell>
          <cell r="AR130">
            <v>189.60952697999997</v>
          </cell>
          <cell r="AS130">
            <v>249.36285681999993</v>
          </cell>
          <cell r="AT130">
            <v>318.39742008000002</v>
          </cell>
          <cell r="AU130">
            <v>106.58532147</v>
          </cell>
          <cell r="AV130">
            <v>200.97814445999998</v>
          </cell>
          <cell r="AW130">
            <v>240.41780110999997</v>
          </cell>
          <cell r="AX130">
            <v>162.89968709000001</v>
          </cell>
          <cell r="AY130">
            <v>66.727342509999957</v>
          </cell>
        </row>
        <row r="131">
          <cell r="C131">
            <v>1194</v>
          </cell>
          <cell r="D131" t="str">
            <v>KCP GRAND INDONESIA</v>
          </cell>
          <cell r="E131" t="str">
            <v>KANCA JAKARTA SUDIRMAN 1</v>
          </cell>
          <cell r="F131">
            <v>376</v>
          </cell>
          <cell r="G131">
            <v>4</v>
          </cell>
          <cell r="H131">
            <v>39730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1.1616319999999999E-2</v>
          </cell>
          <cell r="U131">
            <v>-20.106003949999998</v>
          </cell>
          <cell r="V131">
            <v>-58.295691120000001</v>
          </cell>
          <cell r="W131">
            <v>-152.22032322999999</v>
          </cell>
          <cell r="X131">
            <v>-375.62255670999997</v>
          </cell>
          <cell r="Y131">
            <v>-1037.2000848099999</v>
          </cell>
          <cell r="Z131">
            <v>-939.00273657000002</v>
          </cell>
          <cell r="AA131">
            <v>-1326.5940517199999</v>
          </cell>
          <cell r="AB131">
            <v>-1566.61297702</v>
          </cell>
          <cell r="AC131">
            <v>-1820.8535545</v>
          </cell>
          <cell r="AD131">
            <v>-2054.9047391399999</v>
          </cell>
          <cell r="AE131">
            <v>-2399.1027461599997</v>
          </cell>
          <cell r="AF131">
            <v>-2794.0714167199999</v>
          </cell>
          <cell r="AG131">
            <v>-3021.21199045</v>
          </cell>
          <cell r="AH131">
            <v>-3494.6401294299999</v>
          </cell>
          <cell r="AI131">
            <v>-160.65608912000002</v>
          </cell>
          <cell r="AJ131">
            <v>-0.45246852000000004</v>
          </cell>
          <cell r="AK131">
            <v>-237.29749457</v>
          </cell>
          <cell r="AL131">
            <v>-482.43296233000001</v>
          </cell>
          <cell r="AM131">
            <v>-768.25106532000007</v>
          </cell>
          <cell r="AN131">
            <v>-1013.98712863</v>
          </cell>
          <cell r="AO131">
            <v>-1255.2951873299999</v>
          </cell>
          <cell r="AP131">
            <v>-1688.7418027799999</v>
          </cell>
          <cell r="AQ131">
            <v>-1788.3381455599999</v>
          </cell>
          <cell r="AR131">
            <v>-2060.5197674300002</v>
          </cell>
          <cell r="AS131">
            <v>-2261.97957838</v>
          </cell>
          <cell r="AT131">
            <v>-2589.6894903100001</v>
          </cell>
          <cell r="AU131">
            <v>83.085019729999999</v>
          </cell>
          <cell r="AV131">
            <v>85.879589159999995</v>
          </cell>
          <cell r="AW131">
            <v>69.300658630000001</v>
          </cell>
          <cell r="AX131">
            <v>57.508689460000006</v>
          </cell>
          <cell r="AY131">
            <v>-44.779471150000006</v>
          </cell>
        </row>
        <row r="132">
          <cell r="C132">
            <v>1196</v>
          </cell>
          <cell r="D132" t="str">
            <v>KCP HARCO MANGGA DUA</v>
          </cell>
          <cell r="E132" t="str">
            <v>JAKARTA MANGGA DUA</v>
          </cell>
          <cell r="F132">
            <v>346</v>
          </cell>
          <cell r="G132">
            <v>4</v>
          </cell>
          <cell r="H132">
            <v>39720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-7.8500999999999994E-4</v>
          </cell>
          <cell r="T132">
            <v>-17.414151370000003</v>
          </cell>
          <cell r="U132">
            <v>-48.406348430000001</v>
          </cell>
          <cell r="V132">
            <v>-297.95349583000001</v>
          </cell>
          <cell r="W132">
            <v>-58.127622639999998</v>
          </cell>
          <cell r="X132">
            <v>-117.22710391</v>
          </cell>
          <cell r="Y132">
            <v>-197.40596316999998</v>
          </cell>
          <cell r="Z132">
            <v>-267.18578379000002</v>
          </cell>
          <cell r="AA132">
            <v>-282.0648089</v>
          </cell>
          <cell r="AB132">
            <v>-401.23922523000005</v>
          </cell>
          <cell r="AC132">
            <v>-454.70699447000004</v>
          </cell>
          <cell r="AD132">
            <v>-466.42681619999996</v>
          </cell>
          <cell r="AE132">
            <v>-543.32349898000007</v>
          </cell>
          <cell r="AF132">
            <v>-508.33277633</v>
          </cell>
          <cell r="AG132">
            <v>-440.07929973</v>
          </cell>
          <cell r="AH132">
            <v>-456.42987801999999</v>
          </cell>
          <cell r="AI132">
            <v>-44.798414919999999</v>
          </cell>
          <cell r="AJ132">
            <v>19.301149370000001</v>
          </cell>
          <cell r="AK132">
            <v>56.786588530000003</v>
          </cell>
          <cell r="AL132">
            <v>196.00099315</v>
          </cell>
          <cell r="AM132">
            <v>181.26764143</v>
          </cell>
          <cell r="AN132">
            <v>171.77824999000001</v>
          </cell>
          <cell r="AO132">
            <v>471.43117511000003</v>
          </cell>
          <cell r="AP132">
            <v>300.60610355</v>
          </cell>
          <cell r="AQ132">
            <v>205.95041911999999</v>
          </cell>
          <cell r="AR132">
            <v>288.92142401999985</v>
          </cell>
          <cell r="AS132">
            <v>532.55645546999995</v>
          </cell>
          <cell r="AT132">
            <v>604.22527108999986</v>
          </cell>
          <cell r="AU132">
            <v>-34.457981739999994</v>
          </cell>
          <cell r="AV132">
            <v>-269.59491794999997</v>
          </cell>
          <cell r="AW132">
            <v>-1217.1215046399998</v>
          </cell>
          <cell r="AX132">
            <v>-1044.18874564</v>
          </cell>
          <cell r="AY132">
            <v>-1276.9215630000001</v>
          </cell>
        </row>
        <row r="133">
          <cell r="C133">
            <v>534</v>
          </cell>
          <cell r="D133" t="str">
            <v>KCP. Tebet</v>
          </cell>
          <cell r="E133" t="str">
            <v>JAKARTA JATINEGARA</v>
          </cell>
          <cell r="F133">
            <v>122</v>
          </cell>
          <cell r="G133">
            <v>3</v>
          </cell>
          <cell r="H133">
            <v>37249</v>
          </cell>
          <cell r="I133">
            <v>145.27863649000005</v>
          </cell>
          <cell r="J133">
            <v>877.1381610200001</v>
          </cell>
          <cell r="K133">
            <v>-109.3406312</v>
          </cell>
          <cell r="L133">
            <v>64.796754069999992</v>
          </cell>
          <cell r="M133">
            <v>-112.73469966999996</v>
          </cell>
          <cell r="N133">
            <v>-22.074608110000014</v>
          </cell>
          <cell r="O133">
            <v>-163.19939302999998</v>
          </cell>
          <cell r="P133">
            <v>-40.138528970000031</v>
          </cell>
          <cell r="Q133">
            <v>51.344858990000013</v>
          </cell>
          <cell r="R133">
            <v>166.13259800999998</v>
          </cell>
          <cell r="S133">
            <v>251.56448555</v>
          </cell>
          <cell r="T133">
            <v>366.43753127999997</v>
          </cell>
          <cell r="U133">
            <v>578.43069073000004</v>
          </cell>
          <cell r="V133">
            <v>507.24629191000002</v>
          </cell>
          <cell r="W133">
            <v>202.69933548</v>
          </cell>
          <cell r="X133">
            <v>362.16001176999998</v>
          </cell>
          <cell r="Y133">
            <v>290.18977218000003</v>
          </cell>
          <cell r="Z133">
            <v>616.63269375000004</v>
          </cell>
          <cell r="AA133">
            <v>725.78920828000003</v>
          </cell>
          <cell r="AB133">
            <v>714.88993879999998</v>
          </cell>
          <cell r="AC133">
            <v>812.58339591999993</v>
          </cell>
          <cell r="AD133">
            <v>652.44256708</v>
          </cell>
          <cell r="AE133">
            <v>782.86013533000005</v>
          </cell>
          <cell r="AF133">
            <v>1038.41836773</v>
          </cell>
          <cell r="AG133">
            <v>1237.5999421500001</v>
          </cell>
          <cell r="AH133">
            <v>1010.50181651</v>
          </cell>
          <cell r="AI133">
            <v>579.33142058999999</v>
          </cell>
          <cell r="AJ133">
            <v>447.58204517000001</v>
          </cell>
          <cell r="AK133">
            <v>608.1661196</v>
          </cell>
          <cell r="AL133">
            <v>912.54036137000003</v>
          </cell>
          <cell r="AM133">
            <v>1063.7550752300001</v>
          </cell>
          <cell r="AN133">
            <v>1087.03910793</v>
          </cell>
          <cell r="AO133">
            <v>1098.9395454800001</v>
          </cell>
          <cell r="AP133">
            <v>926.00655559000006</v>
          </cell>
          <cell r="AQ133">
            <v>835.94320755999991</v>
          </cell>
          <cell r="AR133">
            <v>1195.84149045</v>
          </cell>
          <cell r="AS133">
            <v>1733.7920484400001</v>
          </cell>
          <cell r="AT133">
            <v>2072.3035239199999</v>
          </cell>
          <cell r="AU133">
            <v>215.16626480000002</v>
          </cell>
          <cell r="AV133">
            <v>54.291896050000013</v>
          </cell>
          <cell r="AW133">
            <v>262.49382238000004</v>
          </cell>
          <cell r="AX133">
            <v>253.38722812000006</v>
          </cell>
          <cell r="AY133">
            <v>352.82697361000004</v>
          </cell>
        </row>
        <row r="134">
          <cell r="C134">
            <v>1192</v>
          </cell>
          <cell r="D134" t="str">
            <v>KCP RAWASARI</v>
          </cell>
          <cell r="E134" t="str">
            <v>KANCA JAKARTA RAWA MANGUN</v>
          </cell>
          <cell r="F134">
            <v>386</v>
          </cell>
          <cell r="G134">
            <v>4</v>
          </cell>
          <cell r="H134">
            <v>39728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-0.19352892000000002</v>
          </cell>
          <cell r="U134">
            <v>-444.66975316000003</v>
          </cell>
          <cell r="V134">
            <v>-571.91538909999997</v>
          </cell>
          <cell r="W134">
            <v>-56.962834210000004</v>
          </cell>
          <cell r="X134">
            <v>-118.69771213</v>
          </cell>
          <cell r="Y134">
            <v>-194.79733141</v>
          </cell>
          <cell r="Z134">
            <v>-334.15976221</v>
          </cell>
          <cell r="AA134">
            <v>-363.25432983999997</v>
          </cell>
          <cell r="AB134">
            <v>-388.44600099000002</v>
          </cell>
          <cell r="AC134">
            <v>-379.02660566000003</v>
          </cell>
          <cell r="AD134">
            <v>-385.73583814</v>
          </cell>
          <cell r="AE134">
            <v>-464.46852004000004</v>
          </cell>
          <cell r="AF134">
            <v>-456.05133511000002</v>
          </cell>
          <cell r="AG134">
            <v>-435.00012270999997</v>
          </cell>
          <cell r="AH134">
            <v>-429.36187645000001</v>
          </cell>
          <cell r="AI134">
            <v>31.632669530000001</v>
          </cell>
          <cell r="AJ134">
            <v>83.808914739999992</v>
          </cell>
          <cell r="AK134">
            <v>150.10850390000002</v>
          </cell>
          <cell r="AL134">
            <v>205.65690948</v>
          </cell>
          <cell r="AM134">
            <v>214.45619024000001</v>
          </cell>
          <cell r="AN134">
            <v>301.42755402</v>
          </cell>
          <cell r="AO134">
            <v>352.56196844999999</v>
          </cell>
          <cell r="AP134">
            <v>472.35644630000002</v>
          </cell>
          <cell r="AQ134">
            <v>567.03889953999999</v>
          </cell>
          <cell r="AR134">
            <v>608.69527002999996</v>
          </cell>
          <cell r="AS134">
            <v>560.10802108999997</v>
          </cell>
          <cell r="AT134">
            <v>699.7235553500002</v>
          </cell>
          <cell r="AU134">
            <v>-76.834770280000001</v>
          </cell>
          <cell r="AV134">
            <v>55.902100249999997</v>
          </cell>
          <cell r="AW134">
            <v>-172.43778038999997</v>
          </cell>
          <cell r="AX134">
            <v>115.56657753000003</v>
          </cell>
          <cell r="AY134">
            <v>-233.86966442000002</v>
          </cell>
        </row>
        <row r="135">
          <cell r="C135">
            <v>522</v>
          </cell>
          <cell r="D135" t="str">
            <v>KCP. Cempaka Mas</v>
          </cell>
          <cell r="E135" t="str">
            <v>KC JKT CEMPAKA MAS</v>
          </cell>
          <cell r="F135">
            <v>434</v>
          </cell>
          <cell r="G135">
            <v>3</v>
          </cell>
          <cell r="H135">
            <v>37249</v>
          </cell>
          <cell r="I135">
            <v>164.83384748000003</v>
          </cell>
          <cell r="J135">
            <v>662.65944679999996</v>
          </cell>
          <cell r="K135">
            <v>156.28052356000001</v>
          </cell>
          <cell r="L135">
            <v>239.22058669999998</v>
          </cell>
          <cell r="M135">
            <v>414.46813180000004</v>
          </cell>
          <cell r="N135">
            <v>1032.47769008</v>
          </cell>
          <cell r="O135">
            <v>1190.7543175200001</v>
          </cell>
          <cell r="P135">
            <v>1408.6491574000001</v>
          </cell>
          <cell r="Q135">
            <v>1493.1754672899999</v>
          </cell>
          <cell r="R135">
            <v>1607.6149951899999</v>
          </cell>
          <cell r="S135">
            <v>1948.39983211</v>
          </cell>
          <cell r="T135">
            <v>2103.02902116</v>
          </cell>
          <cell r="U135">
            <v>2835.7409169499997</v>
          </cell>
          <cell r="V135">
            <v>2913.6494148299998</v>
          </cell>
          <cell r="W135">
            <v>191.85869037999998</v>
          </cell>
          <cell r="X135">
            <v>316.56326113</v>
          </cell>
          <cell r="Y135">
            <v>538.93338832000006</v>
          </cell>
          <cell r="Z135">
            <v>615.48849417999998</v>
          </cell>
          <cell r="AA135">
            <v>520.98175862999994</v>
          </cell>
          <cell r="AB135">
            <v>408.98285556999997</v>
          </cell>
          <cell r="AC135">
            <v>641.75767014999997</v>
          </cell>
          <cell r="AD135">
            <v>642.40846728999998</v>
          </cell>
          <cell r="AE135">
            <v>854.38436501000001</v>
          </cell>
          <cell r="AF135">
            <v>950.42535591000001</v>
          </cell>
          <cell r="AG135">
            <v>1210.0235890199999</v>
          </cell>
          <cell r="AH135">
            <v>778.09364897</v>
          </cell>
          <cell r="AI135">
            <v>120.88102687999999</v>
          </cell>
          <cell r="AJ135">
            <v>346.92704656000001</v>
          </cell>
          <cell r="AK135">
            <v>579.84772367999994</v>
          </cell>
          <cell r="AL135">
            <v>1024.3139694500001</v>
          </cell>
          <cell r="AM135">
            <v>982.46715995</v>
          </cell>
          <cell r="AN135">
            <v>1380.1403279000001</v>
          </cell>
          <cell r="AO135">
            <v>1708.5892073099999</v>
          </cell>
          <cell r="AP135">
            <v>1236.17854779</v>
          </cell>
          <cell r="AQ135">
            <v>1687.4551988599999</v>
          </cell>
          <cell r="AR135">
            <v>1074.6475981799999</v>
          </cell>
          <cell r="AS135">
            <v>1771.2504561300002</v>
          </cell>
          <cell r="AT135">
            <v>2037.37920884</v>
          </cell>
          <cell r="AU135">
            <v>102.25639205</v>
          </cell>
          <cell r="AV135">
            <v>431.33006435999999</v>
          </cell>
          <cell r="AW135">
            <v>529.05128294999997</v>
          </cell>
          <cell r="AX135">
            <v>819.44241351999995</v>
          </cell>
          <cell r="AY135">
            <v>641.73034173999997</v>
          </cell>
        </row>
        <row r="136">
          <cell r="C136">
            <v>1148</v>
          </cell>
          <cell r="D136" t="str">
            <v>KCP BPKP</v>
          </cell>
          <cell r="E136" t="str">
            <v>JAKARTA KRAMAT</v>
          </cell>
          <cell r="F136">
            <v>335</v>
          </cell>
          <cell r="G136">
            <v>4</v>
          </cell>
          <cell r="H136">
            <v>39580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-0.62892921000000002</v>
          </cell>
          <cell r="P136">
            <v>-35.649276769999993</v>
          </cell>
          <cell r="Q136">
            <v>-116.10168009</v>
          </cell>
          <cell r="R136">
            <v>-188.93872737000001</v>
          </cell>
          <cell r="S136">
            <v>-245.53700798</v>
          </cell>
          <cell r="T136">
            <v>-271.13584199000002</v>
          </cell>
          <cell r="U136">
            <v>-686.68749904999993</v>
          </cell>
          <cell r="V136">
            <v>-1266.8169142199999</v>
          </cell>
          <cell r="W136">
            <v>30.45690218</v>
          </cell>
          <cell r="X136">
            <v>50.958079759999997</v>
          </cell>
          <cell r="Y136">
            <v>72.513368589999999</v>
          </cell>
          <cell r="Z136">
            <v>61.5850936</v>
          </cell>
          <cell r="AA136">
            <v>124.76374373</v>
          </cell>
          <cell r="AB136">
            <v>194.85163199000002</v>
          </cell>
          <cell r="AC136">
            <v>291.40622002999999</v>
          </cell>
          <cell r="AD136">
            <v>363.29207531999998</v>
          </cell>
          <cell r="AE136">
            <v>440.78301547000001</v>
          </cell>
          <cell r="AF136">
            <v>532.95754224000007</v>
          </cell>
          <cell r="AG136">
            <v>674.39700901999993</v>
          </cell>
          <cell r="AH136">
            <v>829.1165089299999</v>
          </cell>
          <cell r="AI136">
            <v>0.81509992000000009</v>
          </cell>
          <cell r="AJ136">
            <v>244.96323987</v>
          </cell>
          <cell r="AK136">
            <v>414.47242418000002</v>
          </cell>
          <cell r="AL136">
            <v>556.17673880999996</v>
          </cell>
          <cell r="AM136">
            <v>706.33969002999993</v>
          </cell>
          <cell r="AN136">
            <v>934.11312246</v>
          </cell>
          <cell r="AO136">
            <v>1180.16492894</v>
          </cell>
          <cell r="AP136">
            <v>1353.9651419000002</v>
          </cell>
          <cell r="AQ136">
            <v>1490.54833618</v>
          </cell>
          <cell r="AR136">
            <v>1730.8814650300001</v>
          </cell>
          <cell r="AS136">
            <v>2008.8250596599999</v>
          </cell>
          <cell r="AT136">
            <v>2156.6419166599999</v>
          </cell>
          <cell r="AU136">
            <v>240.56915432999998</v>
          </cell>
          <cell r="AV136">
            <v>394.76896742000002</v>
          </cell>
          <cell r="AW136">
            <v>747.90209618000006</v>
          </cell>
          <cell r="AX136">
            <v>1045.2724881700001</v>
          </cell>
          <cell r="AY136">
            <v>1380.75896825</v>
          </cell>
        </row>
        <row r="137">
          <cell r="C137">
            <v>1193</v>
          </cell>
          <cell r="D137" t="str">
            <v>KCP CAKUNG TIPAR</v>
          </cell>
          <cell r="E137" t="str">
            <v>JAKARTA TANJUNG PRIOK</v>
          </cell>
          <cell r="F137">
            <v>186</v>
          </cell>
          <cell r="G137">
            <v>4</v>
          </cell>
          <cell r="H137">
            <v>39720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0.59518118999999992</v>
          </cell>
          <cell r="U137">
            <v>-66.02276372</v>
          </cell>
          <cell r="V137">
            <v>-838.19095304999996</v>
          </cell>
          <cell r="W137">
            <v>-33.348956909999998</v>
          </cell>
          <cell r="X137">
            <v>-67.964707840000003</v>
          </cell>
          <cell r="Y137">
            <v>-122.14593237000001</v>
          </cell>
          <cell r="Z137">
            <v>-146.22839833</v>
          </cell>
          <cell r="AA137">
            <v>-167.91627683999999</v>
          </cell>
          <cell r="AB137">
            <v>-177.02800825</v>
          </cell>
          <cell r="AC137">
            <v>-151.20584531</v>
          </cell>
          <cell r="AD137">
            <v>-125.18533039</v>
          </cell>
          <cell r="AE137">
            <v>-111.7533054</v>
          </cell>
          <cell r="AF137">
            <v>-86.793219090000008</v>
          </cell>
          <cell r="AG137">
            <v>-4.5505669900000001</v>
          </cell>
          <cell r="AH137">
            <v>5.1627062199999996</v>
          </cell>
          <cell r="AI137">
            <v>45.266984669999999</v>
          </cell>
          <cell r="AJ137">
            <v>149.08143916999998</v>
          </cell>
          <cell r="AK137">
            <v>274.80511533999999</v>
          </cell>
          <cell r="AL137">
            <v>359.53155860000004</v>
          </cell>
          <cell r="AM137">
            <v>405.55163229000004</v>
          </cell>
          <cell r="AN137">
            <v>506.84700839999999</v>
          </cell>
          <cell r="AO137">
            <v>660.15117213999997</v>
          </cell>
          <cell r="AP137">
            <v>808.98659791</v>
          </cell>
          <cell r="AQ137">
            <v>955.20886522000001</v>
          </cell>
          <cell r="AR137">
            <v>1100.2890404699997</v>
          </cell>
          <cell r="AS137">
            <v>1275.6831462199998</v>
          </cell>
          <cell r="AT137">
            <v>1386.8242506799997</v>
          </cell>
          <cell r="AU137">
            <v>186.63659500999998</v>
          </cell>
          <cell r="AV137">
            <v>391.64445905000002</v>
          </cell>
          <cell r="AW137">
            <v>566.83280705000004</v>
          </cell>
          <cell r="AX137">
            <v>754.28723353999999</v>
          </cell>
          <cell r="AY137">
            <v>734.25158106000003</v>
          </cell>
        </row>
        <row r="138">
          <cell r="C138">
            <v>1125</v>
          </cell>
          <cell r="D138" t="str">
            <v>KCP MANGGARAI</v>
          </cell>
          <cell r="E138" t="str">
            <v>JAKARTA KRAMAT</v>
          </cell>
          <cell r="F138">
            <v>335</v>
          </cell>
          <cell r="G138">
            <v>4</v>
          </cell>
          <cell r="H138">
            <v>39471</v>
          </cell>
          <cell r="I138">
            <v>0</v>
          </cell>
          <cell r="J138">
            <v>0</v>
          </cell>
          <cell r="K138">
            <v>-1.6992040100000001</v>
          </cell>
          <cell r="L138">
            <v>-63.378899070000003</v>
          </cell>
          <cell r="M138">
            <v>-107.40326391000001</v>
          </cell>
          <cell r="N138">
            <v>-147.57981654</v>
          </cell>
          <cell r="O138">
            <v>-309.16182243999992</v>
          </cell>
          <cell r="P138">
            <v>-349.56972323000002</v>
          </cell>
          <cell r="Q138">
            <v>-439.99910388000001</v>
          </cell>
          <cell r="R138">
            <v>-497.76690092999996</v>
          </cell>
          <cell r="S138">
            <v>-602.93377918999988</v>
          </cell>
          <cell r="T138">
            <v>-640.19029502000001</v>
          </cell>
          <cell r="U138">
            <v>-702.0436825700001</v>
          </cell>
          <cell r="V138">
            <v>-798.43460474999995</v>
          </cell>
          <cell r="W138">
            <v>40.309289929999998</v>
          </cell>
          <cell r="X138">
            <v>-16.1450554</v>
          </cell>
          <cell r="Y138">
            <v>-20.00698461</v>
          </cell>
          <cell r="Z138">
            <v>-68.933798640000006</v>
          </cell>
          <cell r="AA138">
            <v>-75.195194709999996</v>
          </cell>
          <cell r="AB138">
            <v>-85.770829709999987</v>
          </cell>
          <cell r="AC138">
            <v>-154.02003725999998</v>
          </cell>
          <cell r="AD138">
            <v>-145.79022758000002</v>
          </cell>
          <cell r="AE138">
            <v>-291.30466051999997</v>
          </cell>
          <cell r="AF138">
            <v>-647.65530130999991</v>
          </cell>
          <cell r="AG138">
            <v>-712.37019940999994</v>
          </cell>
          <cell r="AH138">
            <v>-767.42633183000009</v>
          </cell>
          <cell r="AI138">
            <v>297.28889995999998</v>
          </cell>
          <cell r="AJ138">
            <v>314.40335747</v>
          </cell>
          <cell r="AK138">
            <v>527.62024297000005</v>
          </cell>
          <cell r="AL138">
            <v>512.89652774000001</v>
          </cell>
          <cell r="AM138">
            <v>465.66680300999997</v>
          </cell>
          <cell r="AN138">
            <v>612.61734942999999</v>
          </cell>
          <cell r="AO138">
            <v>599.79924432000007</v>
          </cell>
          <cell r="AP138">
            <v>531.23361282999997</v>
          </cell>
          <cell r="AQ138">
            <v>522.96779001999994</v>
          </cell>
          <cell r="AR138">
            <v>630.75474487999998</v>
          </cell>
          <cell r="AS138">
            <v>799.70075200999997</v>
          </cell>
          <cell r="AT138">
            <v>956.81836910999994</v>
          </cell>
          <cell r="AU138">
            <v>103.00621507000001</v>
          </cell>
          <cell r="AV138">
            <v>144.80354722000001</v>
          </cell>
          <cell r="AW138">
            <v>222.23771506</v>
          </cell>
          <cell r="AX138">
            <v>242.66698836</v>
          </cell>
          <cell r="AY138">
            <v>249.75435762000004</v>
          </cell>
        </row>
        <row r="139">
          <cell r="C139">
            <v>596</v>
          </cell>
          <cell r="D139" t="str">
            <v>KCP LEMHANAS</v>
          </cell>
          <cell r="E139" t="str">
            <v>JAKARTA VETERAN</v>
          </cell>
          <cell r="F139">
            <v>329</v>
          </cell>
          <cell r="G139">
            <v>2</v>
          </cell>
          <cell r="H139">
            <v>37714</v>
          </cell>
          <cell r="I139">
            <v>1517.2001724400002</v>
          </cell>
          <cell r="J139">
            <v>779.56104972999992</v>
          </cell>
          <cell r="K139">
            <v>407.07831003999996</v>
          </cell>
          <cell r="L139">
            <v>688.36116772000003</v>
          </cell>
          <cell r="M139">
            <v>1222.5820535599998</v>
          </cell>
          <cell r="N139">
            <v>3528.9595145600001</v>
          </cell>
          <cell r="O139">
            <v>3876.2782760500004</v>
          </cell>
          <cell r="P139">
            <v>4311.6299406199996</v>
          </cell>
          <cell r="Q139">
            <v>4716.2435440899999</v>
          </cell>
          <cell r="R139">
            <v>5098.6593856399995</v>
          </cell>
          <cell r="S139">
            <v>5606.8265571400007</v>
          </cell>
          <cell r="T139">
            <v>6042.4143444499996</v>
          </cell>
          <cell r="U139">
            <v>6437.0334643999995</v>
          </cell>
          <cell r="V139">
            <v>6804.1701576099995</v>
          </cell>
          <cell r="W139">
            <v>410.02740332000002</v>
          </cell>
          <cell r="X139">
            <v>1009.3490629600001</v>
          </cell>
          <cell r="Y139">
            <v>201.50408190000002</v>
          </cell>
          <cell r="Z139">
            <v>806.49455923000005</v>
          </cell>
          <cell r="AA139">
            <v>1729.6796488499999</v>
          </cell>
          <cell r="AB139">
            <v>2339.53507971</v>
          </cell>
          <cell r="AC139">
            <v>2835.6860654799998</v>
          </cell>
          <cell r="AD139">
            <v>3302.6601270400001</v>
          </cell>
          <cell r="AE139">
            <v>3700.50591261</v>
          </cell>
          <cell r="AF139">
            <v>2968.0703654200001</v>
          </cell>
          <cell r="AG139">
            <v>2792.1524539899997</v>
          </cell>
          <cell r="AH139">
            <v>2756.12756102</v>
          </cell>
          <cell r="AI139">
            <v>383.55289118000002</v>
          </cell>
          <cell r="AJ139">
            <v>534.95839756999999</v>
          </cell>
          <cell r="AK139">
            <v>1219.33304191</v>
          </cell>
          <cell r="AL139">
            <v>2446.4754014599998</v>
          </cell>
          <cell r="AM139">
            <v>3407.7621908400001</v>
          </cell>
          <cell r="AN139">
            <v>4096.76428622</v>
          </cell>
          <cell r="AO139">
            <v>4546.88586433</v>
          </cell>
          <cell r="AP139">
            <v>4930.56062217</v>
          </cell>
          <cell r="AQ139">
            <v>5558.5566570699993</v>
          </cell>
          <cell r="AR139">
            <v>6232.7539188600003</v>
          </cell>
          <cell r="AS139">
            <v>5912.3877908799996</v>
          </cell>
          <cell r="AT139">
            <v>6446.67814301</v>
          </cell>
          <cell r="AU139">
            <v>513.87814348000006</v>
          </cell>
          <cell r="AV139">
            <v>1161.81391143</v>
          </cell>
          <cell r="AW139">
            <v>2758.6951603800003</v>
          </cell>
          <cell r="AX139">
            <v>3261.2945719600002</v>
          </cell>
          <cell r="AY139">
            <v>3767.4664615300003</v>
          </cell>
        </row>
        <row r="140">
          <cell r="C140">
            <v>541</v>
          </cell>
          <cell r="D140" t="str">
            <v>KCP MUARA KARANG</v>
          </cell>
          <cell r="E140" t="str">
            <v>KC JAKARTA PLUIT</v>
          </cell>
          <cell r="F140">
            <v>415</v>
          </cell>
          <cell r="G140">
            <v>3</v>
          </cell>
          <cell r="H140">
            <v>37347</v>
          </cell>
          <cell r="I140">
            <v>396.87641757000006</v>
          </cell>
          <cell r="J140">
            <v>795.21883847000004</v>
          </cell>
          <cell r="K140">
            <v>51.782464849999997</v>
          </cell>
          <cell r="L140">
            <v>-183.35840350999999</v>
          </cell>
          <cell r="M140">
            <v>-431.28152345999996</v>
          </cell>
          <cell r="N140">
            <v>-279.44279819000002</v>
          </cell>
          <cell r="O140">
            <v>-473.87553224999999</v>
          </cell>
          <cell r="P140">
            <v>-529.06153230999996</v>
          </cell>
          <cell r="Q140">
            <v>-308.43791299999998</v>
          </cell>
          <cell r="R140">
            <v>-50.083869610000015</v>
          </cell>
          <cell r="S140">
            <v>59.737272180000005</v>
          </cell>
          <cell r="T140">
            <v>204.95116637000001</v>
          </cell>
          <cell r="U140">
            <v>315.82310816</v>
          </cell>
          <cell r="V140">
            <v>336.20844461000002</v>
          </cell>
          <cell r="W140">
            <v>22.82544828</v>
          </cell>
          <cell r="X140">
            <v>182.52551183</v>
          </cell>
          <cell r="Y140">
            <v>223.01103935</v>
          </cell>
          <cell r="Z140">
            <v>-123.73580683</v>
          </cell>
          <cell r="AA140">
            <v>-1097.0443672500001</v>
          </cell>
          <cell r="AB140">
            <v>-2723.3341067900001</v>
          </cell>
          <cell r="AC140">
            <v>-2988.2391944299998</v>
          </cell>
          <cell r="AD140">
            <v>-2956.60478715</v>
          </cell>
          <cell r="AE140">
            <v>-2912.8073572500002</v>
          </cell>
          <cell r="AF140">
            <v>-2929.64272992</v>
          </cell>
          <cell r="AG140">
            <v>-2764.9442226599999</v>
          </cell>
          <cell r="AH140">
            <v>-2981.4800137500001</v>
          </cell>
          <cell r="AI140">
            <v>6.1650625400000001</v>
          </cell>
          <cell r="AJ140">
            <v>471.21815012000002</v>
          </cell>
          <cell r="AK140">
            <v>620.31669719000001</v>
          </cell>
          <cell r="AL140">
            <v>857.33607584000003</v>
          </cell>
          <cell r="AM140">
            <v>950.40724433000003</v>
          </cell>
          <cell r="AN140">
            <v>1056.9372916100001</v>
          </cell>
          <cell r="AO140">
            <v>1227.96691111</v>
          </cell>
          <cell r="AP140">
            <v>1398.1597392000001</v>
          </cell>
          <cell r="AQ140">
            <v>1247.1715476700001</v>
          </cell>
          <cell r="AR140">
            <v>1574.2715798299998</v>
          </cell>
          <cell r="AS140">
            <v>1738.1015338599998</v>
          </cell>
          <cell r="AT140">
            <v>1728.78451049</v>
          </cell>
          <cell r="AU140">
            <v>299.36027134999995</v>
          </cell>
          <cell r="AV140">
            <v>631.15589395000006</v>
          </cell>
          <cell r="AW140">
            <v>1181.92242633</v>
          </cell>
          <cell r="AX140">
            <v>1340.5349640899999</v>
          </cell>
          <cell r="AY140">
            <v>1986.8274041700001</v>
          </cell>
        </row>
        <row r="141">
          <cell r="C141">
            <v>504</v>
          </cell>
          <cell r="D141" t="str">
            <v>KCP ABDUL MUIS</v>
          </cell>
          <cell r="E141" t="str">
            <v>JAKARTA TANAH ABANG</v>
          </cell>
          <cell r="F141">
            <v>18</v>
          </cell>
          <cell r="G141">
            <v>1</v>
          </cell>
          <cell r="H141">
            <v>38353</v>
          </cell>
          <cell r="I141">
            <v>4072.8747775900001</v>
          </cell>
          <cell r="J141">
            <v>6645.66575904</v>
          </cell>
          <cell r="K141">
            <v>588.77762726000003</v>
          </cell>
          <cell r="L141">
            <v>1483.73410369</v>
          </cell>
          <cell r="M141">
            <v>2048.4221611500002</v>
          </cell>
          <cell r="N141">
            <v>2738.0324245500001</v>
          </cell>
          <cell r="O141">
            <v>2474.3309031800004</v>
          </cell>
          <cell r="P141">
            <v>3282.39036781</v>
          </cell>
          <cell r="Q141">
            <v>3311.8467856500001</v>
          </cell>
          <cell r="R141">
            <v>3873.7752112900002</v>
          </cell>
          <cell r="S141">
            <v>4505.1337876900006</v>
          </cell>
          <cell r="T141">
            <v>4553.4351349900007</v>
          </cell>
          <cell r="U141">
            <v>4187.8234387499997</v>
          </cell>
          <cell r="V141">
            <v>4117.2981694700002</v>
          </cell>
          <cell r="W141">
            <v>546.91279369000006</v>
          </cell>
          <cell r="X141">
            <v>-224.20200745</v>
          </cell>
          <cell r="Y141">
            <v>230.30128845999999</v>
          </cell>
          <cell r="Z141">
            <v>1010.5176151799999</v>
          </cell>
          <cell r="AA141">
            <v>1074.8425751300001</v>
          </cell>
          <cell r="AB141">
            <v>1171.3702685999999</v>
          </cell>
          <cell r="AC141">
            <v>1400.3211185299999</v>
          </cell>
          <cell r="AD141">
            <v>1681.67476012</v>
          </cell>
          <cell r="AE141">
            <v>1480.2873085399999</v>
          </cell>
          <cell r="AF141">
            <v>959.21939529999997</v>
          </cell>
          <cell r="AG141">
            <v>1105.6754736600001</v>
          </cell>
          <cell r="AH141">
            <v>448.88761552999995</v>
          </cell>
          <cell r="AI141">
            <v>-440.03067800000002</v>
          </cell>
          <cell r="AJ141">
            <v>1057.73931855</v>
          </cell>
          <cell r="AK141">
            <v>-400.22515476999996</v>
          </cell>
          <cell r="AL141">
            <v>454.60393438</v>
          </cell>
          <cell r="AM141">
            <v>425.97315133000001</v>
          </cell>
          <cell r="AN141">
            <v>2003.4121360199999</v>
          </cell>
          <cell r="AO141">
            <v>3419.26375723</v>
          </cell>
          <cell r="AP141">
            <v>3825.6216658799999</v>
          </cell>
          <cell r="AQ141">
            <v>5343.0430251300004</v>
          </cell>
          <cell r="AR141">
            <v>5748.7152529799996</v>
          </cell>
          <cell r="AS141">
            <v>5624.2459033300001</v>
          </cell>
          <cell r="AT141">
            <v>6914.7150988699996</v>
          </cell>
          <cell r="AU141">
            <v>9.2589383800001137</v>
          </cell>
          <cell r="AV141">
            <v>668.62760427000001</v>
          </cell>
          <cell r="AW141">
            <v>1712.9977501400003</v>
          </cell>
          <cell r="AX141">
            <v>1963.3117103299994</v>
          </cell>
          <cell r="AY141">
            <v>3148.6853008099993</v>
          </cell>
        </row>
        <row r="142">
          <cell r="C142">
            <v>502</v>
          </cell>
          <cell r="D142" t="str">
            <v>KCP RS Cikini</v>
          </cell>
          <cell r="E142" t="str">
            <v>JAKARTA CUT MUTIAH</v>
          </cell>
          <cell r="F142">
            <v>230</v>
          </cell>
          <cell r="G142">
            <v>2</v>
          </cell>
          <cell r="H142">
            <v>31880</v>
          </cell>
          <cell r="I142">
            <v>1352.5361218800001</v>
          </cell>
          <cell r="J142">
            <v>1944.4706740399999</v>
          </cell>
          <cell r="K142">
            <v>123.37716231</v>
          </cell>
          <cell r="L142">
            <v>536.54235238000001</v>
          </cell>
          <cell r="M142">
            <v>706.50115948999996</v>
          </cell>
          <cell r="N142">
            <v>928.71864713000002</v>
          </cell>
          <cell r="O142">
            <v>1249.0704248699999</v>
          </cell>
          <cell r="P142">
            <v>1617.2776435599999</v>
          </cell>
          <cell r="Q142">
            <v>2241.7587644</v>
          </cell>
          <cell r="R142">
            <v>2477.0437118099999</v>
          </cell>
          <cell r="S142">
            <v>2821.6816061700001</v>
          </cell>
          <cell r="T142">
            <v>2829.7984441599997</v>
          </cell>
          <cell r="U142">
            <v>2255.7477370900001</v>
          </cell>
          <cell r="V142">
            <v>2413.5847534899999</v>
          </cell>
          <cell r="W142">
            <v>-468.66738733</v>
          </cell>
          <cell r="X142">
            <v>-445.16159419999997</v>
          </cell>
          <cell r="Y142">
            <v>-2648.0146189400002</v>
          </cell>
          <cell r="Z142">
            <v>-11372.736041100001</v>
          </cell>
          <cell r="AA142">
            <v>-12004.719711709999</v>
          </cell>
          <cell r="AB142">
            <v>-11928.372764719999</v>
          </cell>
          <cell r="AC142">
            <v>-11285.8347825</v>
          </cell>
          <cell r="AD142">
            <v>-10534.867225739999</v>
          </cell>
          <cell r="AE142">
            <v>-10359.454337860001</v>
          </cell>
          <cell r="AF142">
            <v>-9298.97113102</v>
          </cell>
          <cell r="AG142">
            <v>-9339.6133813199995</v>
          </cell>
          <cell r="AH142">
            <v>-9186.8165772800003</v>
          </cell>
          <cell r="AI142">
            <v>195.58037039999999</v>
          </cell>
          <cell r="AJ142">
            <v>355.18157237000003</v>
          </cell>
          <cell r="AK142">
            <v>704.46537223999997</v>
          </cell>
          <cell r="AL142">
            <v>891.52483515999995</v>
          </cell>
          <cell r="AM142">
            <v>1179.2102791700001</v>
          </cell>
          <cell r="AN142">
            <v>1446.40484354</v>
          </cell>
          <cell r="AO142">
            <v>1672.3505413</v>
          </cell>
          <cell r="AP142">
            <v>1927.65359528</v>
          </cell>
          <cell r="AQ142">
            <v>2077.1302605199999</v>
          </cell>
          <cell r="AR142">
            <v>2234.8442130900003</v>
          </cell>
          <cell r="AS142">
            <v>2495.4856084000003</v>
          </cell>
          <cell r="AT142">
            <v>3158.5856839499997</v>
          </cell>
          <cell r="AU142">
            <v>305.9480944</v>
          </cell>
          <cell r="AV142">
            <v>549.65850718000002</v>
          </cell>
          <cell r="AW142">
            <v>774.31479632999992</v>
          </cell>
          <cell r="AX142">
            <v>794.66317236999998</v>
          </cell>
          <cell r="AY142">
            <v>938.07607066000014</v>
          </cell>
        </row>
        <row r="143">
          <cell r="C143">
            <v>2102</v>
          </cell>
          <cell r="D143" t="str">
            <v>KCP PASAR PAGI MANGGA DUA</v>
          </cell>
          <cell r="E143" t="str">
            <v>JAKARTA MANGGA DUA</v>
          </cell>
          <cell r="F143">
            <v>346</v>
          </cell>
          <cell r="G143">
            <v>4</v>
          </cell>
          <cell r="H143">
            <v>40540</v>
          </cell>
          <cell r="AU143">
            <v>-12.12340534</v>
          </cell>
          <cell r="AV143">
            <v>-118.5021577</v>
          </cell>
          <cell r="AW143">
            <v>-157.49616189</v>
          </cell>
          <cell r="AX143">
            <v>-205.17172630000002</v>
          </cell>
          <cell r="AY143">
            <v>-228.51006025000001</v>
          </cell>
        </row>
        <row r="144">
          <cell r="C144">
            <v>2107</v>
          </cell>
          <cell r="D144" t="str">
            <v>KCP CENTURY TOWER</v>
          </cell>
          <cell r="E144" t="str">
            <v>KANCA JAKARTA RASUNA SAID</v>
          </cell>
          <cell r="F144">
            <v>378</v>
          </cell>
          <cell r="G144">
            <v>4</v>
          </cell>
          <cell r="H144">
            <v>0</v>
          </cell>
          <cell r="AX144">
            <v>0</v>
          </cell>
          <cell r="AY144">
            <v>0</v>
          </cell>
        </row>
        <row r="145">
          <cell r="C145">
            <v>1153</v>
          </cell>
          <cell r="D145" t="str">
            <v>KCP RS ANANDA</v>
          </cell>
          <cell r="E145" t="str">
            <v>KC BEKASI BARAT</v>
          </cell>
          <cell r="F145">
            <v>424</v>
          </cell>
          <cell r="G145">
            <v>4</v>
          </cell>
          <cell r="H145">
            <v>39591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5.4089359999999989E-2</v>
          </cell>
          <cell r="P145">
            <v>-328.04961393000002</v>
          </cell>
          <cell r="Q145">
            <v>-268.12301306000001</v>
          </cell>
          <cell r="R145">
            <v>-347.62924928999996</v>
          </cell>
          <cell r="S145">
            <v>-441.28400385999993</v>
          </cell>
          <cell r="T145">
            <v>-474.78679692000003</v>
          </cell>
          <cell r="U145">
            <v>-526.85451976000002</v>
          </cell>
          <cell r="V145">
            <v>-567.76456217999998</v>
          </cell>
          <cell r="W145">
            <v>22.814455219999999</v>
          </cell>
          <cell r="X145">
            <v>26.010925270000001</v>
          </cell>
          <cell r="Y145">
            <v>18.068513210000003</v>
          </cell>
          <cell r="Z145">
            <v>53.516915270000005</v>
          </cell>
          <cell r="AA145">
            <v>130.27034581000001</v>
          </cell>
          <cell r="AB145">
            <v>241.13734281000001</v>
          </cell>
          <cell r="AC145">
            <v>384.69268843000003</v>
          </cell>
          <cell r="AD145">
            <v>427.62977061999999</v>
          </cell>
          <cell r="AE145">
            <v>532.44150492000006</v>
          </cell>
          <cell r="AF145">
            <v>600.90673514000002</v>
          </cell>
          <cell r="AG145">
            <v>677.03652790000001</v>
          </cell>
          <cell r="AH145">
            <v>848.76107227</v>
          </cell>
          <cell r="AI145">
            <v>-1920.9233252000001</v>
          </cell>
          <cell r="AJ145">
            <v>-1810.1942001899999</v>
          </cell>
          <cell r="AK145">
            <v>-2154.9638175599998</v>
          </cell>
          <cell r="AL145">
            <v>-3521.42766635</v>
          </cell>
          <cell r="AM145">
            <v>-9947.5272200100007</v>
          </cell>
          <cell r="AN145">
            <v>-11705.8999955</v>
          </cell>
          <cell r="AO145">
            <v>-13794.035873930001</v>
          </cell>
          <cell r="AP145">
            <v>-12433.6344333</v>
          </cell>
          <cell r="AQ145">
            <v>-13994.321205759999</v>
          </cell>
          <cell r="AR145">
            <v>-16776.264490000001</v>
          </cell>
          <cell r="AS145">
            <v>-18434.524772610002</v>
          </cell>
          <cell r="AT145">
            <v>-17669.79722045</v>
          </cell>
          <cell r="AU145">
            <v>97.212729390000007</v>
          </cell>
          <cell r="AV145">
            <v>403.07503346000004</v>
          </cell>
          <cell r="AW145">
            <v>1199.02015525</v>
          </cell>
          <cell r="AX145">
            <v>2785.7818930999997</v>
          </cell>
          <cell r="AY145">
            <v>2401.8591860199999</v>
          </cell>
        </row>
        <row r="146">
          <cell r="C146">
            <v>672</v>
          </cell>
          <cell r="D146" t="str">
            <v>KCP UNIVERSITAS INDONESIA</v>
          </cell>
          <cell r="E146" t="str">
            <v>JAKARTA DEPOK</v>
          </cell>
          <cell r="F146">
            <v>538</v>
          </cell>
          <cell r="G146">
            <v>3</v>
          </cell>
          <cell r="H146">
            <v>38657</v>
          </cell>
          <cell r="I146">
            <v>-289.74005751000004</v>
          </cell>
          <cell r="J146">
            <v>979.00759663000008</v>
          </cell>
          <cell r="K146">
            <v>94.968250389999994</v>
          </cell>
          <cell r="L146">
            <v>215.24770646999997</v>
          </cell>
          <cell r="M146">
            <v>233.33922858999998</v>
          </cell>
          <cell r="N146">
            <v>25.838023410000027</v>
          </cell>
          <cell r="O146">
            <v>-212.62629401999999</v>
          </cell>
          <cell r="P146">
            <v>623.76895315000002</v>
          </cell>
          <cell r="Q146">
            <v>726.40126304</v>
          </cell>
          <cell r="R146">
            <v>937.67652181000005</v>
          </cell>
          <cell r="S146">
            <v>1007.4975212300001</v>
          </cell>
          <cell r="T146">
            <v>1131.0063099400002</v>
          </cell>
          <cell r="U146">
            <v>1256.22939421</v>
          </cell>
          <cell r="V146">
            <v>1404.3932480399999</v>
          </cell>
          <cell r="W146">
            <v>209.11021239999999</v>
          </cell>
          <cell r="X146">
            <v>348.17268533999999</v>
          </cell>
          <cell r="Y146">
            <v>449.86554697000003</v>
          </cell>
          <cell r="Z146">
            <v>786.21924910999996</v>
          </cell>
          <cell r="AA146">
            <v>918.37027295000007</v>
          </cell>
          <cell r="AB146">
            <v>1238.5996171500001</v>
          </cell>
          <cell r="AC146">
            <v>1585.4582075000001</v>
          </cell>
          <cell r="AD146">
            <v>465.41635901999996</v>
          </cell>
          <cell r="AE146">
            <v>1651.2236913199999</v>
          </cell>
          <cell r="AF146">
            <v>1995.58435497</v>
          </cell>
          <cell r="AG146">
            <v>2234.1339136500001</v>
          </cell>
          <cell r="AH146">
            <v>2288.3755624</v>
          </cell>
          <cell r="AI146">
            <v>299.29685369999999</v>
          </cell>
          <cell r="AJ146">
            <v>544.00621099</v>
          </cell>
          <cell r="AK146">
            <v>-1038.64635357</v>
          </cell>
          <cell r="AL146">
            <v>-1243.37640979</v>
          </cell>
          <cell r="AM146">
            <v>-3000.9406279899999</v>
          </cell>
          <cell r="AN146">
            <v>-2773.53165558</v>
          </cell>
          <cell r="AO146">
            <v>-2568.3194962500002</v>
          </cell>
          <cell r="AP146">
            <v>-2119.1807979599998</v>
          </cell>
          <cell r="AQ146">
            <v>-2134.5257878900002</v>
          </cell>
          <cell r="AR146">
            <v>-2229.3599394499997</v>
          </cell>
          <cell r="AS146">
            <v>-2057.1404729400001</v>
          </cell>
          <cell r="AT146">
            <v>-1875.07713764</v>
          </cell>
          <cell r="AU146">
            <v>49.290236919999984</v>
          </cell>
          <cell r="AV146">
            <v>178.79965216999994</v>
          </cell>
          <cell r="AW146">
            <v>690.64697653999997</v>
          </cell>
          <cell r="AX146">
            <v>864.38414183999998</v>
          </cell>
          <cell r="AY146">
            <v>1600.90530979</v>
          </cell>
        </row>
        <row r="147">
          <cell r="C147">
            <v>533</v>
          </cell>
          <cell r="D147" t="str">
            <v>KCP TAJUR</v>
          </cell>
          <cell r="E147" t="str">
            <v>KANCA BOGOR PAJAJARAN</v>
          </cell>
          <cell r="F147">
            <v>387</v>
          </cell>
          <cell r="G147">
            <v>3</v>
          </cell>
          <cell r="H147">
            <v>37249</v>
          </cell>
          <cell r="I147">
            <v>737.49398739999992</v>
          </cell>
          <cell r="J147">
            <v>1933.7357752099999</v>
          </cell>
          <cell r="K147">
            <v>161.43438309000001</v>
          </cell>
          <cell r="L147">
            <v>327.66373763999997</v>
          </cell>
          <cell r="M147">
            <v>479.16256670000007</v>
          </cell>
          <cell r="N147">
            <v>744.84236107000004</v>
          </cell>
          <cell r="O147">
            <v>847.15255192000006</v>
          </cell>
          <cell r="P147">
            <v>1047.4595596700001</v>
          </cell>
          <cell r="Q147">
            <v>1185.8595457700001</v>
          </cell>
          <cell r="R147">
            <v>1278.5044234300001</v>
          </cell>
          <cell r="S147">
            <v>1157.57810855</v>
          </cell>
          <cell r="T147">
            <v>1697.50268686</v>
          </cell>
          <cell r="U147">
            <v>1949.2776386199998</v>
          </cell>
          <cell r="V147">
            <v>2059.6840650999998</v>
          </cell>
          <cell r="W147">
            <v>-182.02751613000001</v>
          </cell>
          <cell r="X147">
            <v>30.938900390000001</v>
          </cell>
          <cell r="Y147">
            <v>-189.09083230000002</v>
          </cell>
          <cell r="Z147">
            <v>-226.26049634999998</v>
          </cell>
          <cell r="AA147">
            <v>447.90806873000002</v>
          </cell>
          <cell r="AB147">
            <v>638.43341978000001</v>
          </cell>
          <cell r="AC147">
            <v>86.954620689999999</v>
          </cell>
          <cell r="AD147">
            <v>981.17645504999996</v>
          </cell>
          <cell r="AE147">
            <v>1323.69253873</v>
          </cell>
          <cell r="AF147">
            <v>1602.90378347</v>
          </cell>
          <cell r="AG147">
            <v>1332.13249075</v>
          </cell>
          <cell r="AH147">
            <v>1083.78002298</v>
          </cell>
          <cell r="AI147">
            <v>162.68750625000001</v>
          </cell>
          <cell r="AJ147">
            <v>495.23830807000002</v>
          </cell>
          <cell r="AK147">
            <v>475.14916038999996</v>
          </cell>
          <cell r="AL147">
            <v>456.20289751999996</v>
          </cell>
          <cell r="AM147">
            <v>154.11445446000002</v>
          </cell>
          <cell r="AN147">
            <v>161.06738350999998</v>
          </cell>
          <cell r="AO147">
            <v>223.85682378000001</v>
          </cell>
          <cell r="AP147">
            <v>-12.731082519999999</v>
          </cell>
          <cell r="AQ147">
            <v>-956.14252802999999</v>
          </cell>
          <cell r="AR147">
            <v>-188.75418580000002</v>
          </cell>
          <cell r="AS147">
            <v>-1410.7825144000001</v>
          </cell>
          <cell r="AT147">
            <v>-753.28833411000005</v>
          </cell>
          <cell r="AU147">
            <v>39.999393789999999</v>
          </cell>
          <cell r="AV147">
            <v>133.94147611000002</v>
          </cell>
          <cell r="AW147">
            <v>325.54902572000003</v>
          </cell>
          <cell r="AX147">
            <v>625.32761488999995</v>
          </cell>
          <cell r="AY147">
            <v>412.77545461</v>
          </cell>
        </row>
        <row r="148">
          <cell r="C148">
            <v>531</v>
          </cell>
          <cell r="D148" t="str">
            <v>KCP SURYA KENCANA</v>
          </cell>
          <cell r="E148" t="str">
            <v>KANCA BOGOR PAJAJARAN</v>
          </cell>
          <cell r="F148">
            <v>387</v>
          </cell>
          <cell r="G148">
            <v>3</v>
          </cell>
          <cell r="H148">
            <v>37249</v>
          </cell>
          <cell r="I148">
            <v>139.53307997000013</v>
          </cell>
          <cell r="J148">
            <v>1147.8326434600001</v>
          </cell>
          <cell r="K148">
            <v>111.09334930999999</v>
          </cell>
          <cell r="L148">
            <v>212.38109208000003</v>
          </cell>
          <cell r="M148">
            <v>292.17533856999995</v>
          </cell>
          <cell r="N148">
            <v>582.51296429000001</v>
          </cell>
          <cell r="O148">
            <v>549.04496064000011</v>
          </cell>
          <cell r="P148">
            <v>642.07754868999996</v>
          </cell>
          <cell r="Q148">
            <v>902.73579503999997</v>
          </cell>
          <cell r="R148">
            <v>1144.2938114400001</v>
          </cell>
          <cell r="S148">
            <v>1230.5395113200002</v>
          </cell>
          <cell r="T148">
            <v>1459.9570700500001</v>
          </cell>
          <cell r="U148">
            <v>1691.21311522</v>
          </cell>
          <cell r="V148">
            <v>1988.3971772999998</v>
          </cell>
          <cell r="W148">
            <v>174.81843259000001</v>
          </cell>
          <cell r="X148">
            <v>373.32408898</v>
          </cell>
          <cell r="Y148">
            <v>578.47672130000001</v>
          </cell>
          <cell r="Z148">
            <v>761.16770639000003</v>
          </cell>
          <cell r="AA148">
            <v>838.38865851000003</v>
          </cell>
          <cell r="AB148">
            <v>1008.81894553</v>
          </cell>
          <cell r="AC148">
            <v>1364.92974308</v>
          </cell>
          <cell r="AD148">
            <v>1594.3161904600001</v>
          </cell>
          <cell r="AE148">
            <v>1859.51897029</v>
          </cell>
          <cell r="AF148">
            <v>2003.6825989400002</v>
          </cell>
          <cell r="AG148">
            <v>2180.49491321</v>
          </cell>
          <cell r="AH148">
            <v>2437.0634726200001</v>
          </cell>
          <cell r="AI148">
            <v>184.71998512000002</v>
          </cell>
          <cell r="AJ148">
            <v>-1332.8318939800001</v>
          </cell>
          <cell r="AK148">
            <v>-1144.78861269</v>
          </cell>
          <cell r="AL148">
            <v>-1063.98686213</v>
          </cell>
          <cell r="AM148">
            <v>-846.19312780999996</v>
          </cell>
          <cell r="AN148">
            <v>-704.37863175999996</v>
          </cell>
          <cell r="AO148">
            <v>-493.49601374999997</v>
          </cell>
          <cell r="AP148">
            <v>-1573.35774767</v>
          </cell>
          <cell r="AQ148">
            <v>102.54087708</v>
          </cell>
          <cell r="AR148">
            <v>88.083530529999976</v>
          </cell>
          <cell r="AS148">
            <v>412.62215333000017</v>
          </cell>
          <cell r="AT148">
            <v>706.88424117000011</v>
          </cell>
          <cell r="AU148">
            <v>215.68787818999999</v>
          </cell>
          <cell r="AV148">
            <v>262.74839376</v>
          </cell>
          <cell r="AW148">
            <v>341.47947265000005</v>
          </cell>
          <cell r="AX148">
            <v>448.28217480999996</v>
          </cell>
          <cell r="AY148">
            <v>669.50466914999993</v>
          </cell>
        </row>
        <row r="149">
          <cell r="C149">
            <v>1116</v>
          </cell>
          <cell r="D149" t="str">
            <v>KCP PERMATA HIJAU</v>
          </cell>
          <cell r="E149" t="str">
            <v>PONDOK INDAH</v>
          </cell>
          <cell r="F149">
            <v>362</v>
          </cell>
          <cell r="G149">
            <v>3</v>
          </cell>
          <cell r="H149">
            <v>39258</v>
          </cell>
          <cell r="I149">
            <v>0</v>
          </cell>
          <cell r="J149">
            <v>-628.09402659</v>
          </cell>
          <cell r="K149">
            <v>-76.023352340000002</v>
          </cell>
          <cell r="L149">
            <v>-147.64442638999998</v>
          </cell>
          <cell r="M149">
            <v>-172.97640183999999</v>
          </cell>
          <cell r="N149">
            <v>-149.29069715000003</v>
          </cell>
          <cell r="O149">
            <v>-227.70082035999997</v>
          </cell>
          <cell r="P149">
            <v>-255.35713989999996</v>
          </cell>
          <cell r="Q149">
            <v>-269.51088279999993</v>
          </cell>
          <cell r="R149">
            <v>-320.25734826999997</v>
          </cell>
          <cell r="S149">
            <v>-323.08638514</v>
          </cell>
          <cell r="T149">
            <v>-339.24640768999996</v>
          </cell>
          <cell r="U149">
            <v>-286.63484597000001</v>
          </cell>
          <cell r="V149">
            <v>-358.29224319000002</v>
          </cell>
          <cell r="W149">
            <v>57.239085680000002</v>
          </cell>
          <cell r="X149">
            <v>80.512409900000009</v>
          </cell>
          <cell r="Y149">
            <v>71.543108700000005</v>
          </cell>
          <cell r="Z149">
            <v>94.450801780000006</v>
          </cell>
          <cell r="AA149">
            <v>154.10382106</v>
          </cell>
          <cell r="AB149">
            <v>160.10264663999999</v>
          </cell>
          <cell r="AC149">
            <v>235.52674038000001</v>
          </cell>
          <cell r="AD149">
            <v>298.24263037999998</v>
          </cell>
          <cell r="AE149">
            <v>288.68960389</v>
          </cell>
          <cell r="AF149">
            <v>323.54077844</v>
          </cell>
          <cell r="AG149">
            <v>406.03852795</v>
          </cell>
          <cell r="AH149">
            <v>477.30595066000001</v>
          </cell>
          <cell r="AI149">
            <v>74.647961900000013</v>
          </cell>
          <cell r="AJ149">
            <v>125.18110238</v>
          </cell>
          <cell r="AK149">
            <v>257.23728066000001</v>
          </cell>
          <cell r="AL149">
            <v>384.85925914999996</v>
          </cell>
          <cell r="AM149">
            <v>386.62441629</v>
          </cell>
          <cell r="AN149">
            <v>94.206122390000004</v>
          </cell>
          <cell r="AO149">
            <v>-641.01130212999999</v>
          </cell>
          <cell r="AP149">
            <v>-427.58379187999998</v>
          </cell>
          <cell r="AQ149">
            <v>-1245.68004922</v>
          </cell>
          <cell r="AR149">
            <v>-1162.5712383999999</v>
          </cell>
          <cell r="AS149">
            <v>-1111.0622657899999</v>
          </cell>
          <cell r="AT149">
            <v>-967.34299748000001</v>
          </cell>
          <cell r="AU149">
            <v>42.14528207</v>
          </cell>
          <cell r="AV149">
            <v>-46.60591642</v>
          </cell>
          <cell r="AW149">
            <v>660.35427655000012</v>
          </cell>
          <cell r="AX149">
            <v>1339.4306114000001</v>
          </cell>
          <cell r="AY149">
            <v>1131.42874777</v>
          </cell>
        </row>
        <row r="150">
          <cell r="C150">
            <v>595</v>
          </cell>
          <cell r="D150" t="str">
            <v>KCP KAMPUS IPB</v>
          </cell>
          <cell r="E150" t="str">
            <v>KANCA BOGOR PAJAJARAN</v>
          </cell>
          <cell r="F150">
            <v>387</v>
          </cell>
          <cell r="G150">
            <v>2</v>
          </cell>
          <cell r="H150">
            <v>37719</v>
          </cell>
          <cell r="I150">
            <v>1299.09524923</v>
          </cell>
          <cell r="J150">
            <v>1567.8280660799999</v>
          </cell>
          <cell r="K150">
            <v>183.58886656000001</v>
          </cell>
          <cell r="L150">
            <v>306.94398727999999</v>
          </cell>
          <cell r="M150">
            <v>422.90583476999996</v>
          </cell>
          <cell r="N150">
            <v>591.48295597000003</v>
          </cell>
          <cell r="O150">
            <v>157.89837924</v>
          </cell>
          <cell r="P150">
            <v>930.21021873999996</v>
          </cell>
          <cell r="Q150">
            <v>1275.23867221</v>
          </cell>
          <cell r="R150">
            <v>1473.22598322</v>
          </cell>
          <cell r="S150">
            <v>1792.3311007</v>
          </cell>
          <cell r="T150">
            <v>2000.4721439800001</v>
          </cell>
          <cell r="U150">
            <v>2346.9511440199999</v>
          </cell>
          <cell r="V150">
            <v>2624.8089589699998</v>
          </cell>
          <cell r="W150">
            <v>330.27617143999998</v>
          </cell>
          <cell r="X150">
            <v>708.47104129999991</v>
          </cell>
          <cell r="Y150">
            <v>876.51879875999998</v>
          </cell>
          <cell r="Z150">
            <v>1151.58261831</v>
          </cell>
          <cell r="AA150">
            <v>1310.37819304</v>
          </cell>
          <cell r="AB150">
            <v>1645.8932795200001</v>
          </cell>
          <cell r="AC150">
            <v>2390.7359893299999</v>
          </cell>
          <cell r="AD150">
            <v>2650.61591727</v>
          </cell>
          <cell r="AE150">
            <v>3029.1643101</v>
          </cell>
          <cell r="AF150">
            <v>3441.8759553200002</v>
          </cell>
          <cell r="AG150">
            <v>3773.4722227100001</v>
          </cell>
          <cell r="AH150">
            <v>4160.4650764799999</v>
          </cell>
          <cell r="AI150">
            <v>433.39464279000003</v>
          </cell>
          <cell r="AJ150">
            <v>961.91524489999995</v>
          </cell>
          <cell r="AK150">
            <v>1199.4409835199999</v>
          </cell>
          <cell r="AL150">
            <v>705.84312202000001</v>
          </cell>
          <cell r="AM150">
            <v>444.36997566000002</v>
          </cell>
          <cell r="AN150">
            <v>817.77388821</v>
          </cell>
          <cell r="AO150">
            <v>1094.5327813199999</v>
          </cell>
          <cell r="AP150">
            <v>1611.9981317300001</v>
          </cell>
          <cell r="AQ150">
            <v>1916.2846215999998</v>
          </cell>
          <cell r="AR150">
            <v>2246.2202520299998</v>
          </cell>
          <cell r="AS150">
            <v>2795.7647323599999</v>
          </cell>
          <cell r="AT150">
            <v>3057.19134583</v>
          </cell>
          <cell r="AU150">
            <v>530.13051776999998</v>
          </cell>
          <cell r="AV150">
            <v>967.17609979999997</v>
          </cell>
          <cell r="AW150">
            <v>1163.2885615599998</v>
          </cell>
          <cell r="AX150">
            <v>1553.69400395</v>
          </cell>
          <cell r="AY150">
            <v>2057.4589770100001</v>
          </cell>
        </row>
        <row r="151">
          <cell r="C151">
            <v>1147</v>
          </cell>
          <cell r="D151" t="str">
            <v>KCP MARGONDA</v>
          </cell>
          <cell r="E151" t="str">
            <v>JAKARTA DEPOK</v>
          </cell>
          <cell r="F151">
            <v>538</v>
          </cell>
          <cell r="G151">
            <v>4</v>
          </cell>
          <cell r="H151">
            <v>39468</v>
          </cell>
          <cell r="I151">
            <v>0</v>
          </cell>
          <cell r="J151">
            <v>0</v>
          </cell>
          <cell r="K151">
            <v>-1.4820213999999998</v>
          </cell>
          <cell r="L151">
            <v>-146.51404633000001</v>
          </cell>
          <cell r="M151">
            <v>-266.31662460000001</v>
          </cell>
          <cell r="N151">
            <v>-328.74634572999997</v>
          </cell>
          <cell r="O151">
            <v>-391.27237883000004</v>
          </cell>
          <cell r="P151">
            <v>-407.98868397999996</v>
          </cell>
          <cell r="Q151">
            <v>-493.79324464000001</v>
          </cell>
          <cell r="R151">
            <v>-568.11074533999999</v>
          </cell>
          <cell r="S151">
            <v>-640.79020835000006</v>
          </cell>
          <cell r="T151">
            <v>-640.65646260000005</v>
          </cell>
          <cell r="U151">
            <v>-550.90654670000004</v>
          </cell>
          <cell r="V151">
            <v>-493.80375643999997</v>
          </cell>
          <cell r="W151">
            <v>105.31427884999999</v>
          </cell>
          <cell r="X151">
            <v>313.00631288</v>
          </cell>
          <cell r="Y151">
            <v>265.24084993000002</v>
          </cell>
          <cell r="Z151">
            <v>720.61215154999991</v>
          </cell>
          <cell r="AA151">
            <v>732.16117445000009</v>
          </cell>
          <cell r="AB151">
            <v>973.05141822000007</v>
          </cell>
          <cell r="AC151">
            <v>1113.79336668</v>
          </cell>
          <cell r="AD151">
            <v>1226.2713724300002</v>
          </cell>
          <cell r="AE151">
            <v>1278.3699003199999</v>
          </cell>
          <cell r="AF151">
            <v>1463.93042511</v>
          </cell>
          <cell r="AG151">
            <v>1637.98922885</v>
          </cell>
          <cell r="AH151">
            <v>1970.0494354500001</v>
          </cell>
          <cell r="AI151">
            <v>189.70184087999999</v>
          </cell>
          <cell r="AJ151">
            <v>308.06845483000001</v>
          </cell>
          <cell r="AK151">
            <v>273.47464887000001</v>
          </cell>
          <cell r="AL151">
            <v>306.78225662</v>
          </cell>
          <cell r="AM151">
            <v>475.16212988000001</v>
          </cell>
          <cell r="AN151">
            <v>434.26666054000003</v>
          </cell>
          <cell r="AO151">
            <v>645.69627721000006</v>
          </cell>
          <cell r="AP151">
            <v>771.18483001999994</v>
          </cell>
          <cell r="AQ151">
            <v>656.82145113000001</v>
          </cell>
          <cell r="AR151">
            <v>206.44912722000004</v>
          </cell>
          <cell r="AS151">
            <v>302.27362444000005</v>
          </cell>
          <cell r="AT151">
            <v>910.84703435000017</v>
          </cell>
          <cell r="AU151">
            <v>31.528693609999998</v>
          </cell>
          <cell r="AV151">
            <v>262.31897601999998</v>
          </cell>
          <cell r="AW151">
            <v>346.90549563999997</v>
          </cell>
          <cell r="AX151">
            <v>545.94292641000004</v>
          </cell>
          <cell r="AY151">
            <v>467.39937305000001</v>
          </cell>
        </row>
        <row r="152">
          <cell r="C152">
            <v>2074</v>
          </cell>
          <cell r="D152" t="str">
            <v>KCP GRAHA PULO</v>
          </cell>
          <cell r="E152" t="str">
            <v>JAKARTA WARUNG BUNCIT</v>
          </cell>
          <cell r="F152">
            <v>341</v>
          </cell>
          <cell r="G152">
            <v>4</v>
          </cell>
          <cell r="H152">
            <v>40157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-402.19063832000001</v>
          </cell>
          <cell r="AJ152">
            <v>-432.58457924999999</v>
          </cell>
          <cell r="AK152">
            <v>-524.62914158000001</v>
          </cell>
          <cell r="AL152">
            <v>-571.05670676</v>
          </cell>
          <cell r="AM152">
            <v>-655.42144412000005</v>
          </cell>
          <cell r="AN152">
            <v>-636.05910721999999</v>
          </cell>
          <cell r="AO152">
            <v>-659.02286308999999</v>
          </cell>
          <cell r="AP152">
            <v>-718.1175595599999</v>
          </cell>
          <cell r="AQ152">
            <v>-771.5224991</v>
          </cell>
          <cell r="AR152">
            <v>-853.61231439999995</v>
          </cell>
          <cell r="AS152">
            <v>-878.4695672900001</v>
          </cell>
          <cell r="AT152">
            <v>-924.82895626999994</v>
          </cell>
          <cell r="AU152">
            <v>34.218121909999994</v>
          </cell>
          <cell r="AV152">
            <v>48.181781409999999</v>
          </cell>
          <cell r="AW152">
            <v>54.586441470000025</v>
          </cell>
          <cell r="AX152">
            <v>63.458023800000014</v>
          </cell>
          <cell r="AY152">
            <v>72.449303449999988</v>
          </cell>
        </row>
        <row r="153">
          <cell r="C153">
            <v>2071</v>
          </cell>
          <cell r="D153" t="str">
            <v>KCP JAMSOSTEK</v>
          </cell>
          <cell r="E153" t="str">
            <v>JAKARTA GATOT SUBROTO</v>
          </cell>
          <cell r="F153">
            <v>359</v>
          </cell>
          <cell r="G153">
            <v>4</v>
          </cell>
          <cell r="H153">
            <v>40161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-41.419425689999997</v>
          </cell>
          <cell r="AJ153">
            <v>-139.73180542</v>
          </cell>
          <cell r="AK153">
            <v>-226.68023929</v>
          </cell>
          <cell r="AL153">
            <v>-301.79242392999998</v>
          </cell>
          <cell r="AM153">
            <v>-401.80599148000005</v>
          </cell>
          <cell r="AN153">
            <v>-473.01973888999999</v>
          </cell>
          <cell r="AO153">
            <v>-550.68454155999996</v>
          </cell>
          <cell r="AP153">
            <v>-573.21348108000007</v>
          </cell>
          <cell r="AQ153">
            <v>-676.15542304999997</v>
          </cell>
          <cell r="AR153">
            <v>-767.06923534999999</v>
          </cell>
          <cell r="AS153">
            <v>-729.65517709999995</v>
          </cell>
          <cell r="AT153">
            <v>-871.44757615000003</v>
          </cell>
          <cell r="AU153">
            <v>27.531886319999998</v>
          </cell>
          <cell r="AV153">
            <v>49.736682339999994</v>
          </cell>
          <cell r="AW153">
            <v>48.669605179999998</v>
          </cell>
          <cell r="AX153">
            <v>43.743176120000008</v>
          </cell>
          <cell r="AY153">
            <v>118.58508580999998</v>
          </cell>
        </row>
        <row r="154">
          <cell r="C154">
            <v>2075</v>
          </cell>
          <cell r="D154" t="str">
            <v>KCP TB SIMATUPANG</v>
          </cell>
          <cell r="E154" t="str">
            <v>KC JAKARTA TB SIMATUPANG</v>
          </cell>
          <cell r="F154">
            <v>443</v>
          </cell>
          <cell r="G154">
            <v>4</v>
          </cell>
          <cell r="H154">
            <v>40156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-473.49712431</v>
          </cell>
          <cell r="AJ154">
            <v>-504.96656433999999</v>
          </cell>
          <cell r="AK154">
            <v>-608.34932522999998</v>
          </cell>
          <cell r="AL154">
            <v>-643.00780420000001</v>
          </cell>
          <cell r="AM154">
            <v>-717.65657163000003</v>
          </cell>
          <cell r="AN154">
            <v>-608.37025322</v>
          </cell>
          <cell r="AO154">
            <v>-622.43179595000004</v>
          </cell>
          <cell r="AP154">
            <v>-656.63616660000002</v>
          </cell>
          <cell r="AQ154">
            <v>-699.61089609999999</v>
          </cell>
          <cell r="AR154">
            <v>-759.64701813000011</v>
          </cell>
          <cell r="AS154">
            <v>-782.9297838199999</v>
          </cell>
          <cell r="AT154">
            <v>-834.69033776000003</v>
          </cell>
          <cell r="AU154">
            <v>-13.747586349999994</v>
          </cell>
          <cell r="AV154">
            <v>-7.7608425700000225</v>
          </cell>
          <cell r="AW154">
            <v>-0.47416514999997617</v>
          </cell>
          <cell r="AX154">
            <v>-3.0183814199999572</v>
          </cell>
          <cell r="AY154">
            <v>-3.0719003700000047</v>
          </cell>
        </row>
        <row r="155">
          <cell r="C155">
            <v>2113</v>
          </cell>
          <cell r="D155" t="str">
            <v>KCP KEMANG PRATAMA</v>
          </cell>
          <cell r="E155" t="str">
            <v>KC PEKAYON</v>
          </cell>
          <cell r="F155">
            <v>423</v>
          </cell>
          <cell r="G155">
            <v>4</v>
          </cell>
          <cell r="AP155">
            <v>-342.83972689000001</v>
          </cell>
          <cell r="AQ155">
            <v>-373.49546116000005</v>
          </cell>
          <cell r="AR155">
            <v>-483.94939950000003</v>
          </cell>
          <cell r="AS155">
            <v>-602.90724857000009</v>
          </cell>
          <cell r="AT155">
            <v>-817.60531531999993</v>
          </cell>
          <cell r="AU155">
            <v>-57.411828559999996</v>
          </cell>
          <cell r="AV155">
            <v>-96.678546449999999</v>
          </cell>
          <cell r="AW155">
            <v>-138.06751642</v>
          </cell>
          <cell r="AX155">
            <v>-167.10950822000001</v>
          </cell>
          <cell r="AY155">
            <v>-205.51161868</v>
          </cell>
        </row>
        <row r="156">
          <cell r="C156">
            <v>2108</v>
          </cell>
          <cell r="D156" t="str">
            <v>KCP JATIASIH</v>
          </cell>
          <cell r="E156" t="str">
            <v>KANCA PONDOK GEDE</v>
          </cell>
          <cell r="F156">
            <v>385</v>
          </cell>
          <cell r="G156">
            <v>4</v>
          </cell>
          <cell r="H156">
            <v>40359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5.3318610000000002E-2</v>
          </cell>
          <cell r="AO156">
            <v>-7.2837697099999996</v>
          </cell>
          <cell r="AP156">
            <v>-469.13542489999998</v>
          </cell>
          <cell r="AQ156">
            <v>-505.57399320999997</v>
          </cell>
          <cell r="AR156">
            <v>-548.75151662999997</v>
          </cell>
          <cell r="AS156">
            <v>-582.09696923000001</v>
          </cell>
          <cell r="AT156">
            <v>-592.6345442999999</v>
          </cell>
          <cell r="AU156">
            <v>-46.112030420000004</v>
          </cell>
          <cell r="AV156">
            <v>-118.69834349000001</v>
          </cell>
          <cell r="AW156">
            <v>-177.36430206</v>
          </cell>
          <cell r="AX156">
            <v>-239.47459668000002</v>
          </cell>
          <cell r="AY156">
            <v>-361.54107693000003</v>
          </cell>
        </row>
        <row r="157">
          <cell r="C157">
            <v>2072</v>
          </cell>
          <cell r="D157" t="str">
            <v>KCP SENTRA NIAGA KALIMAS</v>
          </cell>
          <cell r="E157" t="str">
            <v>KANCA CIKARANG</v>
          </cell>
          <cell r="F157">
            <v>319</v>
          </cell>
          <cell r="G157">
            <v>4</v>
          </cell>
          <cell r="H157">
            <v>40156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-57.735230940000001</v>
          </cell>
          <cell r="AJ157">
            <v>-102.7809063</v>
          </cell>
          <cell r="AK157">
            <v>-176.05817981999999</v>
          </cell>
          <cell r="AL157">
            <v>-216.73979743000001</v>
          </cell>
          <cell r="AM157">
            <v>-302.93098194999999</v>
          </cell>
          <cell r="AN157">
            <v>-379.17142394999996</v>
          </cell>
          <cell r="AO157">
            <v>-348.31638164999998</v>
          </cell>
          <cell r="AP157">
            <v>-331.05313470999999</v>
          </cell>
          <cell r="AQ157">
            <v>-319.23116656999997</v>
          </cell>
          <cell r="AR157">
            <v>-310.63942195999999</v>
          </cell>
          <cell r="AS157">
            <v>-274.06670554999999</v>
          </cell>
          <cell r="AT157">
            <v>-283.87715240999995</v>
          </cell>
          <cell r="AU157">
            <v>60.711490430000005</v>
          </cell>
          <cell r="AV157">
            <v>44.22224666000001</v>
          </cell>
          <cell r="AW157">
            <v>85.65321428</v>
          </cell>
          <cell r="AX157">
            <v>135.54822908000006</v>
          </cell>
          <cell r="AY157">
            <v>223.40285403000004</v>
          </cell>
        </row>
        <row r="158">
          <cell r="C158">
            <v>2114</v>
          </cell>
          <cell r="D158" t="str">
            <v>KCP KEMANG</v>
          </cell>
          <cell r="E158" t="str">
            <v>JAKARTA KEBAYORAN BARU</v>
          </cell>
          <cell r="F158">
            <v>193</v>
          </cell>
          <cell r="G158">
            <v>4</v>
          </cell>
          <cell r="AP158">
            <v>-5.2930310599999997</v>
          </cell>
          <cell r="AQ158">
            <v>-19.283890209999999</v>
          </cell>
          <cell r="AR158">
            <v>-82.145696900000004</v>
          </cell>
          <cell r="AS158">
            <v>-126.61914389</v>
          </cell>
          <cell r="AT158">
            <v>-192.43691853000001</v>
          </cell>
          <cell r="AU158">
            <v>-205.52611225000001</v>
          </cell>
          <cell r="AV158">
            <v>-243.38093960000003</v>
          </cell>
          <cell r="AW158">
            <v>-274.94020479999995</v>
          </cell>
          <cell r="AX158">
            <v>-314.42919228999995</v>
          </cell>
          <cell r="AY158">
            <v>-353.03733624999995</v>
          </cell>
        </row>
        <row r="159">
          <cell r="C159">
            <v>501</v>
          </cell>
          <cell r="D159" t="str">
            <v>KCP RS Fatmawati</v>
          </cell>
          <cell r="E159" t="str">
            <v>FATMAWATI</v>
          </cell>
          <cell r="F159">
            <v>330</v>
          </cell>
          <cell r="G159">
            <v>1</v>
          </cell>
          <cell r="H159">
            <v>35775</v>
          </cell>
          <cell r="I159">
            <v>3219.6377899300005</v>
          </cell>
          <cell r="J159">
            <v>4364.9689030499994</v>
          </cell>
          <cell r="K159">
            <v>397.28002956</v>
          </cell>
          <cell r="L159">
            <v>726.02952175999997</v>
          </cell>
          <cell r="M159">
            <v>852.12936230999992</v>
          </cell>
          <cell r="N159">
            <v>889.81999565000001</v>
          </cell>
          <cell r="O159">
            <v>1202.3179698699998</v>
          </cell>
          <cell r="P159">
            <v>1181.40224001</v>
          </cell>
          <cell r="Q159">
            <v>1509.54648081</v>
          </cell>
          <cell r="R159">
            <v>1963.8625885900001</v>
          </cell>
          <cell r="S159">
            <v>1315.7379510799999</v>
          </cell>
          <cell r="T159">
            <v>1916.2876366200001</v>
          </cell>
          <cell r="U159">
            <v>2364.6465750399998</v>
          </cell>
          <cell r="V159">
            <v>2944.14539788</v>
          </cell>
          <cell r="W159">
            <v>573.43739830999994</v>
          </cell>
          <cell r="X159">
            <v>957.58687549000001</v>
          </cell>
          <cell r="Y159">
            <v>1537.5393051900001</v>
          </cell>
          <cell r="Z159">
            <v>1806.5276317</v>
          </cell>
          <cell r="AA159">
            <v>2289.7525285900001</v>
          </cell>
          <cell r="AB159">
            <v>2856.0261601100001</v>
          </cell>
          <cell r="AC159">
            <v>3454.9192321199998</v>
          </cell>
          <cell r="AD159">
            <v>4114.5143980000003</v>
          </cell>
          <cell r="AE159">
            <v>4580.1120522499996</v>
          </cell>
          <cell r="AF159">
            <v>5132.6637663700003</v>
          </cell>
          <cell r="AG159">
            <v>5750.1405777800001</v>
          </cell>
          <cell r="AH159">
            <v>6266.4725649700003</v>
          </cell>
          <cell r="AI159">
            <v>584.83338386000003</v>
          </cell>
          <cell r="AJ159">
            <v>978.48011663</v>
          </cell>
          <cell r="AK159">
            <v>1560.45871259</v>
          </cell>
          <cell r="AL159">
            <v>1903.6154321600002</v>
          </cell>
          <cell r="AM159">
            <v>2374.8173947099999</v>
          </cell>
          <cell r="AN159">
            <v>2947.93318421</v>
          </cell>
          <cell r="AO159">
            <v>3384.4134015100003</v>
          </cell>
          <cell r="AP159">
            <v>3942.7067821199998</v>
          </cell>
          <cell r="AQ159">
            <v>4421.1394572899999</v>
          </cell>
          <cell r="AR159">
            <v>4848.6210473600004</v>
          </cell>
          <cell r="AS159">
            <v>5628.8847116699999</v>
          </cell>
          <cell r="AT159">
            <v>6108.1053408500002</v>
          </cell>
          <cell r="AU159">
            <v>663.12842818000001</v>
          </cell>
          <cell r="AV159">
            <v>1236.1278006500002</v>
          </cell>
          <cell r="AW159">
            <v>1601.4160452000001</v>
          </cell>
          <cell r="AX159">
            <v>2113.2776429200003</v>
          </cell>
          <cell r="AY159">
            <v>2685.7994586899999</v>
          </cell>
        </row>
        <row r="160">
          <cell r="C160">
            <v>1182</v>
          </cell>
          <cell r="D160" t="str">
            <v>KCP PEJATEN</v>
          </cell>
          <cell r="E160" t="str">
            <v>JAKARTA WARUNG BUNCIT</v>
          </cell>
          <cell r="F160">
            <v>341</v>
          </cell>
          <cell r="G160">
            <v>4</v>
          </cell>
          <cell r="H160">
            <v>39681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-6.839534999999998E-2</v>
          </cell>
          <cell r="S160">
            <v>-61.202267030000002</v>
          </cell>
          <cell r="T160">
            <v>-213.18891668000001</v>
          </cell>
          <cell r="U160">
            <v>-521.34011878000001</v>
          </cell>
          <cell r="V160">
            <v>-612.21195473</v>
          </cell>
          <cell r="W160">
            <v>-8.7231033900000003</v>
          </cell>
          <cell r="X160">
            <v>-7.3065573099999996</v>
          </cell>
          <cell r="Y160">
            <v>-38.954306930000001</v>
          </cell>
          <cell r="Z160">
            <v>-25.75830496</v>
          </cell>
          <cell r="AA160">
            <v>-8.9880107699999989</v>
          </cell>
          <cell r="AB160">
            <v>27.413051510000003</v>
          </cell>
          <cell r="AC160">
            <v>92.906846670000007</v>
          </cell>
          <cell r="AD160">
            <v>64.916675510000005</v>
          </cell>
          <cell r="AE160">
            <v>58.816601779999999</v>
          </cell>
          <cell r="AF160">
            <v>39.886044909999995</v>
          </cell>
          <cell r="AG160">
            <v>101.12488599</v>
          </cell>
          <cell r="AH160">
            <v>145.94810923</v>
          </cell>
          <cell r="AI160">
            <v>59.898247679999997</v>
          </cell>
          <cell r="AJ160">
            <v>132.47049812</v>
          </cell>
          <cell r="AK160">
            <v>243.36820184999999</v>
          </cell>
          <cell r="AL160">
            <v>-125.93874652</v>
          </cell>
          <cell r="AM160">
            <v>-129.48675455</v>
          </cell>
          <cell r="AN160">
            <v>7.0129643699999997</v>
          </cell>
          <cell r="AO160">
            <v>60.138233790000001</v>
          </cell>
          <cell r="AP160">
            <v>112.03714781999999</v>
          </cell>
          <cell r="AQ160">
            <v>-10.57013525</v>
          </cell>
          <cell r="AR160">
            <v>-185.39222564999997</v>
          </cell>
          <cell r="AS160">
            <v>-98.596105409999964</v>
          </cell>
          <cell r="AT160">
            <v>37.217748420000014</v>
          </cell>
          <cell r="AU160">
            <v>-142.91963695000001</v>
          </cell>
          <cell r="AV160">
            <v>82.612643239999997</v>
          </cell>
          <cell r="AW160">
            <v>249.42473325</v>
          </cell>
          <cell r="AX160">
            <v>380.44559024</v>
          </cell>
          <cell r="AY160">
            <v>426.43838296000001</v>
          </cell>
        </row>
        <row r="161">
          <cell r="C161">
            <v>2073</v>
          </cell>
          <cell r="D161" t="str">
            <v>KCP KARAWANG WETAN</v>
          </cell>
          <cell r="E161" t="str">
            <v>KARAWANG</v>
          </cell>
          <cell r="F161">
            <v>116</v>
          </cell>
          <cell r="G161">
            <v>4</v>
          </cell>
          <cell r="H161">
            <v>40162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-42.264688790000001</v>
          </cell>
          <cell r="AJ161">
            <v>-65.129009710000005</v>
          </cell>
          <cell r="AK161">
            <v>-128.01456467</v>
          </cell>
          <cell r="AL161">
            <v>-139.69339563999998</v>
          </cell>
          <cell r="AM161">
            <v>-173.90380400000001</v>
          </cell>
          <cell r="AN161">
            <v>-174.78575968999999</v>
          </cell>
          <cell r="AO161">
            <v>-173.89641871000001</v>
          </cell>
          <cell r="AP161">
            <v>-185.27964033000001</v>
          </cell>
          <cell r="AQ161">
            <v>-182.47806040999998</v>
          </cell>
          <cell r="AR161">
            <v>-157.36101699999998</v>
          </cell>
          <cell r="AS161">
            <v>-129.28328719000001</v>
          </cell>
          <cell r="AT161">
            <v>-101.84850120999998</v>
          </cell>
          <cell r="AU161">
            <v>17.222681429999991</v>
          </cell>
          <cell r="AV161">
            <v>2.2791184300000071</v>
          </cell>
          <cell r="AW161">
            <v>43.717739250000001</v>
          </cell>
          <cell r="AX161">
            <v>-52.821147740000008</v>
          </cell>
          <cell r="AY161">
            <v>36.178829960000037</v>
          </cell>
        </row>
        <row r="162">
          <cell r="C162">
            <v>529</v>
          </cell>
          <cell r="D162" t="str">
            <v>KCP. Sentral Niaga Kalimalang</v>
          </cell>
          <cell r="E162" t="str">
            <v>KC BEKASI BARAT</v>
          </cell>
          <cell r="F162">
            <v>424</v>
          </cell>
          <cell r="G162">
            <v>3</v>
          </cell>
          <cell r="H162">
            <v>37249</v>
          </cell>
          <cell r="I162">
            <v>85.567647120000174</v>
          </cell>
          <cell r="J162">
            <v>1852.3906335700001</v>
          </cell>
          <cell r="K162">
            <v>125.24080416</v>
          </cell>
          <cell r="L162">
            <v>174.94660941999999</v>
          </cell>
          <cell r="M162">
            <v>195.57690199999999</v>
          </cell>
          <cell r="N162">
            <v>243.91630183000001</v>
          </cell>
          <cell r="O162">
            <v>503.55904645000004</v>
          </cell>
          <cell r="P162">
            <v>850.87583604999998</v>
          </cell>
          <cell r="Q162">
            <v>933.77572150000003</v>
          </cell>
          <cell r="R162">
            <v>1215.7112687599999</v>
          </cell>
          <cell r="S162">
            <v>1300.7133483600001</v>
          </cell>
          <cell r="T162">
            <v>1482.76866664</v>
          </cell>
          <cell r="U162">
            <v>1619.9847933199999</v>
          </cell>
          <cell r="V162">
            <v>1896.1505328399999</v>
          </cell>
          <cell r="W162">
            <v>283.79083943000001</v>
          </cell>
          <cell r="X162">
            <v>523.64836111</v>
          </cell>
          <cell r="Y162">
            <v>655.02933330999997</v>
          </cell>
          <cell r="Z162">
            <v>835.03446561999999</v>
          </cell>
          <cell r="AA162">
            <v>949.84188758000005</v>
          </cell>
          <cell r="AB162">
            <v>870.41307629999994</v>
          </cell>
          <cell r="AC162">
            <v>835.48797391999994</v>
          </cell>
          <cell r="AD162">
            <v>524.05682663000005</v>
          </cell>
          <cell r="AE162">
            <v>789.51402278</v>
          </cell>
          <cell r="AF162">
            <v>486.75438201999998</v>
          </cell>
          <cell r="AG162">
            <v>423.73261279000002</v>
          </cell>
          <cell r="AH162">
            <v>1315.06362614</v>
          </cell>
          <cell r="AI162">
            <v>-579.57996594000008</v>
          </cell>
          <cell r="AJ162">
            <v>-479.75429056000002</v>
          </cell>
          <cell r="AK162">
            <v>-1529.3780841400001</v>
          </cell>
          <cell r="AL162">
            <v>-2116.9537720399999</v>
          </cell>
          <cell r="AM162">
            <v>-1976.37931882</v>
          </cell>
          <cell r="AN162">
            <v>-1894.5257708199999</v>
          </cell>
          <cell r="AO162">
            <v>-1778.5165642500001</v>
          </cell>
          <cell r="AP162">
            <v>-1131.8326748099998</v>
          </cell>
          <cell r="AQ162">
            <v>-132.61156341</v>
          </cell>
          <cell r="AR162">
            <v>-25.470721840000003</v>
          </cell>
          <cell r="AS162">
            <v>630.20256614000016</v>
          </cell>
          <cell r="AT162">
            <v>1445.27612256</v>
          </cell>
          <cell r="AU162">
            <v>503.89576947999996</v>
          </cell>
          <cell r="AV162">
            <v>1215.93616808</v>
          </cell>
          <cell r="AW162">
            <v>1392.2863390099999</v>
          </cell>
          <cell r="AX162">
            <v>1642.94441411</v>
          </cell>
          <cell r="AY162">
            <v>1630.1398955</v>
          </cell>
        </row>
        <row r="163">
          <cell r="C163">
            <v>2101</v>
          </cell>
          <cell r="D163" t="str">
            <v>KCP MABES TNI CILANGKAP</v>
          </cell>
          <cell r="E163" t="str">
            <v>KANCA PONDOK GEDE</v>
          </cell>
          <cell r="F163">
            <v>385</v>
          </cell>
          <cell r="G163">
            <v>4</v>
          </cell>
          <cell r="H163">
            <v>40170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8.3523509199999992</v>
          </cell>
          <cell r="AJ163">
            <v>14.83639284</v>
          </cell>
          <cell r="AK163">
            <v>-39.973550659999994</v>
          </cell>
          <cell r="AL163">
            <v>-81.167565080000003</v>
          </cell>
          <cell r="AM163">
            <v>-136.71644651</v>
          </cell>
          <cell r="AN163">
            <v>-128.33351438</v>
          </cell>
          <cell r="AO163">
            <v>-27.41187948</v>
          </cell>
          <cell r="AP163">
            <v>18.10786135</v>
          </cell>
          <cell r="AQ163">
            <v>10.413056460000002</v>
          </cell>
          <cell r="AR163">
            <v>22.101451150000095</v>
          </cell>
          <cell r="AS163">
            <v>82.444680679999834</v>
          </cell>
          <cell r="AT163">
            <v>177.77079671999979</v>
          </cell>
          <cell r="AU163">
            <v>156.65137344999999</v>
          </cell>
          <cell r="AV163">
            <v>331.78719439999998</v>
          </cell>
          <cell r="AW163">
            <v>451.82624229999999</v>
          </cell>
          <cell r="AX163">
            <v>646.45363758000008</v>
          </cell>
          <cell r="AY163">
            <v>802.20898465000005</v>
          </cell>
        </row>
        <row r="164">
          <cell r="C164">
            <v>1163</v>
          </cell>
          <cell r="D164" t="str">
            <v>KCP DEPOK TIMUR</v>
          </cell>
          <cell r="E164" t="str">
            <v>JAKARTA DEPOK</v>
          </cell>
          <cell r="F164">
            <v>538</v>
          </cell>
          <cell r="G164">
            <v>4</v>
          </cell>
          <cell r="H164">
            <v>39650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-0.20732465999999997</v>
          </cell>
          <cell r="R164">
            <v>-14.755902769999999</v>
          </cell>
          <cell r="S164">
            <v>-237.23085556000001</v>
          </cell>
          <cell r="T164">
            <v>-313.22279172999998</v>
          </cell>
          <cell r="U164">
            <v>-385.54561848000003</v>
          </cell>
          <cell r="V164">
            <v>-453.13406437000003</v>
          </cell>
          <cell r="W164">
            <v>-40.24630003</v>
          </cell>
          <cell r="X164">
            <v>-84.816988940000002</v>
          </cell>
          <cell r="Y164">
            <v>-74.433696769999997</v>
          </cell>
          <cell r="Z164">
            <v>-58.604478010000001</v>
          </cell>
          <cell r="AA164">
            <v>-44.962636009999997</v>
          </cell>
          <cell r="AB164">
            <v>-20.303327550000002</v>
          </cell>
          <cell r="AC164">
            <v>23.990010680000001</v>
          </cell>
          <cell r="AD164">
            <v>60.355825639999999</v>
          </cell>
          <cell r="AE164">
            <v>102.2353815</v>
          </cell>
          <cell r="AF164">
            <v>126.35074829999999</v>
          </cell>
          <cell r="AG164">
            <v>195.68694902999999</v>
          </cell>
          <cell r="AH164">
            <v>260.30853751000001</v>
          </cell>
          <cell r="AI164">
            <v>103.31779069</v>
          </cell>
          <cell r="AJ164">
            <v>100.12645332</v>
          </cell>
          <cell r="AK164">
            <v>248.41513122000001</v>
          </cell>
          <cell r="AL164">
            <v>360.16409895999999</v>
          </cell>
          <cell r="AM164">
            <v>380.93099416000001</v>
          </cell>
          <cell r="AN164">
            <v>498.32229758</v>
          </cell>
          <cell r="AO164">
            <v>523.56792912000003</v>
          </cell>
          <cell r="AP164">
            <v>413.84284169</v>
          </cell>
          <cell r="AQ164">
            <v>511.19446520999998</v>
          </cell>
          <cell r="AR164">
            <v>332.22061197000005</v>
          </cell>
          <cell r="AS164">
            <v>419.93004041999995</v>
          </cell>
          <cell r="AT164">
            <v>483.48667340000009</v>
          </cell>
          <cell r="AU164">
            <v>147.54648882999999</v>
          </cell>
          <cell r="AV164">
            <v>232.22154705999998</v>
          </cell>
          <cell r="AW164">
            <v>953.00837847999992</v>
          </cell>
          <cell r="AX164">
            <v>1108.5997190000001</v>
          </cell>
          <cell r="AY164">
            <v>1196.5360721</v>
          </cell>
        </row>
        <row r="165">
          <cell r="C165">
            <v>1170</v>
          </cell>
          <cell r="D165" t="str">
            <v>KCP ARUNDINA</v>
          </cell>
          <cell r="E165" t="str">
            <v>KANCA CIBUBUR</v>
          </cell>
          <cell r="F165">
            <v>384</v>
          </cell>
          <cell r="G165">
            <v>4</v>
          </cell>
          <cell r="H165">
            <v>39652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-3.317873000000001E-2</v>
          </cell>
          <cell r="R165">
            <v>-205.60429485</v>
          </cell>
          <cell r="S165">
            <v>-268.99155912999998</v>
          </cell>
          <cell r="T165">
            <v>-417.03153746999999</v>
          </cell>
          <cell r="U165">
            <v>-466.14022772999999</v>
          </cell>
          <cell r="V165">
            <v>-568.45165732999999</v>
          </cell>
          <cell r="W165">
            <v>-33.117519219999998</v>
          </cell>
          <cell r="X165">
            <v>-63.562471539999997</v>
          </cell>
          <cell r="Y165">
            <v>-137.21119632</v>
          </cell>
          <cell r="Z165">
            <v>-136.26723464</v>
          </cell>
          <cell r="AA165">
            <v>-65.113986699999998</v>
          </cell>
          <cell r="AB165">
            <v>-20.488205899999997</v>
          </cell>
          <cell r="AC165">
            <v>17.826396260000003</v>
          </cell>
          <cell r="AD165">
            <v>93.82170812999999</v>
          </cell>
          <cell r="AE165">
            <v>124.56799411</v>
          </cell>
          <cell r="AF165">
            <v>198.67503171999999</v>
          </cell>
          <cell r="AG165">
            <v>352.98165976999996</v>
          </cell>
          <cell r="AH165">
            <v>523.53108082999995</v>
          </cell>
          <cell r="AI165">
            <v>175.22325893000001</v>
          </cell>
          <cell r="AJ165">
            <v>156.99942621</v>
          </cell>
          <cell r="AK165">
            <v>270.09545545999998</v>
          </cell>
          <cell r="AL165">
            <v>338.42097974000001</v>
          </cell>
          <cell r="AM165">
            <v>496.57829306999997</v>
          </cell>
          <cell r="AN165">
            <v>451.16472579000003</v>
          </cell>
          <cell r="AO165">
            <v>618.17714440999998</v>
          </cell>
          <cell r="AP165">
            <v>806.99969170000008</v>
          </cell>
          <cell r="AQ165">
            <v>872.16295229999992</v>
          </cell>
          <cell r="AR165">
            <v>927.93612066999992</v>
          </cell>
          <cell r="AS165">
            <v>730.24885927000003</v>
          </cell>
          <cell r="AT165">
            <v>768.41195184000003</v>
          </cell>
          <cell r="AU165">
            <v>-244.55058507999999</v>
          </cell>
          <cell r="AV165">
            <v>-314.55831408999995</v>
          </cell>
          <cell r="AW165">
            <v>-121.67117955000001</v>
          </cell>
          <cell r="AX165">
            <v>1419.63319443</v>
          </cell>
          <cell r="AY165">
            <v>1635.15147477</v>
          </cell>
        </row>
        <row r="166">
          <cell r="C166">
            <v>1130</v>
          </cell>
          <cell r="D166" t="str">
            <v>KCP AMPERA</v>
          </cell>
          <cell r="E166" t="str">
            <v>JAKARTA KEBAYORAN BARU</v>
          </cell>
          <cell r="F166">
            <v>193</v>
          </cell>
          <cell r="G166">
            <v>4</v>
          </cell>
          <cell r="H166">
            <v>39412</v>
          </cell>
          <cell r="I166">
            <v>0</v>
          </cell>
          <cell r="J166">
            <v>-353.39037883999998</v>
          </cell>
          <cell r="K166">
            <v>-97.730577749999995</v>
          </cell>
          <cell r="L166">
            <v>-148.61212079000001</v>
          </cell>
          <cell r="M166">
            <v>-254.31740406999998</v>
          </cell>
          <cell r="N166">
            <v>-294.94230025999997</v>
          </cell>
          <cell r="O166">
            <v>-356.78963149000003</v>
          </cell>
          <cell r="P166">
            <v>-397.99859735000001</v>
          </cell>
          <cell r="Q166">
            <v>-414.64659044000007</v>
          </cell>
          <cell r="R166">
            <v>-433.88975433999997</v>
          </cell>
          <cell r="S166">
            <v>-519.84756483000001</v>
          </cell>
          <cell r="T166">
            <v>-526.52378426999996</v>
          </cell>
          <cell r="U166">
            <v>-625.09955298</v>
          </cell>
          <cell r="V166">
            <v>-632.22045400000002</v>
          </cell>
          <cell r="W166">
            <v>-7.3782614400000002</v>
          </cell>
          <cell r="X166">
            <v>25.587213260000002</v>
          </cell>
          <cell r="Y166">
            <v>-33.04045945</v>
          </cell>
          <cell r="Z166">
            <v>0.71112621999999992</v>
          </cell>
          <cell r="AA166">
            <v>51.714516170000003</v>
          </cell>
          <cell r="AB166">
            <v>71.437508930000007</v>
          </cell>
          <cell r="AC166">
            <v>156.38577544999998</v>
          </cell>
          <cell r="AD166">
            <v>105.50130116</v>
          </cell>
          <cell r="AE166">
            <v>149.59396912</v>
          </cell>
          <cell r="AF166">
            <v>220.22883236000001</v>
          </cell>
          <cell r="AG166">
            <v>284.51245557999999</v>
          </cell>
          <cell r="AH166">
            <v>249.82394699</v>
          </cell>
          <cell r="AI166">
            <v>-120.48070899</v>
          </cell>
          <cell r="AJ166">
            <v>-53.252050789999998</v>
          </cell>
          <cell r="AK166">
            <v>-214.24598238999999</v>
          </cell>
          <cell r="AL166">
            <v>-154.2427351</v>
          </cell>
          <cell r="AM166">
            <v>-115.52434286</v>
          </cell>
          <cell r="AN166">
            <v>-87.496170050000003</v>
          </cell>
          <cell r="AO166">
            <v>18.560027519999998</v>
          </cell>
          <cell r="AP166">
            <v>145.05254984000001</v>
          </cell>
          <cell r="AQ166">
            <v>211.05019419999999</v>
          </cell>
          <cell r="AR166">
            <v>281.40176855999999</v>
          </cell>
          <cell r="AS166">
            <v>401.6838985</v>
          </cell>
          <cell r="AT166">
            <v>545.98251741000013</v>
          </cell>
          <cell r="AU166">
            <v>121.10844193000001</v>
          </cell>
          <cell r="AV166">
            <v>248.87009938</v>
          </cell>
          <cell r="AW166">
            <v>321.07090536000004</v>
          </cell>
          <cell r="AX166">
            <v>500.48920745999999</v>
          </cell>
          <cell r="AY166">
            <v>646.23998217999997</v>
          </cell>
        </row>
        <row r="167">
          <cell r="C167">
            <v>525</v>
          </cell>
          <cell r="D167" t="str">
            <v>KCP. Duta Mas</v>
          </cell>
          <cell r="E167" t="str">
            <v>FATMAWATI</v>
          </cell>
          <cell r="F167">
            <v>330</v>
          </cell>
          <cell r="G167">
            <v>3</v>
          </cell>
          <cell r="H167">
            <v>37249</v>
          </cell>
          <cell r="I167">
            <v>778.88686319999999</v>
          </cell>
          <cell r="J167">
            <v>1268.2294340199999</v>
          </cell>
          <cell r="K167">
            <v>22.942058329999998</v>
          </cell>
          <cell r="L167">
            <v>118.28537614</v>
          </cell>
          <cell r="M167">
            <v>-28.716710869999996</v>
          </cell>
          <cell r="N167">
            <v>10.933832149999999</v>
          </cell>
          <cell r="O167">
            <v>-70.710768529999996</v>
          </cell>
          <cell r="P167">
            <v>58.536127360000002</v>
          </cell>
          <cell r="Q167">
            <v>102.96434553</v>
          </cell>
          <cell r="R167">
            <v>259.28396096</v>
          </cell>
          <cell r="S167">
            <v>96.714437410000002</v>
          </cell>
          <cell r="T167">
            <v>116.43939664999999</v>
          </cell>
          <cell r="U167">
            <v>176.89153452000002</v>
          </cell>
          <cell r="V167">
            <v>139.5066764</v>
          </cell>
          <cell r="W167">
            <v>50.192305470000001</v>
          </cell>
          <cell r="X167">
            <v>178.86900972999999</v>
          </cell>
          <cell r="Y167">
            <v>142.52122112999999</v>
          </cell>
          <cell r="Z167">
            <v>71.34990968000001</v>
          </cell>
          <cell r="AA167">
            <v>386.22082732999996</v>
          </cell>
          <cell r="AB167">
            <v>911.11242376999996</v>
          </cell>
          <cell r="AC167">
            <v>1322.97995558</v>
          </cell>
          <cell r="AD167">
            <v>1508.9487891199999</v>
          </cell>
          <cell r="AE167">
            <v>1555.40265752</v>
          </cell>
          <cell r="AF167">
            <v>1796.1119483099999</v>
          </cell>
          <cell r="AG167">
            <v>2140.8390919200001</v>
          </cell>
          <cell r="AH167">
            <v>1982.96776037</v>
          </cell>
          <cell r="AI167">
            <v>584.19179686999996</v>
          </cell>
          <cell r="AJ167">
            <v>978.14232415999993</v>
          </cell>
          <cell r="AK167">
            <v>1300.4570006400002</v>
          </cell>
          <cell r="AL167">
            <v>1597.69492547</v>
          </cell>
          <cell r="AM167">
            <v>1900.02837333</v>
          </cell>
          <cell r="AN167">
            <v>1631.2189412600001</v>
          </cell>
          <cell r="AO167">
            <v>1140.3065995499999</v>
          </cell>
          <cell r="AP167">
            <v>1452.2389037299999</v>
          </cell>
          <cell r="AQ167">
            <v>1622.23448925</v>
          </cell>
          <cell r="AR167">
            <v>1535.6764703199999</v>
          </cell>
          <cell r="AS167">
            <v>1932.0938496600002</v>
          </cell>
          <cell r="AT167">
            <v>2288.4217061700001</v>
          </cell>
          <cell r="AU167">
            <v>-136.69889511000002</v>
          </cell>
          <cell r="AV167">
            <v>-420.53963676000001</v>
          </cell>
          <cell r="AW167">
            <v>-718.7996634299999</v>
          </cell>
          <cell r="AX167">
            <v>-1202.9665586199999</v>
          </cell>
          <cell r="AY167">
            <v>-1017.6001172599999</v>
          </cell>
        </row>
        <row r="168">
          <cell r="C168">
            <v>2008</v>
          </cell>
          <cell r="D168" t="str">
            <v>KCP WIJAYA CENTER JKT</v>
          </cell>
          <cell r="E168" t="str">
            <v>KC JKT PANGLIMA POLIM</v>
          </cell>
          <cell r="F168">
            <v>420</v>
          </cell>
          <cell r="G168">
            <v>4</v>
          </cell>
          <cell r="H168">
            <v>39812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7.3681679999999999E-2</v>
          </cell>
          <cell r="W168">
            <v>-34.775982520000007</v>
          </cell>
          <cell r="X168">
            <v>-80.657789400000013</v>
          </cell>
          <cell r="Y168">
            <v>-166.27679728999999</v>
          </cell>
          <cell r="Z168">
            <v>-215.53022383999999</v>
          </cell>
          <cell r="AA168">
            <v>-234.99274986</v>
          </cell>
          <cell r="AB168">
            <v>-270.01780174999999</v>
          </cell>
          <cell r="AC168">
            <v>-367.33873308999995</v>
          </cell>
          <cell r="AD168">
            <v>-353.29467799000003</v>
          </cell>
          <cell r="AE168">
            <v>-347.40683452999997</v>
          </cell>
          <cell r="AF168">
            <v>-305.68768842000003</v>
          </cell>
          <cell r="AG168">
            <v>-272.98481276999996</v>
          </cell>
          <cell r="AH168">
            <v>-251.60106877000001</v>
          </cell>
          <cell r="AI168">
            <v>37.183377729999997</v>
          </cell>
          <cell r="AJ168">
            <v>26.450072460000001</v>
          </cell>
          <cell r="AK168">
            <v>-50.430592759999996</v>
          </cell>
          <cell r="AL168">
            <v>17.845059620000001</v>
          </cell>
          <cell r="AM168">
            <v>-17.56146257</v>
          </cell>
          <cell r="AN168">
            <v>-54.235686520000002</v>
          </cell>
          <cell r="AO168">
            <v>-36.497934690000001</v>
          </cell>
          <cell r="AP168">
            <v>2.1101565899999999</v>
          </cell>
          <cell r="AQ168">
            <v>-19.818580149999999</v>
          </cell>
          <cell r="AR168">
            <v>21.962220850000023</v>
          </cell>
          <cell r="AS168">
            <v>86.656778390000014</v>
          </cell>
          <cell r="AT168">
            <v>81.492510089999968</v>
          </cell>
          <cell r="AU168">
            <v>109.22437844000001</v>
          </cell>
          <cell r="AV168">
            <v>158.6858909</v>
          </cell>
          <cell r="AW168">
            <v>226.46212068</v>
          </cell>
          <cell r="AX168">
            <v>134.6023027</v>
          </cell>
          <cell r="AY168">
            <v>275.02515993000009</v>
          </cell>
        </row>
        <row r="169">
          <cell r="C169">
            <v>1105</v>
          </cell>
          <cell r="D169" t="str">
            <v>KCP TAMBUN</v>
          </cell>
          <cell r="E169" t="str">
            <v>BEKASI</v>
          </cell>
          <cell r="F169">
            <v>139</v>
          </cell>
          <cell r="G169">
            <v>3</v>
          </cell>
          <cell r="H169">
            <v>39079</v>
          </cell>
          <cell r="I169">
            <v>0</v>
          </cell>
          <cell r="J169">
            <v>-419.65992448000003</v>
          </cell>
          <cell r="K169">
            <v>57.839307290000001</v>
          </cell>
          <cell r="L169">
            <v>73.89752390000001</v>
          </cell>
          <cell r="M169">
            <v>32.616100830000001</v>
          </cell>
          <cell r="N169">
            <v>59.020854589999992</v>
          </cell>
          <cell r="O169">
            <v>94.415127009999992</v>
          </cell>
          <cell r="P169">
            <v>103.74927443000001</v>
          </cell>
          <cell r="Q169">
            <v>144.45672099999999</v>
          </cell>
          <cell r="R169">
            <v>281.95408368</v>
          </cell>
          <cell r="S169">
            <v>280.78744089999998</v>
          </cell>
          <cell r="T169">
            <v>345.57183510000004</v>
          </cell>
          <cell r="U169">
            <v>450.69670022000003</v>
          </cell>
          <cell r="V169">
            <v>574.45096584999999</v>
          </cell>
          <cell r="W169">
            <v>118.2063802</v>
          </cell>
          <cell r="X169">
            <v>146.41586665</v>
          </cell>
          <cell r="Y169">
            <v>251.43419711000001</v>
          </cell>
          <cell r="Z169">
            <v>337.68095439000001</v>
          </cell>
          <cell r="AA169">
            <v>506.97608413</v>
          </cell>
          <cell r="AB169">
            <v>462.25403864999998</v>
          </cell>
          <cell r="AC169">
            <v>566.70222558</v>
          </cell>
          <cell r="AD169">
            <v>658.79971104999993</v>
          </cell>
          <cell r="AE169">
            <v>812.81759631</v>
          </cell>
          <cell r="AF169">
            <v>904.77393640999992</v>
          </cell>
          <cell r="AG169">
            <v>1197.7454084799999</v>
          </cell>
          <cell r="AH169">
            <v>1404.47422708</v>
          </cell>
          <cell r="AI169">
            <v>185.21038387999999</v>
          </cell>
          <cell r="AJ169">
            <v>259.52579516999998</v>
          </cell>
          <cell r="AK169">
            <v>326.15129392</v>
          </cell>
          <cell r="AL169">
            <v>301.83746539999999</v>
          </cell>
          <cell r="AM169">
            <v>66.984573560000001</v>
          </cell>
          <cell r="AN169">
            <v>141.3961137</v>
          </cell>
          <cell r="AO169">
            <v>187.25528894999999</v>
          </cell>
          <cell r="AP169">
            <v>321.02532818999998</v>
          </cell>
          <cell r="AQ169">
            <v>379.48972674999999</v>
          </cell>
          <cell r="AR169">
            <v>1054.5023951300002</v>
          </cell>
          <cell r="AS169">
            <v>1509.64356705</v>
          </cell>
          <cell r="AT169">
            <v>1748.3481221499999</v>
          </cell>
          <cell r="AU169">
            <v>174.84035743000001</v>
          </cell>
          <cell r="AV169">
            <v>283.26049120000005</v>
          </cell>
          <cell r="AW169">
            <v>468.25314613000006</v>
          </cell>
          <cell r="AX169">
            <v>526.88848029000008</v>
          </cell>
          <cell r="AY169">
            <v>1049.7419201600001</v>
          </cell>
        </row>
        <row r="170">
          <cell r="C170">
            <v>1149</v>
          </cell>
          <cell r="D170" t="str">
            <v>KCP BATUTULIS</v>
          </cell>
          <cell r="E170" t="str">
            <v>KANCA BOGOR PAJAJARAN</v>
          </cell>
          <cell r="F170">
            <v>387</v>
          </cell>
          <cell r="G170">
            <v>4</v>
          </cell>
          <cell r="H170">
            <v>39591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-2.732275E-2</v>
          </cell>
          <cell r="P170">
            <v>-442.37511361999998</v>
          </cell>
          <cell r="Q170">
            <v>-470.19023248000002</v>
          </cell>
          <cell r="R170">
            <v>-509.63570478000003</v>
          </cell>
          <cell r="S170">
            <v>-578.09079765000001</v>
          </cell>
          <cell r="T170">
            <v>-616.56549218999999</v>
          </cell>
          <cell r="U170">
            <v>-652.62693521000006</v>
          </cell>
          <cell r="V170">
            <v>-744.35082398999998</v>
          </cell>
          <cell r="W170">
            <v>-27.695020940000003</v>
          </cell>
          <cell r="X170">
            <v>-4.4550244000000001</v>
          </cell>
          <cell r="Y170">
            <v>-33.737787850000004</v>
          </cell>
          <cell r="Z170">
            <v>-68.934651310000007</v>
          </cell>
          <cell r="AA170">
            <v>-56.190171369999995</v>
          </cell>
          <cell r="AB170">
            <v>-40.954645469999996</v>
          </cell>
          <cell r="AC170">
            <v>-42.23586675</v>
          </cell>
          <cell r="AD170">
            <v>-8.1272196700000006</v>
          </cell>
          <cell r="AE170">
            <v>-27.825116619999999</v>
          </cell>
          <cell r="AF170">
            <v>4.1180794000000001</v>
          </cell>
          <cell r="AG170">
            <v>43.090487279999998</v>
          </cell>
          <cell r="AH170">
            <v>55.642326439999998</v>
          </cell>
          <cell r="AI170">
            <v>2.3846109900000001</v>
          </cell>
          <cell r="AJ170">
            <v>60.133630049999994</v>
          </cell>
          <cell r="AK170">
            <v>53.095070340000007</v>
          </cell>
          <cell r="AL170">
            <v>106.47464327</v>
          </cell>
          <cell r="AM170">
            <v>89.332849780000004</v>
          </cell>
          <cell r="AN170">
            <v>119.22892363</v>
          </cell>
          <cell r="AO170">
            <v>219.73999983000002</v>
          </cell>
          <cell r="AP170">
            <v>301.05462225000002</v>
          </cell>
          <cell r="AQ170">
            <v>255.19167605999999</v>
          </cell>
          <cell r="AR170">
            <v>370.06867840999996</v>
          </cell>
          <cell r="AS170">
            <v>340.20567576999997</v>
          </cell>
          <cell r="AT170">
            <v>414.76777086000004</v>
          </cell>
          <cell r="AU170">
            <v>104.28453163999998</v>
          </cell>
          <cell r="AV170">
            <v>-45.490610140000001</v>
          </cell>
          <cell r="AW170">
            <v>215.99132496999999</v>
          </cell>
          <cell r="AX170">
            <v>454.37157219999995</v>
          </cell>
          <cell r="AY170">
            <v>468.97200020000002</v>
          </cell>
        </row>
        <row r="171">
          <cell r="C171">
            <v>1152</v>
          </cell>
          <cell r="D171" t="str">
            <v>KCP CILEUNGSI</v>
          </cell>
          <cell r="E171" t="str">
            <v>KANCA CIBUBUR</v>
          </cell>
          <cell r="F171">
            <v>384</v>
          </cell>
          <cell r="G171">
            <v>4</v>
          </cell>
          <cell r="H171">
            <v>39594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0.36564875000000002</v>
          </cell>
          <cell r="P171">
            <v>-346.11244797000001</v>
          </cell>
          <cell r="Q171">
            <v>-416.11828252999999</v>
          </cell>
          <cell r="R171">
            <v>-516.70810977000008</v>
          </cell>
          <cell r="S171">
            <v>-347.65942668999998</v>
          </cell>
          <cell r="T171">
            <v>-394.93026228000002</v>
          </cell>
          <cell r="U171">
            <v>-418.64491356000002</v>
          </cell>
          <cell r="V171">
            <v>-461.51668530000001</v>
          </cell>
          <cell r="W171">
            <v>-61.592843109999997</v>
          </cell>
          <cell r="X171">
            <v>-159.37598842</v>
          </cell>
          <cell r="Y171">
            <v>-64.180637930000003</v>
          </cell>
          <cell r="Z171">
            <v>-55.919805140000001</v>
          </cell>
          <cell r="AA171">
            <v>-15.44783591</v>
          </cell>
          <cell r="AB171">
            <v>-83.73950834</v>
          </cell>
          <cell r="AC171">
            <v>-50.330812590000001</v>
          </cell>
          <cell r="AD171">
            <v>111.80762309000001</v>
          </cell>
          <cell r="AE171">
            <v>80.5562276</v>
          </cell>
          <cell r="AF171">
            <v>89.170334780000005</v>
          </cell>
          <cell r="AG171">
            <v>38.678858079999998</v>
          </cell>
          <cell r="AH171">
            <v>187.81942118999999</v>
          </cell>
          <cell r="AI171">
            <v>-2.07143217</v>
          </cell>
          <cell r="AJ171">
            <v>420.37318947000006</v>
          </cell>
          <cell r="AK171">
            <v>466.99551823000002</v>
          </cell>
          <cell r="AL171">
            <v>586.01645345000009</v>
          </cell>
          <cell r="AM171">
            <v>602.24390911</v>
          </cell>
          <cell r="AN171">
            <v>542.06246370000008</v>
          </cell>
          <cell r="AO171">
            <v>545.87874333000002</v>
          </cell>
          <cell r="AP171">
            <v>716.99599565999995</v>
          </cell>
          <cell r="AQ171">
            <v>851.19846596000002</v>
          </cell>
          <cell r="AR171">
            <v>848.49401350000016</v>
          </cell>
          <cell r="AS171">
            <v>245.41020691000008</v>
          </cell>
          <cell r="AT171">
            <v>632.8583678199999</v>
          </cell>
          <cell r="AU171">
            <v>-601.93777410999996</v>
          </cell>
          <cell r="AV171">
            <v>-651.06818091000014</v>
          </cell>
          <cell r="AW171">
            <v>-302.91268964</v>
          </cell>
          <cell r="AX171">
            <v>-255.02205785000001</v>
          </cell>
          <cell r="AY171">
            <v>-314.33667787000007</v>
          </cell>
        </row>
        <row r="172">
          <cell r="C172">
            <v>1151</v>
          </cell>
          <cell r="D172" t="str">
            <v>KCP GUNUNG PUTRI</v>
          </cell>
          <cell r="E172" t="str">
            <v>KC CIBINONG</v>
          </cell>
          <cell r="F172">
            <v>421</v>
          </cell>
          <cell r="G172">
            <v>4</v>
          </cell>
          <cell r="H172">
            <v>39594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-1.4078490000000006E-2</v>
          </cell>
          <cell r="P172">
            <v>-83.218850739999993</v>
          </cell>
          <cell r="Q172">
            <v>-469.04062858999998</v>
          </cell>
          <cell r="R172">
            <v>-277.44045278000004</v>
          </cell>
          <cell r="S172">
            <v>-355.92017910999999</v>
          </cell>
          <cell r="T172">
            <v>-363.94708933000004</v>
          </cell>
          <cell r="U172">
            <v>-370.63854908999997</v>
          </cell>
          <cell r="V172">
            <v>-403.97812813000002</v>
          </cell>
          <cell r="W172">
            <v>15.187047489999999</v>
          </cell>
          <cell r="X172">
            <v>15.945214679999999</v>
          </cell>
          <cell r="Y172">
            <v>73.465390780000007</v>
          </cell>
          <cell r="Z172">
            <v>93.909518349999999</v>
          </cell>
          <cell r="AA172">
            <v>124.11766306999999</v>
          </cell>
          <cell r="AB172">
            <v>141.91698912999999</v>
          </cell>
          <cell r="AC172">
            <v>199.97270476</v>
          </cell>
          <cell r="AD172">
            <v>286.43599725999997</v>
          </cell>
          <cell r="AE172">
            <v>338.75641731999997</v>
          </cell>
          <cell r="AF172">
            <v>437.18468027</v>
          </cell>
          <cell r="AG172">
            <v>500.15751669000002</v>
          </cell>
          <cell r="AH172">
            <v>578.00196302999996</v>
          </cell>
          <cell r="AI172">
            <v>-49.500730579999995</v>
          </cell>
          <cell r="AJ172">
            <v>26.475549109999999</v>
          </cell>
          <cell r="AK172">
            <v>-129.12165535</v>
          </cell>
          <cell r="AL172">
            <v>-54.652106869999997</v>
          </cell>
          <cell r="AM172">
            <v>487.92378070000001</v>
          </cell>
          <cell r="AN172">
            <v>562.95739329999992</v>
          </cell>
          <cell r="AO172">
            <v>619.75044136999998</v>
          </cell>
          <cell r="AP172">
            <v>696.15913397999998</v>
          </cell>
          <cell r="AQ172">
            <v>728.63013816</v>
          </cell>
          <cell r="AR172">
            <v>810.36272202999999</v>
          </cell>
          <cell r="AS172">
            <v>970.89198953999994</v>
          </cell>
          <cell r="AT172">
            <v>1077.35990685</v>
          </cell>
          <cell r="AU172">
            <v>94.225030279999999</v>
          </cell>
          <cell r="AV172">
            <v>174.80066493000001</v>
          </cell>
          <cell r="AW172">
            <v>230.40709229999999</v>
          </cell>
          <cell r="AX172">
            <v>291.70017808000006</v>
          </cell>
          <cell r="AY172">
            <v>372.56391067999999</v>
          </cell>
        </row>
        <row r="173">
          <cell r="C173">
            <v>2009</v>
          </cell>
          <cell r="D173" t="str">
            <v>KCP RAWA BAMBU JKT</v>
          </cell>
          <cell r="E173" t="str">
            <v>KC JAKARTA TB SIMATUPANG</v>
          </cell>
          <cell r="F173">
            <v>443</v>
          </cell>
          <cell r="G173">
            <v>4</v>
          </cell>
          <cell r="H173">
            <v>39812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-8.0460000000000004E-4</v>
          </cell>
          <cell r="W173">
            <v>-14.67920236</v>
          </cell>
          <cell r="X173">
            <v>-322.41764030000002</v>
          </cell>
          <cell r="Y173">
            <v>-371.15218805000001</v>
          </cell>
          <cell r="Z173">
            <v>-428.60045985000005</v>
          </cell>
          <cell r="AA173">
            <v>-472.10680348</v>
          </cell>
          <cell r="AB173">
            <v>-510.02681166000002</v>
          </cell>
          <cell r="AC173">
            <v>-541.46244063999995</v>
          </cell>
          <cell r="AD173">
            <v>-401.94281351999996</v>
          </cell>
          <cell r="AE173">
            <v>-510.65450406000002</v>
          </cell>
          <cell r="AF173">
            <v>-525.00287971</v>
          </cell>
          <cell r="AG173">
            <v>-626.64654153999993</v>
          </cell>
          <cell r="AH173">
            <v>-742.15916928000001</v>
          </cell>
          <cell r="AI173">
            <v>18.915926170000002</v>
          </cell>
          <cell r="AJ173">
            <v>11.90333197</v>
          </cell>
          <cell r="AK173">
            <v>30.12805466</v>
          </cell>
          <cell r="AL173">
            <v>-2.4994550499999999</v>
          </cell>
          <cell r="AM173">
            <v>-118.76744714</v>
          </cell>
          <cell r="AN173">
            <v>-105.89212413</v>
          </cell>
          <cell r="AO173">
            <v>-109.61376167</v>
          </cell>
          <cell r="AP173">
            <v>-614.20903448000001</v>
          </cell>
          <cell r="AQ173">
            <v>-174.70256587</v>
          </cell>
          <cell r="AR173">
            <v>-183.45527386000001</v>
          </cell>
          <cell r="AS173">
            <v>-177.96558490999996</v>
          </cell>
          <cell r="AT173">
            <v>-206.42793512000006</v>
          </cell>
          <cell r="AU173">
            <v>137.29475169999998</v>
          </cell>
          <cell r="AV173">
            <v>169.60571823000001</v>
          </cell>
          <cell r="AW173">
            <v>156.11175706999998</v>
          </cell>
          <cell r="AX173">
            <v>163.01281125999998</v>
          </cell>
          <cell r="AY173">
            <v>202.13502840999999</v>
          </cell>
        </row>
        <row r="174">
          <cell r="C174">
            <v>1169</v>
          </cell>
          <cell r="D174" t="str">
            <v>KCP JATIBENING</v>
          </cell>
          <cell r="E174" t="str">
            <v>KANCA PONDOK GEDE</v>
          </cell>
          <cell r="F174">
            <v>385</v>
          </cell>
          <cell r="G174">
            <v>4</v>
          </cell>
          <cell r="H174">
            <v>39646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-6.30109867</v>
          </cell>
          <cell r="R174">
            <v>-31.719852120000002</v>
          </cell>
          <cell r="S174">
            <v>-210.95981372999998</v>
          </cell>
          <cell r="T174">
            <v>-280.52918529000004</v>
          </cell>
          <cell r="U174">
            <v>-334.36844658999996</v>
          </cell>
          <cell r="V174">
            <v>-445.34306737999998</v>
          </cell>
          <cell r="W174">
            <v>-6.7737381500000007</v>
          </cell>
          <cell r="X174">
            <v>-23.213042129999998</v>
          </cell>
          <cell r="Y174">
            <v>-96.759200269999994</v>
          </cell>
          <cell r="Z174">
            <v>-50.533353720000001</v>
          </cell>
          <cell r="AA174">
            <v>-49.809675390000002</v>
          </cell>
          <cell r="AB174">
            <v>-57.046226400000002</v>
          </cell>
          <cell r="AC174">
            <v>-24.666654940000001</v>
          </cell>
          <cell r="AD174">
            <v>-31.700221620000001</v>
          </cell>
          <cell r="AE174">
            <v>-54.000784259999996</v>
          </cell>
          <cell r="AF174">
            <v>-65.606535500000007</v>
          </cell>
          <cell r="AG174">
            <v>-60.984746549999997</v>
          </cell>
          <cell r="AH174">
            <v>-10.16159674</v>
          </cell>
          <cell r="AI174">
            <v>81.506262890000002</v>
          </cell>
          <cell r="AJ174">
            <v>207.00650099000001</v>
          </cell>
          <cell r="AK174">
            <v>133.84177982</v>
          </cell>
          <cell r="AL174">
            <v>219.52002759000001</v>
          </cell>
          <cell r="AM174">
            <v>175.34380193999999</v>
          </cell>
          <cell r="AN174">
            <v>233.04205488999997</v>
          </cell>
          <cell r="AO174">
            <v>351.54240589</v>
          </cell>
          <cell r="AP174">
            <v>418.02350130000002</v>
          </cell>
          <cell r="AQ174">
            <v>406.71142964999996</v>
          </cell>
          <cell r="AR174">
            <v>478.53449673</v>
          </cell>
          <cell r="AS174">
            <v>545.94767825999998</v>
          </cell>
          <cell r="AT174">
            <v>564.65462871</v>
          </cell>
          <cell r="AU174">
            <v>92.602242950000004</v>
          </cell>
          <cell r="AV174">
            <v>171.11616716999998</v>
          </cell>
          <cell r="AW174">
            <v>248.13120215999999</v>
          </cell>
          <cell r="AX174">
            <v>338.72162821999996</v>
          </cell>
          <cell r="AY174">
            <v>378.56497480000002</v>
          </cell>
        </row>
        <row r="175">
          <cell r="C175">
            <v>523</v>
          </cell>
          <cell r="D175" t="str">
            <v>KCP. Cinere</v>
          </cell>
          <cell r="E175" t="str">
            <v>KC CINERE</v>
          </cell>
          <cell r="F175">
            <v>428</v>
          </cell>
          <cell r="G175">
            <v>1</v>
          </cell>
          <cell r="H175">
            <v>37246</v>
          </cell>
          <cell r="I175">
            <v>3041.48596086</v>
          </cell>
          <cell r="J175">
            <v>2915.9496102500002</v>
          </cell>
          <cell r="K175">
            <v>-5.8795946899999976</v>
          </cell>
          <cell r="L175">
            <v>-280.11650904999993</v>
          </cell>
          <cell r="M175">
            <v>-33.504576450000044</v>
          </cell>
          <cell r="N175">
            <v>-937.49607014999981</v>
          </cell>
          <cell r="O175">
            <v>-429.54902567999983</v>
          </cell>
          <cell r="P175">
            <v>-1626.8985310800001</v>
          </cell>
          <cell r="Q175">
            <v>-1489.1070552000003</v>
          </cell>
          <cell r="R175">
            <v>-1107.03419302</v>
          </cell>
          <cell r="S175">
            <v>-350.13586707000019</v>
          </cell>
          <cell r="T175">
            <v>303.94267903000019</v>
          </cell>
          <cell r="U175">
            <v>436.21960247000004</v>
          </cell>
          <cell r="V175">
            <v>606.33163513</v>
          </cell>
          <cell r="W175">
            <v>375.03382556000003</v>
          </cell>
          <cell r="X175">
            <v>595.51087124000003</v>
          </cell>
          <cell r="Y175">
            <v>734.85923738999998</v>
          </cell>
          <cell r="Z175">
            <v>1185.9126530999999</v>
          </cell>
          <cell r="AA175">
            <v>1376.7314493199999</v>
          </cell>
          <cell r="AB175">
            <v>1514.65290779</v>
          </cell>
          <cell r="AC175">
            <v>1995.73501547</v>
          </cell>
          <cell r="AD175">
            <v>2031.7469308099999</v>
          </cell>
          <cell r="AE175">
            <v>2039.7052230499999</v>
          </cell>
          <cell r="AF175">
            <v>2244.4801239099997</v>
          </cell>
          <cell r="AG175">
            <v>2398.3274196100001</v>
          </cell>
          <cell r="AH175">
            <v>2965.5891828899998</v>
          </cell>
          <cell r="AI175">
            <v>355.47926976999997</v>
          </cell>
          <cell r="AJ175">
            <v>694.54413441999998</v>
          </cell>
          <cell r="AK175">
            <v>840.34088439000004</v>
          </cell>
          <cell r="AL175">
            <v>1080.3525595399999</v>
          </cell>
          <cell r="AM175">
            <v>1181.0666237299999</v>
          </cell>
          <cell r="AN175">
            <v>1359.9201148299999</v>
          </cell>
          <cell r="AO175">
            <v>1512.1977905199999</v>
          </cell>
          <cell r="AP175">
            <v>1796.5312920199999</v>
          </cell>
          <cell r="AQ175">
            <v>2011.3634627399999</v>
          </cell>
          <cell r="AR175">
            <v>3069.3351853899999</v>
          </cell>
          <cell r="AS175">
            <v>3314.5205221900001</v>
          </cell>
          <cell r="AT175">
            <v>3543.8479440900001</v>
          </cell>
          <cell r="AU175">
            <v>333.22100776999997</v>
          </cell>
          <cell r="AV175">
            <v>612.94910401999994</v>
          </cell>
          <cell r="AW175">
            <v>995.98798498999997</v>
          </cell>
          <cell r="AX175">
            <v>1139.98643487</v>
          </cell>
          <cell r="AY175">
            <v>1346.3945254499999</v>
          </cell>
        </row>
        <row r="176">
          <cell r="C176">
            <v>1128</v>
          </cell>
          <cell r="D176" t="str">
            <v>KCP PARUNG</v>
          </cell>
          <cell r="E176" t="str">
            <v>KANCA BOGOR PAJAJARAN</v>
          </cell>
          <cell r="F176">
            <v>387</v>
          </cell>
          <cell r="G176">
            <v>4</v>
          </cell>
          <cell r="H176">
            <v>39395</v>
          </cell>
          <cell r="I176">
            <v>0</v>
          </cell>
          <cell r="J176">
            <v>-130.33190603</v>
          </cell>
          <cell r="K176">
            <v>-205.32376611000001</v>
          </cell>
          <cell r="L176">
            <v>-270.62115442999999</v>
          </cell>
          <cell r="M176">
            <v>-431.73253872000004</v>
          </cell>
          <cell r="N176">
            <v>-457.00258857</v>
          </cell>
          <cell r="O176">
            <v>-545.64951084000006</v>
          </cell>
          <cell r="P176">
            <v>-623.47690169000009</v>
          </cell>
          <cell r="Q176">
            <v>-659.34120059999987</v>
          </cell>
          <cell r="R176">
            <v>-692.37153288000002</v>
          </cell>
          <cell r="S176">
            <v>-785.18792690000009</v>
          </cell>
          <cell r="T176">
            <v>-838.31847422999999</v>
          </cell>
          <cell r="U176">
            <v>-873.15276745000006</v>
          </cell>
          <cell r="V176">
            <v>-903.47713114999999</v>
          </cell>
          <cell r="W176">
            <v>-16.764181600000001</v>
          </cell>
          <cell r="X176">
            <v>-24.00230839</v>
          </cell>
          <cell r="Y176">
            <v>-84.846137120000009</v>
          </cell>
          <cell r="Z176">
            <v>-103.59822240999999</v>
          </cell>
          <cell r="AA176">
            <v>-83.527175549999995</v>
          </cell>
          <cell r="AB176">
            <v>-139.70007175000001</v>
          </cell>
          <cell r="AC176">
            <v>-114.12796493</v>
          </cell>
          <cell r="AD176">
            <v>-37.885973549999996</v>
          </cell>
          <cell r="AE176">
            <v>-39.112690869999994</v>
          </cell>
          <cell r="AF176">
            <v>3.4371354599999999</v>
          </cell>
          <cell r="AG176">
            <v>51.695033609999996</v>
          </cell>
          <cell r="AH176">
            <v>101.68680929000001</v>
          </cell>
          <cell r="AI176">
            <v>-7.2491342000000003</v>
          </cell>
          <cell r="AJ176">
            <v>85.755759420000004</v>
          </cell>
          <cell r="AK176">
            <v>166.35412496000001</v>
          </cell>
          <cell r="AL176">
            <v>224.40413018999999</v>
          </cell>
          <cell r="AM176">
            <v>150.47550178999998</v>
          </cell>
          <cell r="AN176">
            <v>173.45256863</v>
          </cell>
          <cell r="AO176">
            <v>170.04141724999999</v>
          </cell>
          <cell r="AP176">
            <v>309.25326292</v>
          </cell>
          <cell r="AQ176">
            <v>399.26668101000001</v>
          </cell>
          <cell r="AR176">
            <v>601.87518838999995</v>
          </cell>
          <cell r="AS176">
            <v>779.43021125999996</v>
          </cell>
          <cell r="AT176">
            <v>807.0758301799998</v>
          </cell>
          <cell r="AU176">
            <v>153.77692024999999</v>
          </cell>
          <cell r="AV176">
            <v>192.83846798999997</v>
          </cell>
          <cell r="AW176">
            <v>335.82604850000001</v>
          </cell>
          <cell r="AX176">
            <v>582.50229368999999</v>
          </cell>
          <cell r="AY176">
            <v>633.75143127000001</v>
          </cell>
        </row>
        <row r="177">
          <cell r="C177">
            <v>1150</v>
          </cell>
          <cell r="D177" t="str">
            <v>KCP GALAXY</v>
          </cell>
          <cell r="E177" t="str">
            <v>KC PEKAYON</v>
          </cell>
          <cell r="F177">
            <v>423</v>
          </cell>
          <cell r="G177">
            <v>4</v>
          </cell>
          <cell r="H177">
            <v>39594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0.14154620000000001</v>
          </cell>
          <cell r="P177">
            <v>-43.188784439999999</v>
          </cell>
          <cell r="Q177">
            <v>-651.32387659000005</v>
          </cell>
          <cell r="R177">
            <v>-313.96212481999999</v>
          </cell>
          <cell r="S177">
            <v>-402.75269648</v>
          </cell>
          <cell r="T177">
            <v>-388.74336153000002</v>
          </cell>
          <cell r="U177">
            <v>-400.47595551999996</v>
          </cell>
          <cell r="V177">
            <v>-493.64576373</v>
          </cell>
          <cell r="W177">
            <v>5.4079818899999994</v>
          </cell>
          <cell r="X177">
            <v>3.7809769999999999E-2</v>
          </cell>
          <cell r="Y177">
            <v>-16.065723250000001</v>
          </cell>
          <cell r="Z177">
            <v>-24.505978110000001</v>
          </cell>
          <cell r="AA177">
            <v>-4.5691304700000002</v>
          </cell>
          <cell r="AB177">
            <v>45.675297979999996</v>
          </cell>
          <cell r="AC177">
            <v>59.369339659999994</v>
          </cell>
          <cell r="AD177">
            <v>68.79299198999999</v>
          </cell>
          <cell r="AE177">
            <v>81.501020920000002</v>
          </cell>
          <cell r="AF177">
            <v>124.94098631999999</v>
          </cell>
          <cell r="AG177">
            <v>179.87175127</v>
          </cell>
          <cell r="AH177">
            <v>239.34466381000001</v>
          </cell>
          <cell r="AI177">
            <v>75.949219189999994</v>
          </cell>
          <cell r="AJ177">
            <v>173.56963071999999</v>
          </cell>
          <cell r="AK177">
            <v>245.40046362999999</v>
          </cell>
          <cell r="AL177">
            <v>328.85990800000002</v>
          </cell>
          <cell r="AM177">
            <v>331.98164574999998</v>
          </cell>
          <cell r="AN177">
            <v>424.12444791000001</v>
          </cell>
          <cell r="AO177">
            <v>556.51055682000003</v>
          </cell>
          <cell r="AP177">
            <v>685.55164930000001</v>
          </cell>
          <cell r="AQ177">
            <v>703.19517733000009</v>
          </cell>
          <cell r="AR177">
            <v>812.18923725000002</v>
          </cell>
          <cell r="AS177">
            <v>931.23979839000003</v>
          </cell>
          <cell r="AT177">
            <v>959.10525203999998</v>
          </cell>
          <cell r="AU177">
            <v>141.47651705999999</v>
          </cell>
          <cell r="AV177">
            <v>246.43284830000002</v>
          </cell>
          <cell r="AW177">
            <v>364.68625859000002</v>
          </cell>
          <cell r="AX177">
            <v>662.31825020000008</v>
          </cell>
          <cell r="AY177">
            <v>680.57561587999999</v>
          </cell>
        </row>
        <row r="178">
          <cell r="C178">
            <v>1189</v>
          </cell>
          <cell r="D178" t="str">
            <v>KCP SUDIRMAN</v>
          </cell>
          <cell r="E178" t="str">
            <v>KANCA BOGOR PAJAJARAN</v>
          </cell>
          <cell r="F178">
            <v>387</v>
          </cell>
          <cell r="G178">
            <v>4</v>
          </cell>
          <cell r="H178">
            <v>39688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-2.181172E-2</v>
          </cell>
          <cell r="S178">
            <v>-72.023397379999992</v>
          </cell>
          <cell r="T178">
            <v>-176.95794251999999</v>
          </cell>
          <cell r="U178">
            <v>-743.74718716999996</v>
          </cell>
          <cell r="V178">
            <v>-890.90821997</v>
          </cell>
          <cell r="W178">
            <v>-56.923547899999996</v>
          </cell>
          <cell r="X178">
            <v>-109.07733665000001</v>
          </cell>
          <cell r="Y178">
            <v>-213.68632425999999</v>
          </cell>
          <cell r="Z178">
            <v>-268.02850810000001</v>
          </cell>
          <cell r="AA178">
            <v>-313.61124760000001</v>
          </cell>
          <cell r="AB178">
            <v>-367.78747031</v>
          </cell>
          <cell r="AC178">
            <v>-404.99758563</v>
          </cell>
          <cell r="AD178">
            <v>-435.44665818999999</v>
          </cell>
          <cell r="AE178">
            <v>-503.07972877999998</v>
          </cell>
          <cell r="AF178">
            <v>-530.21180441000001</v>
          </cell>
          <cell r="AG178">
            <v>-542.42283025999996</v>
          </cell>
          <cell r="AH178">
            <v>-597.69527413000003</v>
          </cell>
          <cell r="AI178">
            <v>15.05532934</v>
          </cell>
          <cell r="AJ178">
            <v>15.58286964</v>
          </cell>
          <cell r="AK178">
            <v>-2.36566827</v>
          </cell>
          <cell r="AL178">
            <v>11.73377505</v>
          </cell>
          <cell r="AM178">
            <v>-7.3137133299999997</v>
          </cell>
          <cell r="AN178">
            <v>-49.799386179999999</v>
          </cell>
          <cell r="AO178">
            <v>-9.1585488300000009</v>
          </cell>
          <cell r="AP178">
            <v>61.87759647</v>
          </cell>
          <cell r="AQ178">
            <v>-31.914469789999998</v>
          </cell>
          <cell r="AR178">
            <v>17.859700109999999</v>
          </cell>
          <cell r="AS178">
            <v>106.72456967999999</v>
          </cell>
          <cell r="AT178">
            <v>129.20726832</v>
          </cell>
          <cell r="AU178">
            <v>33.4928673</v>
          </cell>
          <cell r="AV178">
            <v>81.425325980000011</v>
          </cell>
          <cell r="AW178">
            <v>-364.36836205999998</v>
          </cell>
          <cell r="AX178">
            <v>-488.77276601000005</v>
          </cell>
          <cell r="AY178">
            <v>-474.36113391000009</v>
          </cell>
        </row>
        <row r="179">
          <cell r="C179">
            <v>1180</v>
          </cell>
          <cell r="D179" t="str">
            <v>KCP BARANANGSIANG</v>
          </cell>
          <cell r="E179" t="str">
            <v>KANCA BOGOR PAJAJARAN</v>
          </cell>
          <cell r="F179">
            <v>387</v>
          </cell>
          <cell r="G179">
            <v>4</v>
          </cell>
          <cell r="H179">
            <v>39681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-3.3117440000000005E-2</v>
          </cell>
          <cell r="S179">
            <v>-80.846424420000005</v>
          </cell>
          <cell r="T179">
            <v>-194.88116228999999</v>
          </cell>
          <cell r="U179">
            <v>-572.43244387000004</v>
          </cell>
          <cell r="V179">
            <v>-670.84662496999999</v>
          </cell>
          <cell r="W179">
            <v>-56.103897770000003</v>
          </cell>
          <cell r="X179">
            <v>-89.672390359999994</v>
          </cell>
          <cell r="Y179">
            <v>-123.06067526999999</v>
          </cell>
          <cell r="Z179">
            <v>-191.37301947999998</v>
          </cell>
          <cell r="AA179">
            <v>-199.85995109999999</v>
          </cell>
          <cell r="AB179">
            <v>-241.71244149</v>
          </cell>
          <cell r="AC179">
            <v>-248.9337352</v>
          </cell>
          <cell r="AD179">
            <v>-239.10773137000001</v>
          </cell>
          <cell r="AE179">
            <v>-293.23915356999998</v>
          </cell>
          <cell r="AF179">
            <v>-296.41414483</v>
          </cell>
          <cell r="AG179">
            <v>-241.16714789</v>
          </cell>
          <cell r="AH179">
            <v>-251.75550357</v>
          </cell>
          <cell r="AI179">
            <v>-14.795289539999999</v>
          </cell>
          <cell r="AJ179">
            <v>74.167725519999991</v>
          </cell>
          <cell r="AK179">
            <v>125.17000539</v>
          </cell>
          <cell r="AL179">
            <v>159.23383479</v>
          </cell>
          <cell r="AM179">
            <v>132.78007345999998</v>
          </cell>
          <cell r="AN179">
            <v>181.25428466999998</v>
          </cell>
          <cell r="AO179">
            <v>252.93057261999999</v>
          </cell>
          <cell r="AP179">
            <v>342.08262865</v>
          </cell>
          <cell r="AQ179">
            <v>362.21383183999995</v>
          </cell>
          <cell r="AR179">
            <v>389.76968145000001</v>
          </cell>
          <cell r="AS179">
            <v>507.03173200999998</v>
          </cell>
          <cell r="AT179">
            <v>548.04747099999997</v>
          </cell>
          <cell r="AU179">
            <v>14.608787320000001</v>
          </cell>
          <cell r="AV179">
            <v>200.64613539000001</v>
          </cell>
          <cell r="AW179">
            <v>315.97560190000002</v>
          </cell>
          <cell r="AX179">
            <v>434.82540620999998</v>
          </cell>
          <cell r="AY179">
            <v>437.06084632</v>
          </cell>
        </row>
        <row r="180">
          <cell r="C180">
            <v>1181</v>
          </cell>
          <cell r="D180" t="str">
            <v>KCP KOSAMBI</v>
          </cell>
          <cell r="E180" t="str">
            <v>CIKAMPEK</v>
          </cell>
          <cell r="F180">
            <v>302</v>
          </cell>
          <cell r="G180">
            <v>4</v>
          </cell>
          <cell r="H180">
            <v>39681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3.7603379999999999E-2</v>
          </cell>
          <cell r="S180">
            <v>-98.638874450000003</v>
          </cell>
          <cell r="T180">
            <v>-152.96350828000001</v>
          </cell>
          <cell r="U180">
            <v>-200.29522867</v>
          </cell>
          <cell r="V180">
            <v>-644.78255614</v>
          </cell>
          <cell r="W180">
            <v>39.873614450000005</v>
          </cell>
          <cell r="X180">
            <v>77.945643200000006</v>
          </cell>
          <cell r="Y180">
            <v>140.61872652000002</v>
          </cell>
          <cell r="Z180">
            <v>176.85878166999998</v>
          </cell>
          <cell r="AA180">
            <v>246.0358238</v>
          </cell>
          <cell r="AB180">
            <v>294.40601641000001</v>
          </cell>
          <cell r="AC180">
            <v>445.67736085000001</v>
          </cell>
          <cell r="AD180">
            <v>531.83937355</v>
          </cell>
          <cell r="AE180">
            <v>546.62147435999998</v>
          </cell>
          <cell r="AF180">
            <v>586.98551334000001</v>
          </cell>
          <cell r="AG180">
            <v>881.41767442999992</v>
          </cell>
          <cell r="AH180">
            <v>801.69128509000006</v>
          </cell>
          <cell r="AI180">
            <v>190.18062909</v>
          </cell>
          <cell r="AJ180">
            <v>268.00120678000002</v>
          </cell>
          <cell r="AK180">
            <v>491.05091533999996</v>
          </cell>
          <cell r="AL180">
            <v>421.68035887999997</v>
          </cell>
          <cell r="AM180">
            <v>549.92931661</v>
          </cell>
          <cell r="AN180">
            <v>833.61916435000001</v>
          </cell>
          <cell r="AO180">
            <v>992.90124066999999</v>
          </cell>
          <cell r="AP180">
            <v>709.70762794000007</v>
          </cell>
          <cell r="AQ180">
            <v>705.55906321999998</v>
          </cell>
          <cell r="AR180">
            <v>1168.53446396</v>
          </cell>
          <cell r="AS180">
            <v>1442.1224919200001</v>
          </cell>
          <cell r="AT180">
            <v>1609.7737826300001</v>
          </cell>
          <cell r="AU180">
            <v>-315.23920619</v>
          </cell>
          <cell r="AV180">
            <v>-753.72341627999992</v>
          </cell>
          <cell r="AW180">
            <v>-1082.15561916</v>
          </cell>
          <cell r="AX180">
            <v>-1392.1150572399999</v>
          </cell>
          <cell r="AY180">
            <v>-2333.6288302899998</v>
          </cell>
        </row>
        <row r="181">
          <cell r="C181">
            <v>1133</v>
          </cell>
          <cell r="D181" t="str">
            <v>KCP CIPULIR</v>
          </cell>
          <cell r="E181" t="str">
            <v>PONDOK INDAH</v>
          </cell>
          <cell r="F181">
            <v>362</v>
          </cell>
          <cell r="G181">
            <v>4</v>
          </cell>
          <cell r="H181">
            <v>39380</v>
          </cell>
          <cell r="I181">
            <v>0</v>
          </cell>
          <cell r="J181">
            <v>-140.54014257999998</v>
          </cell>
          <cell r="K181">
            <v>-310.66661142999999</v>
          </cell>
          <cell r="L181">
            <v>-339.59257193999997</v>
          </cell>
          <cell r="M181">
            <v>-240.88047993999999</v>
          </cell>
          <cell r="N181">
            <v>-276.63366665999996</v>
          </cell>
          <cell r="O181">
            <v>-318.23538916000007</v>
          </cell>
          <cell r="P181">
            <v>-348.17754730000001</v>
          </cell>
          <cell r="Q181">
            <v>-403.85043584000005</v>
          </cell>
          <cell r="R181">
            <v>-439.04117560000009</v>
          </cell>
          <cell r="S181">
            <v>-498.27327764</v>
          </cell>
          <cell r="T181">
            <v>-505.31491203999997</v>
          </cell>
          <cell r="U181">
            <v>-501.82833060000002</v>
          </cell>
          <cell r="V181">
            <v>-502.83359302999997</v>
          </cell>
          <cell r="W181">
            <v>-2.7322768700000002</v>
          </cell>
          <cell r="X181">
            <v>9.1811007399999998</v>
          </cell>
          <cell r="Y181">
            <v>-11.26294</v>
          </cell>
          <cell r="Z181">
            <v>14.779847570000001</v>
          </cell>
          <cell r="AA181">
            <v>85.402883939999995</v>
          </cell>
          <cell r="AB181">
            <v>133.12358065000001</v>
          </cell>
          <cell r="AC181">
            <v>188.92211426</v>
          </cell>
          <cell r="AD181">
            <v>279.21689727</v>
          </cell>
          <cell r="AE181">
            <v>388.95600574000002</v>
          </cell>
          <cell r="AF181">
            <v>498.83665070999996</v>
          </cell>
          <cell r="AG181">
            <v>634.49913034999997</v>
          </cell>
          <cell r="AH181">
            <v>835.19315987000004</v>
          </cell>
          <cell r="AI181">
            <v>183.00411259999998</v>
          </cell>
          <cell r="AJ181">
            <v>348.59523942000004</v>
          </cell>
          <cell r="AK181">
            <v>453.95164529000004</v>
          </cell>
          <cell r="AL181">
            <v>541.24620952999999</v>
          </cell>
          <cell r="AM181">
            <v>623.06074945</v>
          </cell>
          <cell r="AN181">
            <v>674.59817487999999</v>
          </cell>
          <cell r="AO181">
            <v>968.10407279999993</v>
          </cell>
          <cell r="AP181">
            <v>1034.7684019400001</v>
          </cell>
          <cell r="AQ181">
            <v>1187.8652995899999</v>
          </cell>
          <cell r="AR181">
            <v>1339.3882771900001</v>
          </cell>
          <cell r="AS181">
            <v>1612.1763028599999</v>
          </cell>
          <cell r="AT181">
            <v>1712.5074632600001</v>
          </cell>
          <cell r="AU181">
            <v>307.92617517000002</v>
          </cell>
          <cell r="AV181">
            <v>549.66846241999997</v>
          </cell>
          <cell r="AW181">
            <v>740.29746129</v>
          </cell>
          <cell r="AX181">
            <v>996.91763494000008</v>
          </cell>
          <cell r="AY181">
            <v>1105.09646961</v>
          </cell>
        </row>
        <row r="182">
          <cell r="C182">
            <v>1131</v>
          </cell>
          <cell r="D182" t="str">
            <v>KCP CIKARANG SELATAN</v>
          </cell>
          <cell r="E182" t="str">
            <v>KANCA CIKARANG</v>
          </cell>
          <cell r="F182">
            <v>319</v>
          </cell>
          <cell r="G182">
            <v>4</v>
          </cell>
          <cell r="H182">
            <v>39412</v>
          </cell>
          <cell r="I182">
            <v>0</v>
          </cell>
          <cell r="J182">
            <v>-493.72626033</v>
          </cell>
          <cell r="K182">
            <v>-37.024290180000001</v>
          </cell>
          <cell r="L182">
            <v>-135.24599644</v>
          </cell>
          <cell r="M182">
            <v>-194.77630321000001</v>
          </cell>
          <cell r="N182">
            <v>-261.66791215999996</v>
          </cell>
          <cell r="O182">
            <v>-311.51706134</v>
          </cell>
          <cell r="P182">
            <v>-336.53049106999998</v>
          </cell>
          <cell r="Q182">
            <v>-333.74287412000001</v>
          </cell>
          <cell r="R182">
            <v>-335.05410622000005</v>
          </cell>
          <cell r="S182">
            <v>-419.03948387000003</v>
          </cell>
          <cell r="T182">
            <v>-388.96024449999999</v>
          </cell>
          <cell r="U182">
            <v>-374.02820827999994</v>
          </cell>
          <cell r="V182">
            <v>-374.60469385000005</v>
          </cell>
          <cell r="W182">
            <v>40.037503790000002</v>
          </cell>
          <cell r="X182">
            <v>76.159280190000004</v>
          </cell>
          <cell r="Y182">
            <v>123.01561270000001</v>
          </cell>
          <cell r="Z182">
            <v>121.16742149</v>
          </cell>
          <cell r="AA182">
            <v>235.64486886</v>
          </cell>
          <cell r="AB182">
            <v>283.40502122000004</v>
          </cell>
          <cell r="AC182">
            <v>384.43614224999999</v>
          </cell>
          <cell r="AD182">
            <v>501.29963395999999</v>
          </cell>
          <cell r="AE182">
            <v>540.74872120999999</v>
          </cell>
          <cell r="AF182">
            <v>656.93546822999997</v>
          </cell>
          <cell r="AG182">
            <v>782.76372825999999</v>
          </cell>
          <cell r="AH182">
            <v>892.33515037999996</v>
          </cell>
          <cell r="AI182">
            <v>105.26383314</v>
          </cell>
          <cell r="AJ182">
            <v>101.54890793999999</v>
          </cell>
          <cell r="AK182">
            <v>252.75480891999999</v>
          </cell>
          <cell r="AL182">
            <v>204.95929758000003</v>
          </cell>
          <cell r="AM182">
            <v>538.53512836000004</v>
          </cell>
          <cell r="AN182">
            <v>668.14336938999998</v>
          </cell>
          <cell r="AO182">
            <v>874.22707782000009</v>
          </cell>
          <cell r="AP182">
            <v>1036.04185205</v>
          </cell>
          <cell r="AQ182">
            <v>1199.5099430299999</v>
          </cell>
          <cell r="AR182">
            <v>1353.97991271</v>
          </cell>
          <cell r="AS182">
            <v>1631.03230433</v>
          </cell>
          <cell r="AT182">
            <v>1771.7293167800003</v>
          </cell>
          <cell r="AU182">
            <v>206.04047081000002</v>
          </cell>
          <cell r="AV182">
            <v>465.18006068</v>
          </cell>
          <cell r="AW182">
            <v>727.84508234000009</v>
          </cell>
          <cell r="AX182">
            <v>992.54709350999997</v>
          </cell>
          <cell r="AY182">
            <v>1191.3366451900001</v>
          </cell>
        </row>
        <row r="183">
          <cell r="C183">
            <v>510</v>
          </cell>
          <cell r="D183" t="str">
            <v>KCP Cijantung</v>
          </cell>
          <cell r="E183" t="str">
            <v>KC CIMANGGIS</v>
          </cell>
          <cell r="F183">
            <v>422</v>
          </cell>
          <cell r="G183">
            <v>2</v>
          </cell>
          <cell r="H183">
            <v>36101</v>
          </cell>
          <cell r="I183">
            <v>1883.7569916800003</v>
          </cell>
          <cell r="J183">
            <v>2364.4939702500001</v>
          </cell>
          <cell r="K183">
            <v>431.06173007999996</v>
          </cell>
          <cell r="L183">
            <v>696.92454035999992</v>
          </cell>
          <cell r="M183">
            <v>768.95345162000001</v>
          </cell>
          <cell r="N183">
            <v>967.61702155000012</v>
          </cell>
          <cell r="O183">
            <v>1192.8286597700001</v>
          </cell>
          <cell r="P183">
            <v>1537.51889463</v>
          </cell>
          <cell r="Q183">
            <v>1706.3480902900001</v>
          </cell>
          <cell r="R183">
            <v>1893.64069387</v>
          </cell>
          <cell r="S183">
            <v>2103.9025115999998</v>
          </cell>
          <cell r="T183">
            <v>2148.0479043199998</v>
          </cell>
          <cell r="U183">
            <v>2628.6229290799997</v>
          </cell>
          <cell r="V183">
            <v>2753.5028028500001</v>
          </cell>
          <cell r="W183">
            <v>-5.8951855700000007</v>
          </cell>
          <cell r="X183">
            <v>379.45638951000001</v>
          </cell>
          <cell r="Y183">
            <v>1384.5339040399999</v>
          </cell>
          <cell r="Z183">
            <v>1566.25441856</v>
          </cell>
          <cell r="AA183">
            <v>1833.19473429</v>
          </cell>
          <cell r="AB183">
            <v>2165.7075486999997</v>
          </cell>
          <cell r="AC183">
            <v>2131.41468175</v>
          </cell>
          <cell r="AD183">
            <v>2694.1476742199998</v>
          </cell>
          <cell r="AE183">
            <v>2797.8651508100002</v>
          </cell>
          <cell r="AF183">
            <v>3225.9362736599996</v>
          </cell>
          <cell r="AG183">
            <v>3091.0463967600003</v>
          </cell>
          <cell r="AH183">
            <v>3958.79987411</v>
          </cell>
          <cell r="AI183">
            <v>53.836418909999999</v>
          </cell>
          <cell r="AJ183">
            <v>215.66210405000001</v>
          </cell>
          <cell r="AK183">
            <v>721.89080015000002</v>
          </cell>
          <cell r="AL183">
            <v>341.15792117000001</v>
          </cell>
          <cell r="AM183">
            <v>745.47826255999996</v>
          </cell>
          <cell r="AN183">
            <v>1446.2486130299999</v>
          </cell>
          <cell r="AO183">
            <v>1778.9112814100001</v>
          </cell>
          <cell r="AP183">
            <v>2287.5779808800003</v>
          </cell>
          <cell r="AQ183">
            <v>2420.6587577499999</v>
          </cell>
          <cell r="AR183">
            <v>2871.4215045100004</v>
          </cell>
          <cell r="AS183">
            <v>4380.0030693599992</v>
          </cell>
          <cell r="AT183">
            <v>4992.3143624800005</v>
          </cell>
          <cell r="AU183">
            <v>386.87702122000002</v>
          </cell>
          <cell r="AV183">
            <v>715.57943939999996</v>
          </cell>
          <cell r="AW183">
            <v>975.89533093000011</v>
          </cell>
          <cell r="AX183">
            <v>1283.5209785499999</v>
          </cell>
          <cell r="AY183">
            <v>1588.99948053</v>
          </cell>
        </row>
        <row r="184">
          <cell r="C184">
            <v>2005</v>
          </cell>
          <cell r="D184" t="str">
            <v>KCP KALISARI RAYA</v>
          </cell>
          <cell r="E184" t="str">
            <v>KC CIMANGGIS</v>
          </cell>
          <cell r="F184">
            <v>422</v>
          </cell>
          <cell r="G184">
            <v>4</v>
          </cell>
          <cell r="H184">
            <v>39861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-1.500834E-2</v>
          </cell>
          <cell r="Y184">
            <v>-35.307634289999996</v>
          </cell>
          <cell r="Z184">
            <v>-72.747388729999997</v>
          </cell>
          <cell r="AA184">
            <v>-199.92719700999999</v>
          </cell>
          <cell r="AB184">
            <v>-275.95251662999999</v>
          </cell>
          <cell r="AC184">
            <v>-295.02694833999999</v>
          </cell>
          <cell r="AD184">
            <v>-326.47566066000002</v>
          </cell>
          <cell r="AE184">
            <v>-407.79311554000003</v>
          </cell>
          <cell r="AF184">
            <v>-760.42567464000001</v>
          </cell>
          <cell r="AG184">
            <v>-784.70160524999994</v>
          </cell>
          <cell r="AH184">
            <v>-815.02167466999992</v>
          </cell>
          <cell r="AI184">
            <v>-1.67892883</v>
          </cell>
          <cell r="AJ184">
            <v>31.053392039999999</v>
          </cell>
          <cell r="AK184">
            <v>49.255723209999999</v>
          </cell>
          <cell r="AL184">
            <v>49.545460759999997</v>
          </cell>
          <cell r="AM184">
            <v>38.899357869999996</v>
          </cell>
          <cell r="AN184">
            <v>66.321293119999993</v>
          </cell>
          <cell r="AO184">
            <v>100.00508444</v>
          </cell>
          <cell r="AP184">
            <v>148.92901355000001</v>
          </cell>
          <cell r="AQ184">
            <v>147.41788011000003</v>
          </cell>
          <cell r="AR184">
            <v>213.15648858</v>
          </cell>
          <cell r="AS184">
            <v>297.04928244999996</v>
          </cell>
          <cell r="AT184">
            <v>287.14113503999994</v>
          </cell>
          <cell r="AU184">
            <v>16.319216260000005</v>
          </cell>
          <cell r="AV184">
            <v>159.51449098999998</v>
          </cell>
          <cell r="AW184">
            <v>262.11956710999999</v>
          </cell>
          <cell r="AX184">
            <v>387.21625299999999</v>
          </cell>
          <cell r="AY184">
            <v>446.43458853999994</v>
          </cell>
        </row>
        <row r="185">
          <cell r="C185">
            <v>1167</v>
          </cell>
          <cell r="D185" t="str">
            <v>KCP DEPARTEMEN KEHUTANAN</v>
          </cell>
          <cell r="E185" t="str">
            <v>JAKARTA KEBAYORAN BARU</v>
          </cell>
          <cell r="F185">
            <v>193</v>
          </cell>
          <cell r="G185">
            <v>4</v>
          </cell>
          <cell r="H185">
            <v>39653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4.5367709999999999E-2</v>
          </cell>
          <cell r="R185">
            <v>-7.2869743499999995</v>
          </cell>
          <cell r="S185">
            <v>-62.855598299999997</v>
          </cell>
          <cell r="T185">
            <v>-105.56388129</v>
          </cell>
          <cell r="U185">
            <v>-72.910194099999998</v>
          </cell>
          <cell r="V185">
            <v>-284.83059407000002</v>
          </cell>
          <cell r="W185">
            <v>21.843466299999999</v>
          </cell>
          <cell r="X185">
            <v>64.221354750000003</v>
          </cell>
          <cell r="Y185">
            <v>95.681047340000006</v>
          </cell>
          <cell r="Z185">
            <v>161.32173612</v>
          </cell>
          <cell r="AA185">
            <v>227.59839238000001</v>
          </cell>
          <cell r="AB185">
            <v>312.28063044999999</v>
          </cell>
          <cell r="AC185">
            <v>428.46062014</v>
          </cell>
          <cell r="AD185">
            <v>537.63759930999993</v>
          </cell>
          <cell r="AE185">
            <v>546.69985750000001</v>
          </cell>
          <cell r="AF185">
            <v>747.42156737000005</v>
          </cell>
          <cell r="AG185">
            <v>926.23873535000007</v>
          </cell>
          <cell r="AH185">
            <v>1102.0666579200001</v>
          </cell>
          <cell r="AI185">
            <v>140.07905690000001</v>
          </cell>
          <cell r="AJ185">
            <v>242.09271859999998</v>
          </cell>
          <cell r="AK185">
            <v>436.14736773000004</v>
          </cell>
          <cell r="AL185">
            <v>594.25216387</v>
          </cell>
          <cell r="AM185">
            <v>711.19054384000003</v>
          </cell>
          <cell r="AN185">
            <v>976.14262972000006</v>
          </cell>
          <cell r="AO185">
            <v>1201.01577372</v>
          </cell>
          <cell r="AP185">
            <v>1431.4050545699999</v>
          </cell>
          <cell r="AQ185">
            <v>1603.1653737300001</v>
          </cell>
          <cell r="AR185">
            <v>1784.1177282199999</v>
          </cell>
          <cell r="AS185">
            <v>1974.2437538699999</v>
          </cell>
          <cell r="AT185">
            <v>2212.8311733299997</v>
          </cell>
          <cell r="AU185">
            <v>192.21106568000002</v>
          </cell>
          <cell r="AV185">
            <v>396.93726682999994</v>
          </cell>
          <cell r="AW185">
            <v>584.36394633000009</v>
          </cell>
          <cell r="AX185">
            <v>779.67583489000015</v>
          </cell>
          <cell r="AY185">
            <v>991.92643212000007</v>
          </cell>
        </row>
        <row r="186">
          <cell r="C186">
            <v>594</v>
          </cell>
          <cell r="D186" t="str">
            <v>KCP TELKOM</v>
          </cell>
          <cell r="E186" t="str">
            <v>JAKARTA GATOT SUBROTO</v>
          </cell>
          <cell r="F186">
            <v>359</v>
          </cell>
          <cell r="G186">
            <v>3</v>
          </cell>
          <cell r="H186">
            <v>37720</v>
          </cell>
          <cell r="I186">
            <v>0</v>
          </cell>
          <cell r="J186">
            <v>-619.14750618000005</v>
          </cell>
          <cell r="K186">
            <v>131.35404718000001</v>
          </cell>
          <cell r="L186">
            <v>144.29310197000001</v>
          </cell>
          <cell r="M186">
            <v>114.84784935999998</v>
          </cell>
          <cell r="N186">
            <v>240.63320152999998</v>
          </cell>
          <cell r="O186">
            <v>850.50831681999989</v>
          </cell>
          <cell r="P186">
            <v>950.24732171000005</v>
          </cell>
          <cell r="Q186">
            <v>985.30703712000013</v>
          </cell>
          <cell r="R186">
            <v>1436.4075203899999</v>
          </cell>
          <cell r="S186">
            <v>1518.8442961800001</v>
          </cell>
          <cell r="T186">
            <v>1666.16980137</v>
          </cell>
          <cell r="U186">
            <v>1305.4804212500001</v>
          </cell>
          <cell r="V186">
            <v>1466.7301666800001</v>
          </cell>
          <cell r="W186">
            <v>-175.50603572</v>
          </cell>
          <cell r="X186">
            <v>633.52010458000007</v>
          </cell>
          <cell r="Y186">
            <v>130.89906474</v>
          </cell>
          <cell r="Z186">
            <v>899.51595544000008</v>
          </cell>
          <cell r="AA186">
            <v>1191.3882867100001</v>
          </cell>
          <cell r="AB186">
            <v>1512.49423759</v>
          </cell>
          <cell r="AC186">
            <v>1336.08187118</v>
          </cell>
          <cell r="AD186">
            <v>1913.6692306099999</v>
          </cell>
          <cell r="AE186">
            <v>2701.9078702500001</v>
          </cell>
          <cell r="AF186">
            <v>2929.09234526</v>
          </cell>
          <cell r="AG186">
            <v>3071.42884254</v>
          </cell>
          <cell r="AH186">
            <v>3792.1207971199997</v>
          </cell>
          <cell r="AI186">
            <v>-293.41985993999998</v>
          </cell>
          <cell r="AJ186">
            <v>-579.87639602000002</v>
          </cell>
          <cell r="AK186">
            <v>-439.51449352999998</v>
          </cell>
          <cell r="AL186">
            <v>816.74323450999998</v>
          </cell>
          <cell r="AM186">
            <v>814.29947670000001</v>
          </cell>
          <cell r="AN186">
            <v>1931.0120453499999</v>
          </cell>
          <cell r="AO186">
            <v>2784.2381337900001</v>
          </cell>
          <cell r="AP186">
            <v>2527.37272054</v>
          </cell>
          <cell r="AQ186">
            <v>3229.1956543299998</v>
          </cell>
          <cell r="AR186">
            <v>4197.1748950899992</v>
          </cell>
          <cell r="AS186">
            <v>4543.5290514900007</v>
          </cell>
          <cell r="AT186">
            <v>4932.1541371599997</v>
          </cell>
          <cell r="AU186">
            <v>203.95586373000003</v>
          </cell>
          <cell r="AV186">
            <v>-304.58851352999994</v>
          </cell>
          <cell r="AW186">
            <v>-816.39110671999993</v>
          </cell>
          <cell r="AX186">
            <v>-3486.3857340500003</v>
          </cell>
          <cell r="AY186">
            <v>-6106.3697159899993</v>
          </cell>
        </row>
        <row r="187">
          <cell r="C187">
            <v>1186</v>
          </cell>
          <cell r="D187" t="str">
            <v>KCP CIBITUNG</v>
          </cell>
          <cell r="E187" t="str">
            <v>KANCA CIKARANG</v>
          </cell>
          <cell r="F187">
            <v>319</v>
          </cell>
          <cell r="G187">
            <v>4</v>
          </cell>
          <cell r="H187">
            <v>39685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-8.3592390000000016E-2</v>
          </cell>
          <cell r="S187">
            <v>-27.997230819999999</v>
          </cell>
          <cell r="T187">
            <v>-75.011605110000005</v>
          </cell>
          <cell r="U187">
            <v>-207.44060372999999</v>
          </cell>
          <cell r="V187">
            <v>-637.62216620000004</v>
          </cell>
          <cell r="W187">
            <v>-35.009384170000004</v>
          </cell>
          <cell r="X187">
            <v>-61.73985545</v>
          </cell>
          <cell r="Y187">
            <v>-72.912302909999994</v>
          </cell>
          <cell r="Z187">
            <v>-117.49547505</v>
          </cell>
          <cell r="AA187">
            <v>-117.69735856999999</v>
          </cell>
          <cell r="AB187">
            <v>-127.61674408</v>
          </cell>
          <cell r="AC187">
            <v>-92.862214750000007</v>
          </cell>
          <cell r="AD187">
            <v>-66.870025339999998</v>
          </cell>
          <cell r="AE187">
            <v>-65.425501560000001</v>
          </cell>
          <cell r="AF187">
            <v>-31.788898579999998</v>
          </cell>
          <cell r="AG187">
            <v>44.489347670000001</v>
          </cell>
          <cell r="AH187">
            <v>58.267580020000004</v>
          </cell>
          <cell r="AI187">
            <v>64.321553530000003</v>
          </cell>
          <cell r="AJ187">
            <v>82.951709159999993</v>
          </cell>
          <cell r="AK187">
            <v>166.87542037</v>
          </cell>
          <cell r="AL187">
            <v>276.31126129</v>
          </cell>
          <cell r="AM187">
            <v>293.07598300000001</v>
          </cell>
          <cell r="AN187">
            <v>374.69771460000004</v>
          </cell>
          <cell r="AO187">
            <v>534.50999593999995</v>
          </cell>
          <cell r="AP187">
            <v>665.63515195000002</v>
          </cell>
          <cell r="AQ187">
            <v>728.62853021000001</v>
          </cell>
          <cell r="AR187">
            <v>959.94835894999994</v>
          </cell>
          <cell r="AS187">
            <v>1074.0614704899999</v>
          </cell>
          <cell r="AT187">
            <v>1224.9459255199999</v>
          </cell>
          <cell r="AU187">
            <v>173.57710154</v>
          </cell>
          <cell r="AV187">
            <v>265.73246103999998</v>
          </cell>
          <cell r="AW187">
            <v>498.95366880999995</v>
          </cell>
          <cell r="AX187">
            <v>650.65940759999989</v>
          </cell>
          <cell r="AY187">
            <v>804.93135248999999</v>
          </cell>
        </row>
        <row r="188">
          <cell r="C188">
            <v>1165</v>
          </cell>
          <cell r="D188" t="str">
            <v>KCP JABABEKA</v>
          </cell>
          <cell r="E188" t="str">
            <v>KANCA CIKARANG</v>
          </cell>
          <cell r="F188">
            <v>319</v>
          </cell>
          <cell r="G188">
            <v>4</v>
          </cell>
          <cell r="H188">
            <v>39645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0.59687177000000002</v>
          </cell>
          <cell r="R188">
            <v>-7.0478933499999998</v>
          </cell>
          <cell r="S188">
            <v>-45.400727369999998</v>
          </cell>
          <cell r="T188">
            <v>-102.73772182</v>
          </cell>
          <cell r="U188">
            <v>-528.22272212999997</v>
          </cell>
          <cell r="V188">
            <v>-796.72187728999995</v>
          </cell>
          <cell r="W188">
            <v>-18.814787370000001</v>
          </cell>
          <cell r="X188">
            <v>-37.025792240000001</v>
          </cell>
          <cell r="Y188">
            <v>-48.809975799999997</v>
          </cell>
          <cell r="Z188">
            <v>-104.99101270999999</v>
          </cell>
          <cell r="AA188">
            <v>-86.041832110000001</v>
          </cell>
          <cell r="AB188">
            <v>-101.45859129999999</v>
          </cell>
          <cell r="AC188">
            <v>-94.18242373999999</v>
          </cell>
          <cell r="AD188">
            <v>-75.775976620000009</v>
          </cell>
          <cell r="AE188">
            <v>-82.955923980000009</v>
          </cell>
          <cell r="AF188">
            <v>-56.408394850000001</v>
          </cell>
          <cell r="AG188">
            <v>-7.39964201</v>
          </cell>
          <cell r="AH188">
            <v>38.16342942</v>
          </cell>
          <cell r="AI188">
            <v>72.33644683</v>
          </cell>
          <cell r="AJ188">
            <v>138.43281186000002</v>
          </cell>
          <cell r="AK188">
            <v>196.48041606999999</v>
          </cell>
          <cell r="AL188">
            <v>284.31144899000003</v>
          </cell>
          <cell r="AM188">
            <v>261.07399153</v>
          </cell>
          <cell r="AN188">
            <v>324.46757764</v>
          </cell>
          <cell r="AO188">
            <v>380.15556052999995</v>
          </cell>
          <cell r="AP188">
            <v>441.95356756000001</v>
          </cell>
          <cell r="AQ188">
            <v>760.24663125999996</v>
          </cell>
          <cell r="AR188">
            <v>898.67858457</v>
          </cell>
          <cell r="AS188">
            <v>1093.3621350199999</v>
          </cell>
          <cell r="AT188">
            <v>1223.92246619</v>
          </cell>
          <cell r="AU188">
            <v>218.84287049</v>
          </cell>
          <cell r="AV188">
            <v>375.97427658999999</v>
          </cell>
          <cell r="AW188">
            <v>594.74721319000002</v>
          </cell>
          <cell r="AX188">
            <v>619.1679116900001</v>
          </cell>
          <cell r="AY188">
            <v>203.70344125999998</v>
          </cell>
        </row>
        <row r="189">
          <cell r="C189">
            <v>1134</v>
          </cell>
          <cell r="D189" t="str">
            <v>KCP CIBINONG MAYOR OKING</v>
          </cell>
          <cell r="E189" t="str">
            <v>KC CIBINONG</v>
          </cell>
          <cell r="F189">
            <v>421</v>
          </cell>
          <cell r="G189">
            <v>4</v>
          </cell>
          <cell r="H189">
            <v>39380</v>
          </cell>
          <cell r="I189">
            <v>0</v>
          </cell>
          <cell r="J189">
            <v>-719.43229023000004</v>
          </cell>
          <cell r="K189">
            <v>-63.764896740000005</v>
          </cell>
          <cell r="L189">
            <v>-112.62750009</v>
          </cell>
          <cell r="M189">
            <v>-222.55024780000002</v>
          </cell>
          <cell r="N189">
            <v>-257.51756153999997</v>
          </cell>
          <cell r="O189">
            <v>-304.64024677000003</v>
          </cell>
          <cell r="P189">
            <v>-367.01220181999997</v>
          </cell>
          <cell r="Q189">
            <v>-387.49525035000005</v>
          </cell>
          <cell r="R189">
            <v>-394.95467353999999</v>
          </cell>
          <cell r="S189">
            <v>-465.91954638999999</v>
          </cell>
          <cell r="T189">
            <v>-529.04468070000007</v>
          </cell>
          <cell r="U189">
            <v>-534.15157572999999</v>
          </cell>
          <cell r="V189">
            <v>-668.04537186000005</v>
          </cell>
          <cell r="W189">
            <v>-221.23032821000001</v>
          </cell>
          <cell r="X189">
            <v>-193.64189336999999</v>
          </cell>
          <cell r="Y189">
            <v>-487.61088049</v>
          </cell>
          <cell r="Z189">
            <v>-80.157280810000003</v>
          </cell>
          <cell r="AA189">
            <v>-217.40716290999998</v>
          </cell>
          <cell r="AB189">
            <v>-375.59099135000002</v>
          </cell>
          <cell r="AC189">
            <v>-60.429137820000001</v>
          </cell>
          <cell r="AD189">
            <v>-509.03209122999999</v>
          </cell>
          <cell r="AE189">
            <v>-493.01023176000001</v>
          </cell>
          <cell r="AF189">
            <v>-45.945744349999998</v>
          </cell>
          <cell r="AG189">
            <v>16.871493129999998</v>
          </cell>
          <cell r="AH189">
            <v>153.85449388999999</v>
          </cell>
          <cell r="AI189">
            <v>66.114273130000001</v>
          </cell>
          <cell r="AJ189">
            <v>200.90346521999999</v>
          </cell>
          <cell r="AK189">
            <v>315.80596599</v>
          </cell>
          <cell r="AL189">
            <v>274.53446162</v>
          </cell>
          <cell r="AM189">
            <v>251.03816344999998</v>
          </cell>
          <cell r="AN189">
            <v>445.20014705</v>
          </cell>
          <cell r="AO189">
            <v>714.94445100999997</v>
          </cell>
          <cell r="AP189">
            <v>858.69133507000004</v>
          </cell>
          <cell r="AQ189">
            <v>984.91524396</v>
          </cell>
          <cell r="AR189">
            <v>1112.34010893</v>
          </cell>
          <cell r="AS189">
            <v>1300.66784297</v>
          </cell>
          <cell r="AT189">
            <v>1423.5189561900002</v>
          </cell>
          <cell r="AU189">
            <v>171.37838088999999</v>
          </cell>
          <cell r="AV189">
            <v>267.00654563000001</v>
          </cell>
          <cell r="AW189">
            <v>396.17346300999998</v>
          </cell>
          <cell r="AX189">
            <v>514.53505656000004</v>
          </cell>
          <cell r="AY189">
            <v>367.28922689000001</v>
          </cell>
        </row>
        <row r="190">
          <cell r="C190">
            <v>1146</v>
          </cell>
          <cell r="D190" t="str">
            <v>KCP PONDOK INDAH MALL</v>
          </cell>
          <cell r="E190" t="str">
            <v>PONDOK INDAH</v>
          </cell>
          <cell r="F190">
            <v>362</v>
          </cell>
          <cell r="G190">
            <v>4</v>
          </cell>
          <cell r="H190">
            <v>39475</v>
          </cell>
          <cell r="I190">
            <v>0</v>
          </cell>
          <cell r="J190">
            <v>0</v>
          </cell>
          <cell r="K190">
            <v>-0.18095494000000001</v>
          </cell>
          <cell r="L190">
            <v>-30.948235920000002</v>
          </cell>
          <cell r="M190">
            <v>-200.81181986999999</v>
          </cell>
          <cell r="N190">
            <v>-271.94344561000003</v>
          </cell>
          <cell r="O190">
            <v>-263.15688517999996</v>
          </cell>
          <cell r="P190">
            <v>-253.31040674000002</v>
          </cell>
          <cell r="Q190">
            <v>-276.41989812999998</v>
          </cell>
          <cell r="R190">
            <v>-307.05956311</v>
          </cell>
          <cell r="S190">
            <v>-400.94383314000004</v>
          </cell>
          <cell r="T190">
            <v>-312.27909648000002</v>
          </cell>
          <cell r="U190">
            <v>-327.02433593000001</v>
          </cell>
          <cell r="V190">
            <v>-398.14566257999996</v>
          </cell>
          <cell r="W190">
            <v>11.77574399</v>
          </cell>
          <cell r="X190">
            <v>0.84282815</v>
          </cell>
          <cell r="Y190">
            <v>-92.195015990000002</v>
          </cell>
          <cell r="Z190">
            <v>-192.46278644999998</v>
          </cell>
          <cell r="AA190">
            <v>-200.74974308</v>
          </cell>
          <cell r="AB190">
            <v>-241.31476322999998</v>
          </cell>
          <cell r="AC190">
            <v>-260.46504572999999</v>
          </cell>
          <cell r="AD190">
            <v>-257.16330347999997</v>
          </cell>
          <cell r="AE190">
            <v>-294.36233718</v>
          </cell>
          <cell r="AF190">
            <v>-225.68178426</v>
          </cell>
          <cell r="AG190">
            <v>-164.03516246999999</v>
          </cell>
          <cell r="AH190">
            <v>-146.54090335000001</v>
          </cell>
          <cell r="AI190">
            <v>148.54211985000001</v>
          </cell>
          <cell r="AJ190">
            <v>259.93408486000004</v>
          </cell>
          <cell r="AK190">
            <v>391.28034489999999</v>
          </cell>
          <cell r="AL190">
            <v>401.20480368</v>
          </cell>
          <cell r="AM190">
            <v>286.20382862999998</v>
          </cell>
          <cell r="AN190">
            <v>600.12490326</v>
          </cell>
          <cell r="AO190">
            <v>637.19427934999999</v>
          </cell>
          <cell r="AP190">
            <v>779.93251583000006</v>
          </cell>
          <cell r="AQ190">
            <v>882.09521078</v>
          </cell>
          <cell r="AR190">
            <v>932.19403550000004</v>
          </cell>
          <cell r="AS190">
            <v>1164.7926343399999</v>
          </cell>
          <cell r="AT190">
            <v>1187.50438306</v>
          </cell>
          <cell r="AU190">
            <v>225.97244836000002</v>
          </cell>
          <cell r="AV190">
            <v>313.32746204999995</v>
          </cell>
          <cell r="AW190">
            <v>447.02168151999996</v>
          </cell>
          <cell r="AX190">
            <v>541.80796737999992</v>
          </cell>
          <cell r="AY190">
            <v>681.41864628000008</v>
          </cell>
        </row>
        <row r="191">
          <cell r="C191">
            <v>527</v>
          </cell>
          <cell r="D191" t="str">
            <v>KCP PONDOK GEDE</v>
          </cell>
          <cell r="E191" t="str">
            <v>KANCA PONDOK GEDE</v>
          </cell>
          <cell r="F191">
            <v>385</v>
          </cell>
          <cell r="G191">
            <v>2</v>
          </cell>
          <cell r="H191">
            <v>37249</v>
          </cell>
          <cell r="I191">
            <v>1709.61833813</v>
          </cell>
          <cell r="J191">
            <v>2197.2658800500003</v>
          </cell>
          <cell r="K191">
            <v>450.57152871000005</v>
          </cell>
          <cell r="L191">
            <v>839.44872053999995</v>
          </cell>
          <cell r="M191">
            <v>1094.3631500699998</v>
          </cell>
          <cell r="N191">
            <v>1910.5477927300001</v>
          </cell>
          <cell r="O191">
            <v>2147.7684434499997</v>
          </cell>
          <cell r="P191">
            <v>2582.5726275400002</v>
          </cell>
          <cell r="Q191">
            <v>2851.7795045900002</v>
          </cell>
          <cell r="R191">
            <v>3265.0210371200005</v>
          </cell>
          <cell r="S191">
            <v>3645.16709102</v>
          </cell>
          <cell r="T191">
            <v>3945.0680832199996</v>
          </cell>
          <cell r="U191">
            <v>4408.48356229</v>
          </cell>
          <cell r="V191">
            <v>4601.0241655299997</v>
          </cell>
          <cell r="W191">
            <v>121.30191423999999</v>
          </cell>
          <cell r="X191">
            <v>532.24973403000001</v>
          </cell>
          <cell r="Y191">
            <v>743.00938337000002</v>
          </cell>
          <cell r="Z191">
            <v>1185.68868006</v>
          </cell>
          <cell r="AA191">
            <v>1648.9282102100001</v>
          </cell>
          <cell r="AB191">
            <v>2397.1445542199999</v>
          </cell>
          <cell r="AC191">
            <v>2903.5265433200002</v>
          </cell>
          <cell r="AD191">
            <v>3087.0443168800002</v>
          </cell>
          <cell r="AE191">
            <v>3724.4906637399999</v>
          </cell>
          <cell r="AF191">
            <v>3915.2313115900001</v>
          </cell>
          <cell r="AG191">
            <v>4001.1548818599999</v>
          </cell>
          <cell r="AH191">
            <v>4169.3924643099999</v>
          </cell>
          <cell r="AI191">
            <v>898.89187561999995</v>
          </cell>
          <cell r="AJ191">
            <v>1391.1663526099999</v>
          </cell>
          <cell r="AK191">
            <v>2074.8005516400003</v>
          </cell>
          <cell r="AL191">
            <v>2787.4477334000003</v>
          </cell>
          <cell r="AM191">
            <v>3186.7813811700003</v>
          </cell>
          <cell r="AN191">
            <v>3731.2895636500002</v>
          </cell>
          <cell r="AO191">
            <v>4193.4248652300003</v>
          </cell>
          <cell r="AP191">
            <v>4540.2897386499999</v>
          </cell>
          <cell r="AQ191">
            <v>4620.7791127199998</v>
          </cell>
          <cell r="AR191">
            <v>4776.4008952300001</v>
          </cell>
          <cell r="AS191">
            <v>5321.6386004599999</v>
          </cell>
          <cell r="AT191">
            <v>5820.2584277799997</v>
          </cell>
          <cell r="AU191">
            <v>357.77390203000004</v>
          </cell>
          <cell r="AV191">
            <v>382.33966164999998</v>
          </cell>
          <cell r="AW191">
            <v>1825.4419785699999</v>
          </cell>
          <cell r="AX191">
            <v>2237.8813626400001</v>
          </cell>
          <cell r="AY191">
            <v>2542.3497690300001</v>
          </cell>
        </row>
        <row r="192">
          <cell r="C192">
            <v>597</v>
          </cell>
          <cell r="D192" t="str">
            <v>KCP Rengas Dengklok</v>
          </cell>
          <cell r="E192" t="str">
            <v>KARAWANG</v>
          </cell>
          <cell r="F192">
            <v>116</v>
          </cell>
          <cell r="G192">
            <v>3</v>
          </cell>
          <cell r="H192">
            <v>37547</v>
          </cell>
          <cell r="I192">
            <v>377.9237708</v>
          </cell>
          <cell r="J192">
            <v>1161.86270214</v>
          </cell>
          <cell r="K192">
            <v>94.438753220000009</v>
          </cell>
          <cell r="L192">
            <v>239.99289210000003</v>
          </cell>
          <cell r="M192">
            <v>188.91600484</v>
          </cell>
          <cell r="N192">
            <v>427.74330633000005</v>
          </cell>
          <cell r="O192">
            <v>637.4754398</v>
          </cell>
          <cell r="P192">
            <v>710.54315593000001</v>
          </cell>
          <cell r="Q192">
            <v>1031.4651327199999</v>
          </cell>
          <cell r="R192">
            <v>1216.9448023400003</v>
          </cell>
          <cell r="S192">
            <v>1275.9446751400001</v>
          </cell>
          <cell r="T192">
            <v>1450.04373925</v>
          </cell>
          <cell r="U192">
            <v>1736.42975108</v>
          </cell>
          <cell r="V192">
            <v>1993.6893307400001</v>
          </cell>
          <cell r="W192">
            <v>113.46805129000001</v>
          </cell>
          <cell r="X192">
            <v>260.42689124999998</v>
          </cell>
          <cell r="Y192">
            <v>177.43818318000001</v>
          </cell>
          <cell r="Z192">
            <v>209.77192324000001</v>
          </cell>
          <cell r="AA192">
            <v>159.62409786000001</v>
          </cell>
          <cell r="AB192">
            <v>309.52516610999999</v>
          </cell>
          <cell r="AC192">
            <v>431.63932747000001</v>
          </cell>
          <cell r="AD192">
            <v>876.47993054999995</v>
          </cell>
          <cell r="AE192">
            <v>1202.64209125</v>
          </cell>
          <cell r="AF192">
            <v>1477.0563261900002</v>
          </cell>
          <cell r="AG192">
            <v>2005.9401724500001</v>
          </cell>
          <cell r="AH192">
            <v>2338.89725288</v>
          </cell>
          <cell r="AI192">
            <v>115.31157709</v>
          </cell>
          <cell r="AJ192">
            <v>297.83669944000002</v>
          </cell>
          <cell r="AK192">
            <v>695.26539524999998</v>
          </cell>
          <cell r="AL192">
            <v>645.93616218</v>
          </cell>
          <cell r="AM192">
            <v>1036.3863238399999</v>
          </cell>
          <cell r="AN192">
            <v>1657.68240696</v>
          </cell>
          <cell r="AO192">
            <v>2167.5056822299998</v>
          </cell>
          <cell r="AP192">
            <v>2379.9605877199997</v>
          </cell>
          <cell r="AQ192">
            <v>2891.9754975400001</v>
          </cell>
          <cell r="AR192">
            <v>3290.7571613800001</v>
          </cell>
          <cell r="AS192">
            <v>3922.6186526300003</v>
          </cell>
          <cell r="AT192">
            <v>4322.4724363999994</v>
          </cell>
          <cell r="AU192">
            <v>121.84570716</v>
          </cell>
          <cell r="AV192">
            <v>305.66092760999999</v>
          </cell>
          <cell r="AW192">
            <v>721.07721018000007</v>
          </cell>
          <cell r="AX192">
            <v>950.84384805999991</v>
          </cell>
          <cell r="AY192">
            <v>1342.7012772199998</v>
          </cell>
        </row>
        <row r="193">
          <cell r="C193">
            <v>537</v>
          </cell>
          <cell r="D193" t="str">
            <v>KCP CIKARANG</v>
          </cell>
          <cell r="E193" t="str">
            <v>KANCA CIKARANG</v>
          </cell>
          <cell r="F193">
            <v>319</v>
          </cell>
          <cell r="G193">
            <v>2</v>
          </cell>
          <cell r="H193">
            <v>37251</v>
          </cell>
          <cell r="I193">
            <v>2037.6109318200004</v>
          </cell>
          <cell r="J193">
            <v>2380.8202313900001</v>
          </cell>
          <cell r="K193">
            <v>231.23985996000002</v>
          </cell>
          <cell r="L193">
            <v>463.44761467000001</v>
          </cell>
          <cell r="M193">
            <v>913.43360869000003</v>
          </cell>
          <cell r="N193">
            <v>1137.16296855</v>
          </cell>
          <cell r="O193">
            <v>1195.4692576</v>
          </cell>
          <cell r="P193">
            <v>1381.4727943199998</v>
          </cell>
          <cell r="Q193">
            <v>2048.9786024599998</v>
          </cell>
          <cell r="R193">
            <v>2638.0264522599996</v>
          </cell>
          <cell r="S193">
            <v>3014.09133763</v>
          </cell>
          <cell r="T193">
            <v>3274.9788524300002</v>
          </cell>
          <cell r="U193">
            <v>3811.2492859399999</v>
          </cell>
          <cell r="V193">
            <v>4157.3982341800001</v>
          </cell>
          <cell r="W193">
            <v>301.55053645999999</v>
          </cell>
          <cell r="X193">
            <v>611.53407691999996</v>
          </cell>
          <cell r="Y193">
            <v>927.04925357000002</v>
          </cell>
          <cell r="Z193">
            <v>1061.4240066100001</v>
          </cell>
          <cell r="AA193">
            <v>1701.3733298699999</v>
          </cell>
          <cell r="AB193">
            <v>1984.2728612799999</v>
          </cell>
          <cell r="AC193">
            <v>2384.5541041700003</v>
          </cell>
          <cell r="AD193">
            <v>2730.8796112099999</v>
          </cell>
          <cell r="AE193">
            <v>2955.9223518499998</v>
          </cell>
          <cell r="AF193">
            <v>3023.4737460900001</v>
          </cell>
          <cell r="AG193">
            <v>3437.1269713699999</v>
          </cell>
          <cell r="AH193">
            <v>3304.9228049099997</v>
          </cell>
          <cell r="AI193">
            <v>217.85253538999999</v>
          </cell>
          <cell r="AJ193">
            <v>520.58867739999994</v>
          </cell>
          <cell r="AK193">
            <v>802.68589055999996</v>
          </cell>
          <cell r="AL193">
            <v>1512.59720154</v>
          </cell>
          <cell r="AM193">
            <v>2428.9281736999997</v>
          </cell>
          <cell r="AN193">
            <v>2801.03237889</v>
          </cell>
          <cell r="AO193">
            <v>3394.4491105500001</v>
          </cell>
          <cell r="AP193">
            <v>3842.3971754499998</v>
          </cell>
          <cell r="AQ193">
            <v>4219.9573757199996</v>
          </cell>
          <cell r="AR193">
            <v>4603.666866900001</v>
          </cell>
          <cell r="AS193">
            <v>5267.2775525799998</v>
          </cell>
          <cell r="AT193">
            <v>5748.1161182100004</v>
          </cell>
          <cell r="AU193">
            <v>403.54827068999998</v>
          </cell>
          <cell r="AV193">
            <v>624.84961551999993</v>
          </cell>
          <cell r="AW193">
            <v>1127.8693006600001</v>
          </cell>
          <cell r="AX193">
            <v>1656.5179576399998</v>
          </cell>
          <cell r="AY193">
            <v>1972.5808776700001</v>
          </cell>
        </row>
        <row r="194">
          <cell r="C194">
            <v>651</v>
          </cell>
          <cell r="D194" t="str">
            <v>KCP CIKAJANG</v>
          </cell>
          <cell r="E194" t="str">
            <v>JAKARTA WARUNG BUNCIT</v>
          </cell>
          <cell r="F194">
            <v>341</v>
          </cell>
          <cell r="G194">
            <v>4</v>
          </cell>
          <cell r="H194">
            <v>38337</v>
          </cell>
          <cell r="I194">
            <v>258.20396353000001</v>
          </cell>
          <cell r="J194">
            <v>1530.49984438</v>
          </cell>
          <cell r="K194">
            <v>117.27432039999999</v>
          </cell>
          <cell r="L194">
            <v>318.25774940000002</v>
          </cell>
          <cell r="M194">
            <v>460.62262011000001</v>
          </cell>
          <cell r="N194">
            <v>596.31952683999998</v>
          </cell>
          <cell r="O194">
            <v>799.93885393999994</v>
          </cell>
          <cell r="P194">
            <v>999.59781687000009</v>
          </cell>
          <cell r="Q194">
            <v>1212.4574722899999</v>
          </cell>
          <cell r="R194">
            <v>1374.5449416999998</v>
          </cell>
          <cell r="S194">
            <v>1534.8208433700001</v>
          </cell>
          <cell r="T194">
            <v>1704.36422763</v>
          </cell>
          <cell r="U194">
            <v>1952.6125833499998</v>
          </cell>
          <cell r="V194">
            <v>2076.6284942500001</v>
          </cell>
          <cell r="W194">
            <v>167.54924319999998</v>
          </cell>
          <cell r="X194">
            <v>327.78632250999999</v>
          </cell>
          <cell r="Y194">
            <v>484.22005000999997</v>
          </cell>
          <cell r="Z194">
            <v>630.71721455999989</v>
          </cell>
          <cell r="AA194">
            <v>479.76179311000004</v>
          </cell>
          <cell r="AB194">
            <v>199.99818693</v>
          </cell>
          <cell r="AC194">
            <v>393.67398516000003</v>
          </cell>
          <cell r="AD194">
            <v>651.37392489000001</v>
          </cell>
          <cell r="AE194">
            <v>392.11939922000005</v>
          </cell>
          <cell r="AF194">
            <v>469.51677479</v>
          </cell>
          <cell r="AG194">
            <v>56.93684614</v>
          </cell>
          <cell r="AH194">
            <v>160.79766395999999</v>
          </cell>
          <cell r="AI194">
            <v>-400.06622702999999</v>
          </cell>
          <cell r="AJ194">
            <v>24.361262589999999</v>
          </cell>
          <cell r="AK194">
            <v>116.8227267</v>
          </cell>
          <cell r="AL194">
            <v>573.70025367999995</v>
          </cell>
          <cell r="AM194">
            <v>774.70281298999998</v>
          </cell>
          <cell r="AN194">
            <v>1079.8396250799999</v>
          </cell>
          <cell r="AO194">
            <v>1493.1464810099999</v>
          </cell>
          <cell r="AP194">
            <v>1873.00217593</v>
          </cell>
          <cell r="AQ194">
            <v>2086.4876152799998</v>
          </cell>
          <cell r="AR194">
            <v>2079.9216404199997</v>
          </cell>
          <cell r="AS194">
            <v>2423.30002221</v>
          </cell>
          <cell r="AT194">
            <v>2615.0069306099999</v>
          </cell>
          <cell r="AU194">
            <v>-37.785845040000019</v>
          </cell>
          <cell r="AV194">
            <v>2.6584278400000034</v>
          </cell>
          <cell r="AW194">
            <v>315.48219389999997</v>
          </cell>
          <cell r="AX194">
            <v>490.64539021000002</v>
          </cell>
          <cell r="AY194">
            <v>842.83689516999993</v>
          </cell>
        </row>
        <row r="195">
          <cell r="C195">
            <v>671</v>
          </cell>
          <cell r="D195" t="str">
            <v>KCP BEJ</v>
          </cell>
          <cell r="E195" t="str">
            <v>JAKARTA GATOT SUBROTO</v>
          </cell>
          <cell r="F195">
            <v>359</v>
          </cell>
          <cell r="G195">
            <v>1</v>
          </cell>
          <cell r="H195">
            <v>38649</v>
          </cell>
          <cell r="I195">
            <v>-2006.6563085500004</v>
          </cell>
          <cell r="J195">
            <v>161.11413987999916</v>
          </cell>
          <cell r="K195">
            <v>73.412423439999813</v>
          </cell>
          <cell r="L195">
            <v>88.298697559999937</v>
          </cell>
          <cell r="M195">
            <v>63.056608269999501</v>
          </cell>
          <cell r="N195">
            <v>59.505036699999806</v>
          </cell>
          <cell r="O195">
            <v>30.57050026000023</v>
          </cell>
          <cell r="P195">
            <v>282.59518965999985</v>
          </cell>
          <cell r="Q195">
            <v>551.32629065999981</v>
          </cell>
          <cell r="R195">
            <v>716.79562461000057</v>
          </cell>
          <cell r="S195">
            <v>712.87755448999974</v>
          </cell>
          <cell r="T195">
            <v>858.07018488000108</v>
          </cell>
          <cell r="U195">
            <v>1011.14004262</v>
          </cell>
          <cell r="V195">
            <v>1472.3037237200001</v>
          </cell>
          <cell r="W195">
            <v>97.942053770000001</v>
          </cell>
          <cell r="X195">
            <v>289.07565826999996</v>
          </cell>
          <cell r="Y195">
            <v>85.822405079999996</v>
          </cell>
          <cell r="Z195">
            <v>264.14060288000002</v>
          </cell>
          <cell r="AA195">
            <v>823.69747686000005</v>
          </cell>
          <cell r="AB195">
            <v>1256.77726779</v>
          </cell>
          <cell r="AC195">
            <v>1434.06488244</v>
          </cell>
          <cell r="AD195">
            <v>1776.2300999500001</v>
          </cell>
          <cell r="AE195">
            <v>1944.9964102399999</v>
          </cell>
          <cell r="AF195">
            <v>1907.2019450599998</v>
          </cell>
          <cell r="AG195">
            <v>2297.3317037699999</v>
          </cell>
          <cell r="AH195">
            <v>2754.8394273200001</v>
          </cell>
          <cell r="AI195">
            <v>58.075597030000004</v>
          </cell>
          <cell r="AJ195">
            <v>66.660473420000002</v>
          </cell>
          <cell r="AK195">
            <v>562.71376404</v>
          </cell>
          <cell r="AL195">
            <v>2048.1941188000001</v>
          </cell>
          <cell r="AM195">
            <v>1796.3464769700001</v>
          </cell>
          <cell r="AN195">
            <v>2837.5110223400002</v>
          </cell>
          <cell r="AO195">
            <v>2667.8069309000002</v>
          </cell>
          <cell r="AP195">
            <v>3181.5235160700004</v>
          </cell>
          <cell r="AQ195">
            <v>4473.2949032500001</v>
          </cell>
          <cell r="AR195">
            <v>4517.0124537700003</v>
          </cell>
          <cell r="AS195">
            <v>5248.9130491899987</v>
          </cell>
          <cell r="AT195">
            <v>5419.8171780099983</v>
          </cell>
          <cell r="AU195">
            <v>494.37991244000006</v>
          </cell>
          <cell r="AV195">
            <v>966.92760875999977</v>
          </cell>
          <cell r="AW195">
            <v>1698.6540741899996</v>
          </cell>
          <cell r="AX195">
            <v>2020.5863932700004</v>
          </cell>
          <cell r="AY195">
            <v>2280.1079313799992</v>
          </cell>
        </row>
        <row r="196">
          <cell r="C196">
            <v>2018</v>
          </cell>
          <cell r="D196" t="str">
            <v>KCP MABES POLRI</v>
          </cell>
          <cell r="E196" t="str">
            <v>JAKARTA KEBAYORAN BARU</v>
          </cell>
          <cell r="F196">
            <v>193</v>
          </cell>
          <cell r="G196">
            <v>4</v>
          </cell>
          <cell r="H196">
            <v>40017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3.7659619200000001</v>
          </cell>
          <cell r="AD196">
            <v>-74.120532609999998</v>
          </cell>
          <cell r="AE196">
            <v>-66.294043399999993</v>
          </cell>
          <cell r="AF196">
            <v>-32.822413660000002</v>
          </cell>
          <cell r="AG196">
            <v>-356.09291163</v>
          </cell>
          <cell r="AH196">
            <v>-239.72646209999999</v>
          </cell>
          <cell r="AI196">
            <v>158.68477255000002</v>
          </cell>
          <cell r="AJ196">
            <v>358.72648349999997</v>
          </cell>
          <cell r="AK196">
            <v>544.90025680999997</v>
          </cell>
          <cell r="AL196">
            <v>852.68813927999997</v>
          </cell>
          <cell r="AM196">
            <v>1102.0738717199999</v>
          </cell>
          <cell r="AN196">
            <v>1391.2782309700001</v>
          </cell>
          <cell r="AO196">
            <v>1643.1673040200001</v>
          </cell>
          <cell r="AP196">
            <v>1895.0555787599999</v>
          </cell>
          <cell r="AQ196">
            <v>2178.74869472</v>
          </cell>
          <cell r="AR196">
            <v>2537.8731836699999</v>
          </cell>
          <cell r="AS196">
            <v>2853.88298588</v>
          </cell>
          <cell r="AT196">
            <v>3440.5921759399998</v>
          </cell>
          <cell r="AU196">
            <v>472.57584643999996</v>
          </cell>
          <cell r="AV196">
            <v>948.91125278999993</v>
          </cell>
          <cell r="AW196">
            <v>1190.3456824800001</v>
          </cell>
          <cell r="AX196">
            <v>1835.2296860699998</v>
          </cell>
          <cell r="AY196">
            <v>2307.7640173900004</v>
          </cell>
        </row>
        <row r="197">
          <cell r="C197">
            <v>578</v>
          </cell>
          <cell r="D197" t="str">
            <v>KCP KRANGGAN</v>
          </cell>
          <cell r="E197" t="str">
            <v>KANCA CIBUBUR</v>
          </cell>
          <cell r="F197">
            <v>384</v>
          </cell>
          <cell r="G197">
            <v>3</v>
          </cell>
          <cell r="H197">
            <v>37641</v>
          </cell>
          <cell r="I197">
            <v>-1150.3041669700003</v>
          </cell>
          <cell r="J197">
            <v>1282.1042046699999</v>
          </cell>
          <cell r="K197">
            <v>149.90466814999999</v>
          </cell>
          <cell r="L197">
            <v>48.831810330000046</v>
          </cell>
          <cell r="M197">
            <v>1854.8123776199998</v>
          </cell>
          <cell r="N197">
            <v>2408.4385698900001</v>
          </cell>
          <cell r="O197">
            <v>2642.72871102</v>
          </cell>
          <cell r="P197">
            <v>3069.7653706999999</v>
          </cell>
          <cell r="Q197">
            <v>3177.8712457299998</v>
          </cell>
          <cell r="R197">
            <v>1636.9803528800001</v>
          </cell>
          <cell r="S197">
            <v>1835.6930762100001</v>
          </cell>
          <cell r="T197">
            <v>1940.35175344</v>
          </cell>
          <cell r="U197">
            <v>2150.5115901100003</v>
          </cell>
          <cell r="V197">
            <v>2318.3828259400002</v>
          </cell>
          <cell r="W197">
            <v>-127.78510987999999</v>
          </cell>
          <cell r="X197">
            <v>779.15053890000002</v>
          </cell>
          <cell r="Y197">
            <v>552.53465749999998</v>
          </cell>
          <cell r="Z197">
            <v>683.95933003999994</v>
          </cell>
          <cell r="AA197">
            <v>776.76797399999998</v>
          </cell>
          <cell r="AB197">
            <v>1243.0620790200001</v>
          </cell>
          <cell r="AC197">
            <v>960.50102085000003</v>
          </cell>
          <cell r="AD197">
            <v>-2915.78772325</v>
          </cell>
          <cell r="AE197">
            <v>-2491.7882926699999</v>
          </cell>
          <cell r="AF197">
            <v>-922.53333064999993</v>
          </cell>
          <cell r="AG197">
            <v>-505.99403254000003</v>
          </cell>
          <cell r="AH197">
            <v>-262.02370803999997</v>
          </cell>
          <cell r="AI197">
            <v>188.08543458000003</v>
          </cell>
          <cell r="AJ197">
            <v>483.48100548000002</v>
          </cell>
          <cell r="AK197">
            <v>607.00715659000002</v>
          </cell>
          <cell r="AL197">
            <v>1168.6632094399999</v>
          </cell>
          <cell r="AM197">
            <v>1591.85727174</v>
          </cell>
          <cell r="AN197">
            <v>1962.3797313699999</v>
          </cell>
          <cell r="AO197">
            <v>2170.2355097199998</v>
          </cell>
          <cell r="AP197">
            <v>2444.4094509000001</v>
          </cell>
          <cell r="AQ197">
            <v>2746.0129432800004</v>
          </cell>
          <cell r="AR197">
            <v>2980.8937090300001</v>
          </cell>
          <cell r="AS197">
            <v>2780.0343566900001</v>
          </cell>
          <cell r="AT197">
            <v>3937.93950967</v>
          </cell>
          <cell r="AU197">
            <v>290.54401174999998</v>
          </cell>
          <cell r="AV197">
            <v>585.17649312000015</v>
          </cell>
          <cell r="AW197">
            <v>275.04579144000007</v>
          </cell>
          <cell r="AX197">
            <v>385.64286209999966</v>
          </cell>
          <cell r="AY197">
            <v>439.79325161999986</v>
          </cell>
        </row>
        <row r="198">
          <cell r="C198">
            <v>2124</v>
          </cell>
          <cell r="D198" t="str">
            <v>KCP MELAWAI (BLOK M)</v>
          </cell>
          <cell r="E198" t="str">
            <v>JAKARTA KEBAYORAN BARU</v>
          </cell>
          <cell r="F198">
            <v>193</v>
          </cell>
          <cell r="G198">
            <v>4</v>
          </cell>
          <cell r="H198">
            <v>0</v>
          </cell>
          <cell r="AU198">
            <v>0</v>
          </cell>
          <cell r="AV198">
            <v>-23.334390370000001</v>
          </cell>
          <cell r="AW198">
            <v>-545.11758372999998</v>
          </cell>
          <cell r="AX198">
            <v>-601.92589320999991</v>
          </cell>
          <cell r="AY198">
            <v>-616.50634805999994</v>
          </cell>
        </row>
        <row r="199">
          <cell r="C199">
            <v>2123</v>
          </cell>
          <cell r="D199" t="str">
            <v>KCP PLASA SEMANGGI</v>
          </cell>
          <cell r="E199" t="str">
            <v>JAKARTA GATOT SUBROTO</v>
          </cell>
          <cell r="F199">
            <v>359</v>
          </cell>
          <cell r="G199">
            <v>4</v>
          </cell>
          <cell r="H199">
            <v>40539</v>
          </cell>
          <cell r="AU199">
            <v>-25.49710653</v>
          </cell>
          <cell r="AV199">
            <v>-279.68849226999998</v>
          </cell>
          <cell r="AW199">
            <v>-347.45287342</v>
          </cell>
          <cell r="AX199">
            <v>-700.94483279999997</v>
          </cell>
          <cell r="AY199">
            <v>-771.55779959999995</v>
          </cell>
        </row>
        <row r="200">
          <cell r="C200">
            <v>592</v>
          </cell>
          <cell r="D200" t="str">
            <v>KCP Kampus II Untar</v>
          </cell>
          <cell r="E200" t="str">
            <v>JAKARTA ROXI</v>
          </cell>
          <cell r="F200">
            <v>338</v>
          </cell>
          <cell r="G200">
            <v>3</v>
          </cell>
          <cell r="H200">
            <v>37452</v>
          </cell>
          <cell r="I200">
            <v>294.41234473000009</v>
          </cell>
          <cell r="J200">
            <v>661.83199153999999</v>
          </cell>
          <cell r="K200">
            <v>81.548529310000006</v>
          </cell>
          <cell r="L200">
            <v>294.94785130999998</v>
          </cell>
          <cell r="M200">
            <v>296.38133053999996</v>
          </cell>
          <cell r="N200">
            <v>1070.6658345999999</v>
          </cell>
          <cell r="O200">
            <v>1168.6017732999999</v>
          </cell>
          <cell r="P200">
            <v>1587.9773993199999</v>
          </cell>
          <cell r="Q200">
            <v>1532.9719186</v>
          </cell>
          <cell r="R200">
            <v>1701.25593632</v>
          </cell>
          <cell r="S200">
            <v>1794.02360884</v>
          </cell>
          <cell r="T200">
            <v>1913.2053108800001</v>
          </cell>
          <cell r="U200">
            <v>1914.7230156800001</v>
          </cell>
          <cell r="V200">
            <v>1886.1092387000001</v>
          </cell>
          <cell r="W200">
            <v>80.966670840000006</v>
          </cell>
          <cell r="X200">
            <v>224.47960082</v>
          </cell>
          <cell r="Y200">
            <v>295.27044304000003</v>
          </cell>
          <cell r="Z200">
            <v>325.97457098000001</v>
          </cell>
          <cell r="AA200">
            <v>362.85911004000002</v>
          </cell>
          <cell r="AB200">
            <v>505.03083232</v>
          </cell>
          <cell r="AC200">
            <v>687.71743921000007</v>
          </cell>
          <cell r="AD200">
            <v>843.40094347000002</v>
          </cell>
          <cell r="AE200">
            <v>950.62121757</v>
          </cell>
          <cell r="AF200">
            <v>641.40320895000002</v>
          </cell>
          <cell r="AG200">
            <v>0.32329901999999999</v>
          </cell>
          <cell r="AH200">
            <v>-3.5248371600000001</v>
          </cell>
          <cell r="AI200">
            <v>-1694.2337596900002</v>
          </cell>
          <cell r="AJ200">
            <v>-2365.77630254</v>
          </cell>
          <cell r="AK200">
            <v>-2218.9846634800001</v>
          </cell>
          <cell r="AL200">
            <v>-3470.1728147800004</v>
          </cell>
          <cell r="AM200">
            <v>-3686.5820641700002</v>
          </cell>
          <cell r="AN200">
            <v>-3787.15285877</v>
          </cell>
          <cell r="AO200">
            <v>-3590.3379160599998</v>
          </cell>
          <cell r="AP200">
            <v>-3873.9995380599998</v>
          </cell>
          <cell r="AQ200">
            <v>-4008.1499122</v>
          </cell>
          <cell r="AR200">
            <v>-4176.9428006900007</v>
          </cell>
          <cell r="AS200">
            <v>-4429.4018068300002</v>
          </cell>
          <cell r="AT200">
            <v>-4457.8933813300009</v>
          </cell>
          <cell r="AU200">
            <v>49.930102340000005</v>
          </cell>
          <cell r="AV200">
            <v>25.604762579999999</v>
          </cell>
          <cell r="AW200">
            <v>-80.720321790000028</v>
          </cell>
          <cell r="AX200">
            <v>1154.4040532899999</v>
          </cell>
          <cell r="AY200">
            <v>1349.3938074100001</v>
          </cell>
        </row>
        <row r="201">
          <cell r="C201">
            <v>1184</v>
          </cell>
          <cell r="D201" t="str">
            <v>KCP CIKUPA</v>
          </cell>
          <cell r="E201" t="str">
            <v>KC BALARAJA</v>
          </cell>
          <cell r="F201">
            <v>437</v>
          </cell>
          <cell r="G201">
            <v>4</v>
          </cell>
          <cell r="H201">
            <v>39685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6.08852E-3</v>
          </cell>
          <cell r="S201">
            <v>-44.8638075</v>
          </cell>
          <cell r="T201">
            <v>-489.97360593999997</v>
          </cell>
          <cell r="U201">
            <v>-154.2978171</v>
          </cell>
          <cell r="V201">
            <v>-276.86427319000001</v>
          </cell>
          <cell r="W201">
            <v>-41.997796909999998</v>
          </cell>
          <cell r="X201">
            <v>-71.73516334</v>
          </cell>
          <cell r="Y201">
            <v>-131.78413037999999</v>
          </cell>
          <cell r="Z201">
            <v>-109.60353284999999</v>
          </cell>
          <cell r="AA201">
            <v>-73.945037989999989</v>
          </cell>
          <cell r="AB201">
            <v>-59.321379840000006</v>
          </cell>
          <cell r="AC201">
            <v>-17.878787039999999</v>
          </cell>
          <cell r="AD201">
            <v>59.724291310000005</v>
          </cell>
          <cell r="AE201">
            <v>78.06141384</v>
          </cell>
          <cell r="AF201">
            <v>162.54109980000001</v>
          </cell>
          <cell r="AG201">
            <v>237.35586615</v>
          </cell>
          <cell r="AH201">
            <v>91.478371580000001</v>
          </cell>
          <cell r="AI201">
            <v>44.75099625</v>
          </cell>
          <cell r="AJ201">
            <v>58.330212409999994</v>
          </cell>
          <cell r="AK201">
            <v>-204.75182030000002</v>
          </cell>
          <cell r="AL201">
            <v>-437.93084766999999</v>
          </cell>
          <cell r="AM201">
            <v>-933.30164295000009</v>
          </cell>
          <cell r="AN201">
            <v>-1415.6490426800001</v>
          </cell>
          <cell r="AO201">
            <v>-1288.8001708499999</v>
          </cell>
          <cell r="AP201">
            <v>-1609.9601455899999</v>
          </cell>
          <cell r="AQ201">
            <v>-4333.7442864300001</v>
          </cell>
          <cell r="AR201">
            <v>-3434.1978629400001</v>
          </cell>
          <cell r="AS201">
            <v>-3332.2209125299996</v>
          </cell>
          <cell r="AT201">
            <v>-2998.8282234499998</v>
          </cell>
          <cell r="AU201">
            <v>-272.64269812999999</v>
          </cell>
          <cell r="AV201">
            <v>-191.27074785000002</v>
          </cell>
          <cell r="AW201">
            <v>-175.51246723</v>
          </cell>
          <cell r="AX201">
            <v>-70.139811240000014</v>
          </cell>
          <cell r="AY201">
            <v>-446.39714755</v>
          </cell>
        </row>
        <row r="202">
          <cell r="C202">
            <v>1166</v>
          </cell>
          <cell r="D202" t="str">
            <v>KCP CIKANDE</v>
          </cell>
          <cell r="E202" t="str">
            <v>SERANG</v>
          </cell>
          <cell r="F202">
            <v>84</v>
          </cell>
          <cell r="G202">
            <v>4</v>
          </cell>
          <cell r="H202">
            <v>39650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-0.49956970999999994</v>
          </cell>
          <cell r="R202">
            <v>-1.0050311200000002</v>
          </cell>
          <cell r="S202">
            <v>-471.63396750999999</v>
          </cell>
          <cell r="T202">
            <v>-513.12585646000002</v>
          </cell>
          <cell r="U202">
            <v>-544.55641910999998</v>
          </cell>
          <cell r="V202">
            <v>-586.87583852</v>
          </cell>
          <cell r="W202">
            <v>-21.93940911</v>
          </cell>
          <cell r="X202">
            <v>-19.599935379999998</v>
          </cell>
          <cell r="Y202">
            <v>-18.145634510000001</v>
          </cell>
          <cell r="Z202">
            <v>-15.876566179999999</v>
          </cell>
          <cell r="AA202">
            <v>11.205633689999999</v>
          </cell>
          <cell r="AB202">
            <v>-0.90477868000000006</v>
          </cell>
          <cell r="AC202">
            <v>44.467371069999999</v>
          </cell>
          <cell r="AD202">
            <v>107.62382321</v>
          </cell>
          <cell r="AE202">
            <v>101.92390179</v>
          </cell>
          <cell r="AF202">
            <v>171.44747949000001</v>
          </cell>
          <cell r="AG202">
            <v>219.18394903999999</v>
          </cell>
          <cell r="AH202">
            <v>310.74559673000005</v>
          </cell>
          <cell r="AI202">
            <v>88.536370129999995</v>
          </cell>
          <cell r="AJ202">
            <v>183.60833525999999</v>
          </cell>
          <cell r="AK202">
            <v>225.38128861000001</v>
          </cell>
          <cell r="AL202">
            <v>232.97081134999999</v>
          </cell>
          <cell r="AM202">
            <v>-11.86092726</v>
          </cell>
          <cell r="AN202">
            <v>-295.61590679</v>
          </cell>
          <cell r="AO202">
            <v>-659.53416284000002</v>
          </cell>
          <cell r="AP202">
            <v>-1403.3698393</v>
          </cell>
          <cell r="AQ202">
            <v>-1676.8782751199999</v>
          </cell>
          <cell r="AR202">
            <v>-2634.0044821900001</v>
          </cell>
          <cell r="AS202">
            <v>-2580.62348346</v>
          </cell>
          <cell r="AT202">
            <v>-2553.6671542199997</v>
          </cell>
          <cell r="AU202">
            <v>36.37291355</v>
          </cell>
          <cell r="AV202">
            <v>-190.62248456</v>
          </cell>
          <cell r="AW202">
            <v>-236.64198171000001</v>
          </cell>
          <cell r="AX202">
            <v>-485.79325133000003</v>
          </cell>
          <cell r="AY202">
            <v>-928.30116941000006</v>
          </cell>
        </row>
        <row r="203">
          <cell r="C203">
            <v>524</v>
          </cell>
          <cell r="D203" t="str">
            <v>KCP. Cirendeu</v>
          </cell>
          <cell r="E203" t="str">
            <v>KANCA CIPUTAT</v>
          </cell>
          <cell r="F203">
            <v>382</v>
          </cell>
          <cell r="G203">
            <v>3</v>
          </cell>
          <cell r="H203">
            <v>37246</v>
          </cell>
          <cell r="I203">
            <v>779</v>
          </cell>
          <cell r="J203">
            <v>1104.9100552800001</v>
          </cell>
          <cell r="K203">
            <v>90.313162000000005</v>
          </cell>
          <cell r="L203">
            <v>141.60997172999998</v>
          </cell>
          <cell r="M203">
            <v>255.64373180999999</v>
          </cell>
          <cell r="N203">
            <v>359.10045725999998</v>
          </cell>
          <cell r="O203">
            <v>475.62032650999998</v>
          </cell>
          <cell r="P203">
            <v>620.24640870000007</v>
          </cell>
          <cell r="Q203">
            <v>759.18743171000006</v>
          </cell>
          <cell r="R203">
            <v>921.08863794999991</v>
          </cell>
          <cell r="S203">
            <v>1004.84931948</v>
          </cell>
          <cell r="T203">
            <v>1162.8534773399999</v>
          </cell>
          <cell r="U203">
            <v>1338.73692742</v>
          </cell>
          <cell r="V203">
            <v>1502.0268015899999</v>
          </cell>
          <cell r="W203">
            <v>187.08678821000001</v>
          </cell>
          <cell r="X203">
            <v>316.64106239999995</v>
          </cell>
          <cell r="Y203">
            <v>466.31165152</v>
          </cell>
          <cell r="Z203">
            <v>613.53695654000001</v>
          </cell>
          <cell r="AA203">
            <v>808.76610249999999</v>
          </cell>
          <cell r="AB203">
            <v>909.05343985000002</v>
          </cell>
          <cell r="AC203">
            <v>1194.39745294</v>
          </cell>
          <cell r="AD203">
            <v>1480.3329860899998</v>
          </cell>
          <cell r="AE203">
            <v>1627.6766750499999</v>
          </cell>
          <cell r="AF203">
            <v>1886.2150280999999</v>
          </cell>
          <cell r="AG203">
            <v>2135.4127324699998</v>
          </cell>
          <cell r="AH203">
            <v>2303.9578477300001</v>
          </cell>
          <cell r="AI203">
            <v>230.88476176</v>
          </cell>
          <cell r="AJ203">
            <v>383.55314570999997</v>
          </cell>
          <cell r="AK203">
            <v>259.08042031999997</v>
          </cell>
          <cell r="AL203">
            <v>189.67480297</v>
          </cell>
          <cell r="AM203">
            <v>228.50500343000002</v>
          </cell>
          <cell r="AN203">
            <v>-545.15751713999998</v>
          </cell>
          <cell r="AO203">
            <v>-444.93720967000002</v>
          </cell>
          <cell r="AP203">
            <v>-262.21114327999999</v>
          </cell>
          <cell r="AQ203">
            <v>-129.63597229000001</v>
          </cell>
          <cell r="AR203">
            <v>84.265790090000039</v>
          </cell>
          <cell r="AS203">
            <v>111.21713756</v>
          </cell>
          <cell r="AT203">
            <v>547.52194981999992</v>
          </cell>
          <cell r="AU203">
            <v>126.78020931</v>
          </cell>
          <cell r="AV203">
            <v>351.25340262999998</v>
          </cell>
          <cell r="AW203">
            <v>328.10673336000002</v>
          </cell>
          <cell r="AX203">
            <v>484.65870818999991</v>
          </cell>
          <cell r="AY203">
            <v>367.91346684999996</v>
          </cell>
        </row>
        <row r="204">
          <cell r="C204">
            <v>539</v>
          </cell>
          <cell r="D204" t="str">
            <v>KCP BRI Kebon Jeruk</v>
          </cell>
          <cell r="E204" t="str">
            <v>KANCA KEBON JERUK</v>
          </cell>
          <cell r="F204">
            <v>377</v>
          </cell>
          <cell r="G204">
            <v>3</v>
          </cell>
          <cell r="H204">
            <v>37263</v>
          </cell>
          <cell r="I204">
            <v>501.69554169999998</v>
          </cell>
          <cell r="J204">
            <v>975.89532744000007</v>
          </cell>
          <cell r="K204">
            <v>90.188194680000009</v>
          </cell>
          <cell r="L204">
            <v>145.88129806999999</v>
          </cell>
          <cell r="M204">
            <v>41.806461299999995</v>
          </cell>
          <cell r="N204">
            <v>139.00060348000002</v>
          </cell>
          <cell r="O204">
            <v>182.65486767000002</v>
          </cell>
          <cell r="P204">
            <v>304.62233510000004</v>
          </cell>
          <cell r="Q204">
            <v>410.04366042999999</v>
          </cell>
          <cell r="R204">
            <v>524.44558798000003</v>
          </cell>
          <cell r="S204">
            <v>517.85588904999997</v>
          </cell>
          <cell r="T204">
            <v>647.07619239999997</v>
          </cell>
          <cell r="U204">
            <v>860.61954916000002</v>
          </cell>
          <cell r="V204">
            <v>1023.03856905</v>
          </cell>
          <cell r="W204">
            <v>54.164422030000004</v>
          </cell>
          <cell r="X204">
            <v>132.90653204</v>
          </cell>
          <cell r="Y204">
            <v>389.47050475999998</v>
          </cell>
          <cell r="Z204">
            <v>411.27995933999995</v>
          </cell>
          <cell r="AA204">
            <v>475.20840483999996</v>
          </cell>
          <cell r="AB204">
            <v>737.00986872999999</v>
          </cell>
          <cell r="AC204">
            <v>667.96786325999994</v>
          </cell>
          <cell r="AD204">
            <v>1038.3797783300001</v>
          </cell>
          <cell r="AE204">
            <v>1251.74101081</v>
          </cell>
          <cell r="AF204">
            <v>1548.6944474899999</v>
          </cell>
          <cell r="AG204">
            <v>1778.52564394</v>
          </cell>
          <cell r="AH204">
            <v>2060.4830848299998</v>
          </cell>
          <cell r="AI204">
            <v>-359.15896500000002</v>
          </cell>
          <cell r="AJ204">
            <v>301.25381489</v>
          </cell>
          <cell r="AK204">
            <v>505.01657069999999</v>
          </cell>
          <cell r="AL204">
            <v>763.1563519</v>
          </cell>
          <cell r="AM204">
            <v>766.94022573999996</v>
          </cell>
          <cell r="AN204">
            <v>729.59091109000008</v>
          </cell>
          <cell r="AO204">
            <v>960.45494413999995</v>
          </cell>
          <cell r="AP204">
            <v>704.56168897999999</v>
          </cell>
          <cell r="AQ204">
            <v>1135.9490635899999</v>
          </cell>
          <cell r="AR204">
            <v>1161.83119528</v>
          </cell>
          <cell r="AS204">
            <v>1085.68116932</v>
          </cell>
          <cell r="AT204">
            <v>1105.0943293600001</v>
          </cell>
          <cell r="AU204">
            <v>-393.41059519999999</v>
          </cell>
          <cell r="AV204">
            <v>-995.39036188000011</v>
          </cell>
          <cell r="AW204">
            <v>-1633.7821329999999</v>
          </cell>
          <cell r="AX204">
            <v>-1926.8651525200003</v>
          </cell>
          <cell r="AY204">
            <v>-3413.7773493499999</v>
          </cell>
        </row>
        <row r="205">
          <cell r="C205">
            <v>2139</v>
          </cell>
          <cell r="D205" t="str">
            <v>KCP TAMAN ARIES</v>
          </cell>
          <cell r="E205" t="str">
            <v>KC JKT JOGLO</v>
          </cell>
          <cell r="F205">
            <v>396</v>
          </cell>
          <cell r="G205">
            <v>4</v>
          </cell>
          <cell r="H205">
            <v>40532</v>
          </cell>
          <cell r="AT205">
            <v>-533.39316458999997</v>
          </cell>
          <cell r="AU205">
            <v>-27.20666108</v>
          </cell>
          <cell r="AV205">
            <v>-114.33249069</v>
          </cell>
          <cell r="AW205">
            <v>-177.56407734000001</v>
          </cell>
          <cell r="AX205">
            <v>-272.06385826999997</v>
          </cell>
          <cell r="AY205">
            <v>-356.48914195999998</v>
          </cell>
        </row>
        <row r="206">
          <cell r="C206">
            <v>2126</v>
          </cell>
          <cell r="D206" t="str">
            <v>KCP SUPERMALL LIPPO KARAWACI</v>
          </cell>
          <cell r="E206" t="str">
            <v>BSD</v>
          </cell>
          <cell r="F206">
            <v>509</v>
          </cell>
          <cell r="G206">
            <v>4</v>
          </cell>
          <cell r="H206">
            <v>40511</v>
          </cell>
          <cell r="AT206">
            <v>-255.47232578000001</v>
          </cell>
          <cell r="AU206">
            <v>-103.14709372</v>
          </cell>
          <cell r="AV206">
            <v>-207.77400216000004</v>
          </cell>
          <cell r="AW206">
            <v>-329.25503196000005</v>
          </cell>
          <cell r="AX206">
            <v>-408.02543974999998</v>
          </cell>
          <cell r="AY206">
            <v>-487.37734665999994</v>
          </cell>
        </row>
        <row r="207">
          <cell r="C207">
            <v>2081</v>
          </cell>
          <cell r="D207" t="str">
            <v>KCP SEKADAU</v>
          </cell>
          <cell r="E207" t="str">
            <v>SANGGAU</v>
          </cell>
          <cell r="F207">
            <v>322</v>
          </cell>
          <cell r="G207">
            <v>4</v>
          </cell>
          <cell r="H207">
            <v>40163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-20.105140989999999</v>
          </cell>
          <cell r="AJ207">
            <v>-87.320525349999997</v>
          </cell>
          <cell r="AK207">
            <v>-138.02760599999999</v>
          </cell>
          <cell r="AL207">
            <v>-194.44394803999998</v>
          </cell>
          <cell r="AM207">
            <v>-266.95235685</v>
          </cell>
          <cell r="AN207">
            <v>-297.05914651000001</v>
          </cell>
          <cell r="AO207">
            <v>-297.76820312000001</v>
          </cell>
          <cell r="AP207">
            <v>-274.14192012000001</v>
          </cell>
          <cell r="AQ207">
            <v>-249.68071333</v>
          </cell>
          <cell r="AR207">
            <v>-241.84993874</v>
          </cell>
          <cell r="AS207">
            <v>-210.79542861000002</v>
          </cell>
          <cell r="AT207">
            <v>-212.88164714999999</v>
          </cell>
          <cell r="AU207">
            <v>83.008456869999989</v>
          </cell>
          <cell r="AV207">
            <v>115.79349753999999</v>
          </cell>
          <cell r="AW207">
            <v>203.94150396000001</v>
          </cell>
          <cell r="AX207">
            <v>268.80767197</v>
          </cell>
          <cell r="AY207">
            <v>389.71379724000008</v>
          </cell>
        </row>
        <row r="208">
          <cell r="C208">
            <v>2041</v>
          </cell>
          <cell r="D208" t="str">
            <v>KCP BATUSARI</v>
          </cell>
          <cell r="E208" t="str">
            <v>KANCA KEBON JERUK</v>
          </cell>
          <cell r="F208">
            <v>377</v>
          </cell>
          <cell r="G208">
            <v>4</v>
          </cell>
          <cell r="H208">
            <v>40099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-24.733482690000002</v>
          </cell>
          <cell r="AG208">
            <v>-53.333199749999999</v>
          </cell>
          <cell r="AH208">
            <v>-293.24403845999996</v>
          </cell>
          <cell r="AI208">
            <v>-49.129267749999997</v>
          </cell>
          <cell r="AJ208">
            <v>-90.896614510000006</v>
          </cell>
          <cell r="AK208">
            <v>-136.59145175999998</v>
          </cell>
          <cell r="AL208">
            <v>-160.77169833000002</v>
          </cell>
          <cell r="AM208">
            <v>-271.66704920999996</v>
          </cell>
          <cell r="AN208">
            <v>-325.21384515</v>
          </cell>
          <cell r="AO208">
            <v>-332.31601568999997</v>
          </cell>
          <cell r="AP208">
            <v>-338.50941033999999</v>
          </cell>
          <cell r="AQ208">
            <v>-383.82951276</v>
          </cell>
          <cell r="AR208">
            <v>-430.51960855999999</v>
          </cell>
          <cell r="AS208">
            <v>-460.17345071000005</v>
          </cell>
          <cell r="AT208">
            <v>-494.61603360999993</v>
          </cell>
          <cell r="AU208">
            <v>20.02267277</v>
          </cell>
          <cell r="AV208">
            <v>6.4578063100000023</v>
          </cell>
          <cell r="AW208">
            <v>25.143137419999999</v>
          </cell>
          <cell r="AX208">
            <v>11.014484879999999</v>
          </cell>
          <cell r="AY208">
            <v>14.912886419999998</v>
          </cell>
        </row>
        <row r="209">
          <cell r="C209">
            <v>2040</v>
          </cell>
          <cell r="D209" t="str">
            <v>KCP CITRA NIAGA</v>
          </cell>
          <cell r="E209" t="str">
            <v>KC JAKARTA KALIDERES</v>
          </cell>
          <cell r="F209">
            <v>399</v>
          </cell>
          <cell r="G209">
            <v>4</v>
          </cell>
          <cell r="H209">
            <v>40106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-52.325298409999995</v>
          </cell>
          <cell r="AH209">
            <v>-424.04573455000002</v>
          </cell>
          <cell r="AI209">
            <v>-11.91643444</v>
          </cell>
          <cell r="AJ209">
            <v>-44.94179063</v>
          </cell>
          <cell r="AK209">
            <v>-69.610871610000004</v>
          </cell>
          <cell r="AL209">
            <v>-100.56630161</v>
          </cell>
          <cell r="AM209">
            <v>-137.31948094000001</v>
          </cell>
          <cell r="AN209">
            <v>-147.46107431000001</v>
          </cell>
          <cell r="AO209">
            <v>-186.34953902999999</v>
          </cell>
          <cell r="AP209">
            <v>-253.75965008</v>
          </cell>
          <cell r="AQ209">
            <v>-261.28872094000002</v>
          </cell>
          <cell r="AR209">
            <v>-261.02651729000002</v>
          </cell>
          <cell r="AS209">
            <v>-340.56367155000004</v>
          </cell>
          <cell r="AT209">
            <v>-534.04105745999993</v>
          </cell>
          <cell r="AU209">
            <v>-3.0349121899999996</v>
          </cell>
          <cell r="AV209">
            <v>27.532989570000002</v>
          </cell>
          <cell r="AW209">
            <v>-10.922692480000004</v>
          </cell>
          <cell r="AX209">
            <v>-183.42580319000001</v>
          </cell>
          <cell r="AY209">
            <v>-257.18353730000001</v>
          </cell>
        </row>
        <row r="210">
          <cell r="C210">
            <v>2137</v>
          </cell>
          <cell r="D210" t="str">
            <v>KCP KARANG TENGAH</v>
          </cell>
          <cell r="E210" t="str">
            <v>KANCA CILEDUG</v>
          </cell>
          <cell r="F210">
            <v>392</v>
          </cell>
          <cell r="G210">
            <v>4</v>
          </cell>
          <cell r="H210">
            <v>40539</v>
          </cell>
          <cell r="AT210">
            <v>-48.299192120000001</v>
          </cell>
          <cell r="AU210">
            <v>-27.47861863</v>
          </cell>
          <cell r="AV210">
            <v>-213.12073289</v>
          </cell>
          <cell r="AW210">
            <v>-294.40932647000005</v>
          </cell>
          <cell r="AX210">
            <v>-380.44485480999998</v>
          </cell>
          <cell r="AY210">
            <v>-451.08356280999999</v>
          </cell>
        </row>
        <row r="211">
          <cell r="C211">
            <v>2135</v>
          </cell>
          <cell r="D211" t="str">
            <v>KCP ALAM SUTRA</v>
          </cell>
          <cell r="E211" t="str">
            <v>BSD</v>
          </cell>
          <cell r="F211">
            <v>509</v>
          </cell>
          <cell r="G211">
            <v>4</v>
          </cell>
          <cell r="H211">
            <v>40540</v>
          </cell>
          <cell r="AT211">
            <v>-42.642202929999996</v>
          </cell>
          <cell r="AU211">
            <v>-31.64416847</v>
          </cell>
          <cell r="AV211">
            <v>-107.91598942</v>
          </cell>
          <cell r="AW211">
            <v>-186.42031205000001</v>
          </cell>
          <cell r="AX211">
            <v>-262.20006913999998</v>
          </cell>
          <cell r="AY211">
            <v>-335.96604498999994</v>
          </cell>
        </row>
        <row r="212">
          <cell r="C212">
            <v>2045</v>
          </cell>
          <cell r="D212" t="str">
            <v>KCP MUTIARA TAMAN PALEM</v>
          </cell>
          <cell r="E212" t="str">
            <v>JAKARTA KOTA</v>
          </cell>
          <cell r="F212">
            <v>19</v>
          </cell>
          <cell r="G212">
            <v>4</v>
          </cell>
          <cell r="H212">
            <v>40099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-14.173922599999999</v>
          </cell>
          <cell r="AG212">
            <v>-55.659420930000003</v>
          </cell>
          <cell r="AH212">
            <v>-442.02672706999999</v>
          </cell>
          <cell r="AI212">
            <v>-42.619685279999999</v>
          </cell>
          <cell r="AJ212">
            <v>-93.723436390000003</v>
          </cell>
          <cell r="AK212">
            <v>-120.4864027</v>
          </cell>
          <cell r="AL212">
            <v>-175.38386459</v>
          </cell>
          <cell r="AM212">
            <v>-263.44584534000001</v>
          </cell>
          <cell r="AN212">
            <v>-301.02703674999998</v>
          </cell>
          <cell r="AO212">
            <v>-311.17351110999999</v>
          </cell>
          <cell r="AP212">
            <v>-326.81038913999998</v>
          </cell>
          <cell r="AQ212">
            <v>-382.24927113000001</v>
          </cell>
          <cell r="AR212">
            <v>-399.00142290999997</v>
          </cell>
          <cell r="AS212">
            <v>-415.20360642999992</v>
          </cell>
          <cell r="AT212">
            <v>-478.16677973999998</v>
          </cell>
          <cell r="AU212">
            <v>8.9960329899999945</v>
          </cell>
          <cell r="AV212">
            <v>12.701054450000003</v>
          </cell>
          <cell r="AW212">
            <v>48.336752999999987</v>
          </cell>
          <cell r="AX212">
            <v>67.096419040000015</v>
          </cell>
          <cell r="AY212">
            <v>86.410614069999994</v>
          </cell>
        </row>
        <row r="213">
          <cell r="C213">
            <v>2136</v>
          </cell>
          <cell r="D213" t="str">
            <v>KCP GRAHA RAYA BINTARO</v>
          </cell>
          <cell r="E213" t="str">
            <v>KANCA BINTARO</v>
          </cell>
          <cell r="F213">
            <v>393</v>
          </cell>
          <cell r="G213">
            <v>4</v>
          </cell>
          <cell r="H213">
            <v>40540</v>
          </cell>
          <cell r="AT213">
            <v>-1.6537169999999997E-2</v>
          </cell>
          <cell r="AU213">
            <v>-11.20433207</v>
          </cell>
          <cell r="AV213">
            <v>-70.988076629999995</v>
          </cell>
          <cell r="AW213">
            <v>-130.07673012999999</v>
          </cell>
          <cell r="AX213">
            <v>-233.13917928000001</v>
          </cell>
          <cell r="AY213">
            <v>-305.46425879000003</v>
          </cell>
        </row>
        <row r="214">
          <cell r="C214">
            <v>1210</v>
          </cell>
          <cell r="D214" t="str">
            <v>KCP GREEN VILLE</v>
          </cell>
          <cell r="E214" t="str">
            <v>KC JKT TANJUNG DUREN</v>
          </cell>
          <cell r="F214">
            <v>395</v>
          </cell>
          <cell r="G214">
            <v>4</v>
          </cell>
          <cell r="H214">
            <v>40539</v>
          </cell>
          <cell r="AT214">
            <v>54.341081109999983</v>
          </cell>
          <cell r="AU214">
            <v>-3.8276045399999989</v>
          </cell>
          <cell r="AV214">
            <v>-13.454937009999998</v>
          </cell>
          <cell r="AW214">
            <v>-1.4475715400000067</v>
          </cell>
          <cell r="AX214">
            <v>-83.983390830000005</v>
          </cell>
          <cell r="AY214">
            <v>-140.69648816999998</v>
          </cell>
        </row>
        <row r="215">
          <cell r="C215">
            <v>1122</v>
          </cell>
          <cell r="D215" t="str">
            <v>KCP TAMAN PALEM</v>
          </cell>
          <cell r="E215" t="str">
            <v>KC JAKARTA KALIDERES</v>
          </cell>
          <cell r="F215">
            <v>399</v>
          </cell>
          <cell r="G215">
            <v>4</v>
          </cell>
          <cell r="H215">
            <v>39470</v>
          </cell>
          <cell r="I215">
            <v>0</v>
          </cell>
          <cell r="J215">
            <v>0</v>
          </cell>
          <cell r="K215">
            <v>-1.79065297</v>
          </cell>
          <cell r="L215">
            <v>-94.493227279999999</v>
          </cell>
          <cell r="M215">
            <v>-175.42954643000002</v>
          </cell>
          <cell r="N215">
            <v>-215.32969431000001</v>
          </cell>
          <cell r="O215">
            <v>-268.65608559000003</v>
          </cell>
          <cell r="P215">
            <v>-297.30366185000003</v>
          </cell>
          <cell r="Q215">
            <v>-323.57069752000007</v>
          </cell>
          <cell r="R215">
            <v>-324.57271186000003</v>
          </cell>
          <cell r="S215">
            <v>-402.80806567000002</v>
          </cell>
          <cell r="T215">
            <v>-429.49712011999998</v>
          </cell>
          <cell r="U215">
            <v>-434.35146825999999</v>
          </cell>
          <cell r="V215">
            <v>-444.90391843000003</v>
          </cell>
          <cell r="W215">
            <v>12.113942310000001</v>
          </cell>
          <cell r="X215">
            <v>42.380559409999996</v>
          </cell>
          <cell r="Y215">
            <v>30.74949003</v>
          </cell>
          <cell r="Z215">
            <v>67.314847159999999</v>
          </cell>
          <cell r="AA215">
            <v>115.31164231</v>
          </cell>
          <cell r="AB215">
            <v>129.36105270000002</v>
          </cell>
          <cell r="AC215">
            <v>184.79175180999999</v>
          </cell>
          <cell r="AD215">
            <v>254.59011547</v>
          </cell>
          <cell r="AE215">
            <v>279.18735533</v>
          </cell>
          <cell r="AF215">
            <v>330.52929161999998</v>
          </cell>
          <cell r="AG215">
            <v>376.36054514999995</v>
          </cell>
          <cell r="AH215">
            <v>459.54817070999997</v>
          </cell>
          <cell r="AI215">
            <v>89.046340819999998</v>
          </cell>
          <cell r="AJ215">
            <v>137.55971463</v>
          </cell>
          <cell r="AK215">
            <v>279.72438126999998</v>
          </cell>
          <cell r="AL215">
            <v>338.38842325000002</v>
          </cell>
          <cell r="AM215">
            <v>257.16360987000002</v>
          </cell>
          <cell r="AN215">
            <v>132.55105978</v>
          </cell>
          <cell r="AO215">
            <v>204.72317672999998</v>
          </cell>
          <cell r="AP215">
            <v>21.27590154</v>
          </cell>
          <cell r="AQ215">
            <v>35.31072297</v>
          </cell>
          <cell r="AR215">
            <v>-4.2713367699999809</v>
          </cell>
          <cell r="AS215">
            <v>387.63395437999998</v>
          </cell>
          <cell r="AT215">
            <v>521.25351126999999</v>
          </cell>
          <cell r="AU215">
            <v>99.616008010000002</v>
          </cell>
          <cell r="AV215">
            <v>267.75847143999999</v>
          </cell>
          <cell r="AW215">
            <v>394.39587891999997</v>
          </cell>
          <cell r="AX215">
            <v>509.13133904999995</v>
          </cell>
          <cell r="AY215">
            <v>-1448.9738185500003</v>
          </cell>
        </row>
        <row r="216">
          <cell r="C216">
            <v>1106</v>
          </cell>
          <cell r="D216" t="str">
            <v>KCP CILEDUG</v>
          </cell>
          <cell r="E216" t="str">
            <v>KANCA CILEDUG</v>
          </cell>
          <cell r="F216">
            <v>392</v>
          </cell>
          <cell r="G216">
            <v>3</v>
          </cell>
          <cell r="H216">
            <v>39079</v>
          </cell>
          <cell r="I216">
            <v>-0.26155968000000002</v>
          </cell>
          <cell r="J216">
            <v>-1245.9611132299999</v>
          </cell>
          <cell r="K216">
            <v>24.304516679999999</v>
          </cell>
          <cell r="L216">
            <v>285.28391245999995</v>
          </cell>
          <cell r="M216">
            <v>71.427940739999997</v>
          </cell>
          <cell r="N216">
            <v>88.902782509999994</v>
          </cell>
          <cell r="O216">
            <v>80.273897459999986</v>
          </cell>
          <cell r="P216">
            <v>178.48627422000001</v>
          </cell>
          <cell r="Q216">
            <v>281.19486863999998</v>
          </cell>
          <cell r="R216">
            <v>360.05311168999998</v>
          </cell>
          <cell r="S216">
            <v>388.27336560000003</v>
          </cell>
          <cell r="T216">
            <v>489.14434951999999</v>
          </cell>
          <cell r="U216">
            <v>525.53544971999997</v>
          </cell>
          <cell r="V216">
            <v>633.11645266999994</v>
          </cell>
          <cell r="W216">
            <v>59.02849733</v>
          </cell>
          <cell r="X216">
            <v>187.13476634</v>
          </cell>
          <cell r="Y216">
            <v>347.28341738</v>
          </cell>
          <cell r="Z216">
            <v>370.80059545999995</v>
          </cell>
          <cell r="AA216">
            <v>537.79295352999998</v>
          </cell>
          <cell r="AB216">
            <v>641.48238432000005</v>
          </cell>
          <cell r="AC216">
            <v>798.61497276</v>
          </cell>
          <cell r="AD216">
            <v>967.38672629999996</v>
          </cell>
          <cell r="AE216">
            <v>1082.76187125</v>
          </cell>
          <cell r="AF216">
            <v>1208.5957561700002</v>
          </cell>
          <cell r="AG216">
            <v>1287.26586552</v>
          </cell>
          <cell r="AH216">
            <v>1688.30017026</v>
          </cell>
          <cell r="AI216">
            <v>201.68918677000002</v>
          </cell>
          <cell r="AJ216">
            <v>364.25321345999998</v>
          </cell>
          <cell r="AK216">
            <v>511.67365421</v>
          </cell>
          <cell r="AL216">
            <v>677.89924566999991</v>
          </cell>
          <cell r="AM216">
            <v>779.20206346999998</v>
          </cell>
          <cell r="AN216">
            <v>707.71870510000008</v>
          </cell>
          <cell r="AO216">
            <v>1031.48043912</v>
          </cell>
          <cell r="AP216">
            <v>1179.69124068</v>
          </cell>
          <cell r="AQ216">
            <v>1262.03048984</v>
          </cell>
          <cell r="AR216">
            <v>1400.4767690899998</v>
          </cell>
          <cell r="AS216">
            <v>1595.0368778000002</v>
          </cell>
          <cell r="AT216">
            <v>1787.2411496700001</v>
          </cell>
          <cell r="AU216">
            <v>166.89002450999999</v>
          </cell>
          <cell r="AV216">
            <v>396.57363554999995</v>
          </cell>
          <cell r="AW216">
            <v>566.35109624999996</v>
          </cell>
          <cell r="AX216">
            <v>521.39616062000005</v>
          </cell>
          <cell r="AY216">
            <v>477.82383764999997</v>
          </cell>
        </row>
        <row r="217">
          <cell r="C217">
            <v>568</v>
          </cell>
          <cell r="D217" t="str">
            <v>KCP PEMANGKAT</v>
          </cell>
          <cell r="E217" t="str">
            <v>SINGKAWANG</v>
          </cell>
          <cell r="F217">
            <v>89</v>
          </cell>
          <cell r="G217">
            <v>4</v>
          </cell>
          <cell r="H217">
            <v>37625</v>
          </cell>
          <cell r="I217">
            <v>476.8281848200001</v>
          </cell>
          <cell r="J217">
            <v>816.59279563000007</v>
          </cell>
          <cell r="K217">
            <v>126.21489259000001</v>
          </cell>
          <cell r="L217">
            <v>242.26138426999998</v>
          </cell>
          <cell r="M217">
            <v>344.30753136000004</v>
          </cell>
          <cell r="N217">
            <v>497.41885971000005</v>
          </cell>
          <cell r="O217">
            <v>685.84150598999997</v>
          </cell>
          <cell r="P217">
            <v>710.38336786000002</v>
          </cell>
          <cell r="Q217">
            <v>1248.54930223</v>
          </cell>
          <cell r="R217">
            <v>1290.1201879600001</v>
          </cell>
          <cell r="S217">
            <v>1391.7834272100001</v>
          </cell>
          <cell r="T217">
            <v>1510.4881002899999</v>
          </cell>
          <cell r="U217">
            <v>1681.06189408</v>
          </cell>
          <cell r="V217">
            <v>1839.3340571700001</v>
          </cell>
          <cell r="W217">
            <v>126.81131173999999</v>
          </cell>
          <cell r="X217">
            <v>292.41035288</v>
          </cell>
          <cell r="Y217">
            <v>425.96034964</v>
          </cell>
          <cell r="Z217">
            <v>548.01531950000003</v>
          </cell>
          <cell r="AA217">
            <v>723.9689521900001</v>
          </cell>
          <cell r="AB217">
            <v>891.45307553999999</v>
          </cell>
          <cell r="AC217">
            <v>908.38923196000007</v>
          </cell>
          <cell r="AD217">
            <v>1065.2900854700001</v>
          </cell>
          <cell r="AE217">
            <v>1213.10062668</v>
          </cell>
          <cell r="AF217">
            <v>1623.0984677599999</v>
          </cell>
          <cell r="AG217">
            <v>1878.2690531199999</v>
          </cell>
          <cell r="AH217">
            <v>2325.5510442600003</v>
          </cell>
          <cell r="AI217">
            <v>182.72022887</v>
          </cell>
          <cell r="AJ217">
            <v>300.75231019</v>
          </cell>
          <cell r="AK217">
            <v>322.31514332</v>
          </cell>
          <cell r="AL217">
            <v>578.6193442</v>
          </cell>
          <cell r="AM217">
            <v>690.97981575999995</v>
          </cell>
          <cell r="AN217">
            <v>754.06009071000005</v>
          </cell>
          <cell r="AO217">
            <v>1108.11097928</v>
          </cell>
          <cell r="AP217">
            <v>1471.8670912</v>
          </cell>
          <cell r="AQ217">
            <v>1663.6285624300001</v>
          </cell>
          <cell r="AR217">
            <v>1820.6843246100002</v>
          </cell>
          <cell r="AS217">
            <v>2095.1201426499997</v>
          </cell>
          <cell r="AT217">
            <v>2433.0019908000004</v>
          </cell>
          <cell r="AU217">
            <v>235.04232456000003</v>
          </cell>
          <cell r="AV217">
            <v>343.55548090999997</v>
          </cell>
          <cell r="AW217">
            <v>682.51816608000001</v>
          </cell>
          <cell r="AX217">
            <v>919.55872374</v>
          </cell>
          <cell r="AY217">
            <v>1195.0098222300001</v>
          </cell>
        </row>
        <row r="218">
          <cell r="C218">
            <v>1143</v>
          </cell>
          <cell r="D218" t="str">
            <v>KCP SERPONG</v>
          </cell>
          <cell r="E218" t="str">
            <v>BSD</v>
          </cell>
          <cell r="F218">
            <v>509</v>
          </cell>
          <cell r="G218">
            <v>4</v>
          </cell>
          <cell r="H218">
            <v>39419</v>
          </cell>
          <cell r="I218">
            <v>0</v>
          </cell>
          <cell r="J218">
            <v>-372.92687532999997</v>
          </cell>
          <cell r="K218">
            <v>-40.493071510000007</v>
          </cell>
          <cell r="L218">
            <v>-77.258193120000001</v>
          </cell>
          <cell r="M218">
            <v>-166.96985368</v>
          </cell>
          <cell r="N218">
            <v>-198.70678684999999</v>
          </cell>
          <cell r="O218">
            <v>-275.7148287</v>
          </cell>
          <cell r="P218">
            <v>-316.29572277</v>
          </cell>
          <cell r="Q218">
            <v>-347.47431177000004</v>
          </cell>
          <cell r="R218">
            <v>-373.72618355999992</v>
          </cell>
          <cell r="S218">
            <v>-421.42473200000001</v>
          </cell>
          <cell r="T218">
            <v>-501.55277338999997</v>
          </cell>
          <cell r="U218">
            <v>-473.07750663000002</v>
          </cell>
          <cell r="V218">
            <v>-480.63972954000002</v>
          </cell>
          <cell r="W218">
            <v>19.198920129999998</v>
          </cell>
          <cell r="X218">
            <v>40.05658107</v>
          </cell>
          <cell r="Y218">
            <v>69.842144919999996</v>
          </cell>
          <cell r="Z218">
            <v>113.71904307999999</v>
          </cell>
          <cell r="AA218">
            <v>165.94337537999999</v>
          </cell>
          <cell r="AB218">
            <v>159.01158088999998</v>
          </cell>
          <cell r="AC218">
            <v>214.51572478</v>
          </cell>
          <cell r="AD218">
            <v>311.47154422000006</v>
          </cell>
          <cell r="AE218">
            <v>324.28630195</v>
          </cell>
          <cell r="AF218">
            <v>402.99093793999998</v>
          </cell>
          <cell r="AG218">
            <v>489.92258126000002</v>
          </cell>
          <cell r="AH218">
            <v>591.07879289999994</v>
          </cell>
          <cell r="AI218">
            <v>-55.637525090000004</v>
          </cell>
          <cell r="AJ218">
            <v>-152.68246493000001</v>
          </cell>
          <cell r="AK218">
            <v>-337.71435060000005</v>
          </cell>
          <cell r="AL218">
            <v>-115.06410245000001</v>
          </cell>
          <cell r="AM218">
            <v>-86.509711899999999</v>
          </cell>
          <cell r="AN218">
            <v>-59.865033420000003</v>
          </cell>
          <cell r="AO218">
            <v>188.71000746999999</v>
          </cell>
          <cell r="AP218">
            <v>227.92296633000001</v>
          </cell>
          <cell r="AQ218">
            <v>283.79180510000003</v>
          </cell>
          <cell r="AR218">
            <v>203.56315239</v>
          </cell>
          <cell r="AS218">
            <v>445.25283993999994</v>
          </cell>
          <cell r="AT218">
            <v>730.05234451000013</v>
          </cell>
          <cell r="AU218">
            <v>181.62220644999999</v>
          </cell>
          <cell r="AV218">
            <v>184.43412835999999</v>
          </cell>
          <cell r="AW218">
            <v>48.455526210000038</v>
          </cell>
          <cell r="AX218">
            <v>228.63596656000001</v>
          </cell>
          <cell r="AY218">
            <v>55.783339219999966</v>
          </cell>
        </row>
        <row r="219">
          <cell r="C219">
            <v>653</v>
          </cell>
          <cell r="D219" t="str">
            <v>KCP JEMBATAN LIMA</v>
          </cell>
          <cell r="E219" t="str">
            <v>JAKARTA ROXI</v>
          </cell>
          <cell r="F219">
            <v>338</v>
          </cell>
          <cell r="G219">
            <v>2</v>
          </cell>
          <cell r="H219">
            <v>38028</v>
          </cell>
          <cell r="I219">
            <v>115.99879633</v>
          </cell>
          <cell r="J219">
            <v>361.21598236</v>
          </cell>
          <cell r="K219">
            <v>105.79728092000001</v>
          </cell>
          <cell r="L219">
            <v>226.21549853999997</v>
          </cell>
          <cell r="M219">
            <v>212.41147718000002</v>
          </cell>
          <cell r="N219">
            <v>211.30099293000001</v>
          </cell>
          <cell r="O219">
            <v>397.55427624999999</v>
          </cell>
          <cell r="P219">
            <v>459.47321125999997</v>
          </cell>
          <cell r="Q219">
            <v>631.57904394000002</v>
          </cell>
          <cell r="R219">
            <v>663.33045021000009</v>
          </cell>
          <cell r="S219">
            <v>768.17286026000011</v>
          </cell>
          <cell r="T219">
            <v>846.82407518000002</v>
          </cell>
          <cell r="U219">
            <v>952.62268827999992</v>
          </cell>
          <cell r="V219">
            <v>1110.2984740499999</v>
          </cell>
          <cell r="W219">
            <v>135.90776491</v>
          </cell>
          <cell r="X219">
            <v>186.81319113999999</v>
          </cell>
          <cell r="Y219">
            <v>324.35822275999999</v>
          </cell>
          <cell r="Z219">
            <v>258.58978603000003</v>
          </cell>
          <cell r="AA219">
            <v>291.33721785</v>
          </cell>
          <cell r="AB219">
            <v>468.73579541000004</v>
          </cell>
          <cell r="AC219">
            <v>584.75944177999997</v>
          </cell>
          <cell r="AD219">
            <v>743.93978699000002</v>
          </cell>
          <cell r="AE219">
            <v>895.69058613000004</v>
          </cell>
          <cell r="AF219">
            <v>1113.83892006</v>
          </cell>
          <cell r="AG219">
            <v>1255.4724475</v>
          </cell>
          <cell r="AH219">
            <v>1479.9751779600001</v>
          </cell>
          <cell r="AI219">
            <v>246.02039256</v>
          </cell>
          <cell r="AJ219">
            <v>384.11614763</v>
          </cell>
          <cell r="AK219">
            <v>485.43404544999999</v>
          </cell>
          <cell r="AL219">
            <v>724.95854686000007</v>
          </cell>
          <cell r="AM219">
            <v>725.35535689999995</v>
          </cell>
          <cell r="AN219">
            <v>893.78394978999995</v>
          </cell>
          <cell r="AO219">
            <v>916.46787240000003</v>
          </cell>
          <cell r="AP219">
            <v>1140.9734227500001</v>
          </cell>
          <cell r="AQ219">
            <v>1365.7080861900001</v>
          </cell>
          <cell r="AR219">
            <v>1313.6512939299998</v>
          </cell>
          <cell r="AS219">
            <v>1498.8914970100002</v>
          </cell>
          <cell r="AT219">
            <v>1629.6228853499999</v>
          </cell>
          <cell r="AU219">
            <v>208.8930392</v>
          </cell>
          <cell r="AV219">
            <v>702.18393796000009</v>
          </cell>
          <cell r="AW219">
            <v>638.84180230999993</v>
          </cell>
          <cell r="AX219">
            <v>336.36459916000001</v>
          </cell>
          <cell r="AY219">
            <v>160.86430256</v>
          </cell>
        </row>
        <row r="220">
          <cell r="C220">
            <v>1171</v>
          </cell>
          <cell r="D220" t="str">
            <v>KCP TELUK GONG</v>
          </cell>
          <cell r="E220" t="str">
            <v>JAKARTA KOTA</v>
          </cell>
          <cell r="F220">
            <v>19</v>
          </cell>
          <cell r="G220">
            <v>4</v>
          </cell>
          <cell r="H220">
            <v>39654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6.9466199999999997E-3</v>
          </cell>
          <cell r="R220">
            <v>-11.643934249999999</v>
          </cell>
          <cell r="S220">
            <v>-76.85340595000001</v>
          </cell>
          <cell r="T220">
            <v>-131.84808816</v>
          </cell>
          <cell r="U220">
            <v>-741.51871692999998</v>
          </cell>
          <cell r="V220">
            <v>-872.48701846000006</v>
          </cell>
          <cell r="W220">
            <v>-49.097375679999999</v>
          </cell>
          <cell r="X220">
            <v>-84.946554209999988</v>
          </cell>
          <cell r="Y220">
            <v>-157.27691553</v>
          </cell>
          <cell r="Z220">
            <v>-215.44498813999999</v>
          </cell>
          <cell r="AA220">
            <v>-258.91625713999997</v>
          </cell>
          <cell r="AB220">
            <v>-287.20279575000001</v>
          </cell>
          <cell r="AC220">
            <v>-274.67926474000001</v>
          </cell>
          <cell r="AD220">
            <v>-324.39003511000004</v>
          </cell>
          <cell r="AE220">
            <v>-399.84350979000004</v>
          </cell>
          <cell r="AF220">
            <v>-408.95978439999999</v>
          </cell>
          <cell r="AG220">
            <v>-407.84837374</v>
          </cell>
          <cell r="AH220">
            <v>-424.74140738</v>
          </cell>
          <cell r="AI220">
            <v>48.09245439</v>
          </cell>
          <cell r="AJ220">
            <v>86.502404930000012</v>
          </cell>
          <cell r="AK220">
            <v>145.66646992</v>
          </cell>
          <cell r="AL220">
            <v>222.42645917999999</v>
          </cell>
          <cell r="AM220">
            <v>260.68646677999999</v>
          </cell>
          <cell r="AN220">
            <v>248.30262078999999</v>
          </cell>
          <cell r="AO220">
            <v>238.94749293999999</v>
          </cell>
          <cell r="AP220">
            <v>55.736662869999996</v>
          </cell>
          <cell r="AQ220">
            <v>130.09477898</v>
          </cell>
          <cell r="AR220">
            <v>-77.819531770000012</v>
          </cell>
          <cell r="AS220">
            <v>-92.585361210000002</v>
          </cell>
          <cell r="AT220">
            <v>-250.47390921999997</v>
          </cell>
          <cell r="AU220">
            <v>13.147180080000005</v>
          </cell>
          <cell r="AV220">
            <v>-162.14150866000003</v>
          </cell>
          <cell r="AW220">
            <v>-397.68084267</v>
          </cell>
          <cell r="AX220">
            <v>-304.78850862000002</v>
          </cell>
          <cell r="AY220">
            <v>-363.37673825000002</v>
          </cell>
        </row>
        <row r="221">
          <cell r="C221">
            <v>2037</v>
          </cell>
          <cell r="D221" t="str">
            <v>KCP SUNGAI PINYUH</v>
          </cell>
          <cell r="E221" t="str">
            <v>MEMPAWAH</v>
          </cell>
          <cell r="F221">
            <v>207</v>
          </cell>
          <cell r="G221">
            <v>4</v>
          </cell>
          <cell r="H221">
            <v>40060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-115.96108640999999</v>
          </cell>
          <cell r="AG221">
            <v>-515.45506386</v>
          </cell>
          <cell r="AH221">
            <v>-573.15569305999998</v>
          </cell>
          <cell r="AI221">
            <v>-37.312670409999996</v>
          </cell>
          <cell r="AJ221">
            <v>-67.561249239999995</v>
          </cell>
          <cell r="AK221">
            <v>-95.106656779999994</v>
          </cell>
          <cell r="AL221">
            <v>-190.22252083000001</v>
          </cell>
          <cell r="AM221">
            <v>-249.43137009</v>
          </cell>
          <cell r="AN221">
            <v>-279.94473357999999</v>
          </cell>
          <cell r="AO221">
            <v>-290.79067443999998</v>
          </cell>
          <cell r="AP221">
            <v>-292.63273762</v>
          </cell>
          <cell r="AQ221">
            <v>-330.02230966000002</v>
          </cell>
          <cell r="AR221">
            <v>-342.89434462999998</v>
          </cell>
          <cell r="AS221">
            <v>-320.77547900000002</v>
          </cell>
          <cell r="AT221">
            <v>-309.24629272999999</v>
          </cell>
          <cell r="AU221">
            <v>40.897473180000006</v>
          </cell>
          <cell r="AV221">
            <v>61.274586249999999</v>
          </cell>
          <cell r="AW221">
            <v>119.99020003999999</v>
          </cell>
          <cell r="AX221">
            <v>144.08718166999998</v>
          </cell>
          <cell r="AY221">
            <v>189.96214207999998</v>
          </cell>
        </row>
        <row r="222">
          <cell r="C222">
            <v>1168</v>
          </cell>
          <cell r="D222" t="str">
            <v>KCP SAMBAS</v>
          </cell>
          <cell r="E222" t="str">
            <v>SINGKAWANG</v>
          </cell>
          <cell r="F222">
            <v>89</v>
          </cell>
          <cell r="G222">
            <v>4</v>
          </cell>
          <cell r="H222">
            <v>39664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-24.387971140000001</v>
          </cell>
          <cell r="S222">
            <v>-67.027452499999995</v>
          </cell>
          <cell r="T222">
            <v>-120.93531987999999</v>
          </cell>
          <cell r="U222">
            <v>-113.3298405</v>
          </cell>
          <cell r="V222">
            <v>-732.62008586000002</v>
          </cell>
          <cell r="W222">
            <v>121.25257522</v>
          </cell>
          <cell r="X222">
            <v>92.405202569999986</v>
          </cell>
          <cell r="Y222">
            <v>77.869451909999995</v>
          </cell>
          <cell r="Z222">
            <v>59.636270490000001</v>
          </cell>
          <cell r="AA222">
            <v>90.671647480000004</v>
          </cell>
          <cell r="AB222">
            <v>114.94521562</v>
          </cell>
          <cell r="AC222">
            <v>159.23716784999999</v>
          </cell>
          <cell r="AD222">
            <v>176.75554740000001</v>
          </cell>
          <cell r="AE222">
            <v>190.54232006999999</v>
          </cell>
          <cell r="AF222">
            <v>235.95540953</v>
          </cell>
          <cell r="AG222">
            <v>313.02064835000004</v>
          </cell>
          <cell r="AH222">
            <v>389.90209248000002</v>
          </cell>
          <cell r="AI222">
            <v>12.59913965</v>
          </cell>
          <cell r="AJ222">
            <v>13.224209380000001</v>
          </cell>
          <cell r="AK222">
            <v>120.64318147</v>
          </cell>
          <cell r="AL222">
            <v>54.788023430000003</v>
          </cell>
          <cell r="AM222">
            <v>64.647905649999998</v>
          </cell>
          <cell r="AN222">
            <v>12.300060369999999</v>
          </cell>
          <cell r="AO222">
            <v>121.53208234</v>
          </cell>
          <cell r="AP222">
            <v>66.596059690000004</v>
          </cell>
          <cell r="AQ222">
            <v>428.32073948999999</v>
          </cell>
          <cell r="AR222">
            <v>492.80633687</v>
          </cell>
          <cell r="AS222">
            <v>611.98065050999992</v>
          </cell>
          <cell r="AT222">
            <v>716.63846563000004</v>
          </cell>
          <cell r="AU222">
            <v>92.122717850000001</v>
          </cell>
          <cell r="AV222">
            <v>266.24495436000001</v>
          </cell>
          <cell r="AW222">
            <v>406.70024902999995</v>
          </cell>
          <cell r="AX222">
            <v>398.68214413999993</v>
          </cell>
          <cell r="AY222">
            <v>328.61683844999993</v>
          </cell>
        </row>
        <row r="223">
          <cell r="C223">
            <v>1127</v>
          </cell>
          <cell r="D223" t="str">
            <v>KCP PAMULANG</v>
          </cell>
          <cell r="E223" t="str">
            <v>KANCA CIPUTAT</v>
          </cell>
          <cell r="F223">
            <v>382</v>
          </cell>
          <cell r="G223">
            <v>4</v>
          </cell>
          <cell r="H223">
            <v>39405</v>
          </cell>
          <cell r="I223">
            <v>0</v>
          </cell>
          <cell r="J223">
            <v>-417.99206152999994</v>
          </cell>
          <cell r="K223">
            <v>-38.856273189999996</v>
          </cell>
          <cell r="L223">
            <v>-80.508894229999996</v>
          </cell>
          <cell r="M223">
            <v>-141.43973758999999</v>
          </cell>
          <cell r="N223">
            <v>-160.34762649999999</v>
          </cell>
          <cell r="O223">
            <v>-200.78568916000003</v>
          </cell>
          <cell r="P223">
            <v>-254.59075534999999</v>
          </cell>
          <cell r="Q223">
            <v>-276.56286475000002</v>
          </cell>
          <cell r="R223">
            <v>-296.88226989999998</v>
          </cell>
          <cell r="S223">
            <v>-363.33573305000004</v>
          </cell>
          <cell r="T223">
            <v>-415.56917430999994</v>
          </cell>
          <cell r="U223">
            <v>-392.51359774999997</v>
          </cell>
          <cell r="V223">
            <v>-395.53772468</v>
          </cell>
          <cell r="W223">
            <v>16.294160269999999</v>
          </cell>
          <cell r="X223">
            <v>11.45805067</v>
          </cell>
          <cell r="Y223">
            <v>46.496474479999996</v>
          </cell>
          <cell r="Z223">
            <v>115.71042724</v>
          </cell>
          <cell r="AA223">
            <v>171.43453802000002</v>
          </cell>
          <cell r="AB223">
            <v>248.14059030999999</v>
          </cell>
          <cell r="AC223">
            <v>353.71873542000003</v>
          </cell>
          <cell r="AD223">
            <v>400.04389560000004</v>
          </cell>
          <cell r="AE223">
            <v>368.28006069999998</v>
          </cell>
          <cell r="AF223">
            <v>398.46064364</v>
          </cell>
          <cell r="AG223">
            <v>520.84820583999999</v>
          </cell>
          <cell r="AH223">
            <v>453.49160824000001</v>
          </cell>
          <cell r="AI223">
            <v>108.35142123</v>
          </cell>
          <cell r="AJ223">
            <v>153.01006577000001</v>
          </cell>
          <cell r="AK223">
            <v>494.84498858000001</v>
          </cell>
          <cell r="AL223">
            <v>526.48417573000006</v>
          </cell>
          <cell r="AM223">
            <v>714.57556786999999</v>
          </cell>
          <cell r="AN223">
            <v>867.73622804999991</v>
          </cell>
          <cell r="AO223">
            <v>1013.85895439</v>
          </cell>
          <cell r="AP223">
            <v>1193.98996726</v>
          </cell>
          <cell r="AQ223">
            <v>1183.70274279</v>
          </cell>
          <cell r="AR223">
            <v>966.43449701999987</v>
          </cell>
          <cell r="AS223">
            <v>1143.43924354</v>
          </cell>
          <cell r="AT223">
            <v>857.5329204300001</v>
          </cell>
          <cell r="AU223">
            <v>187.87113907999998</v>
          </cell>
          <cell r="AV223">
            <v>274.43506474000003</v>
          </cell>
          <cell r="AW223">
            <v>575.61988155999995</v>
          </cell>
          <cell r="AX223">
            <v>703.4908663299999</v>
          </cell>
          <cell r="AY223">
            <v>1208.0846221300001</v>
          </cell>
        </row>
        <row r="224">
          <cell r="C224">
            <v>1132</v>
          </cell>
          <cell r="D224" t="str">
            <v>KCP KARAWACI</v>
          </cell>
          <cell r="E224" t="str">
            <v>JAKARTA TANGERANG</v>
          </cell>
          <cell r="F224">
            <v>120</v>
          </cell>
          <cell r="G224">
            <v>3</v>
          </cell>
          <cell r="H224">
            <v>39377</v>
          </cell>
          <cell r="I224">
            <v>0</v>
          </cell>
          <cell r="J224">
            <v>-281.01045157999999</v>
          </cell>
          <cell r="K224">
            <v>-28.57774092</v>
          </cell>
          <cell r="L224">
            <v>-55.24617464</v>
          </cell>
          <cell r="M224">
            <v>-66.92228738</v>
          </cell>
          <cell r="N224">
            <v>-112.28420153</v>
          </cell>
          <cell r="O224">
            <v>-138.51400122999999</v>
          </cell>
          <cell r="P224">
            <v>-143.91881329000003</v>
          </cell>
          <cell r="Q224">
            <v>-125.04032287999999</v>
          </cell>
          <cell r="R224">
            <v>-100.09173508999999</v>
          </cell>
          <cell r="S224">
            <v>-149.23050526</v>
          </cell>
          <cell r="T224">
            <v>-146.72927423000002</v>
          </cell>
          <cell r="U224">
            <v>-160.35039940999999</v>
          </cell>
          <cell r="V224">
            <v>-157.27660518000002</v>
          </cell>
          <cell r="W224">
            <v>36.586024399999999</v>
          </cell>
          <cell r="X224">
            <v>61.994296649999995</v>
          </cell>
          <cell r="Y224">
            <v>69.453454129999997</v>
          </cell>
          <cell r="Z224">
            <v>69.413389069999994</v>
          </cell>
          <cell r="AA224">
            <v>118.86518190000001</v>
          </cell>
          <cell r="AB224">
            <v>189.37452711</v>
          </cell>
          <cell r="AC224">
            <v>259.45546152000003</v>
          </cell>
          <cell r="AD224">
            <v>320.75456355</v>
          </cell>
          <cell r="AE224">
            <v>370.4933992</v>
          </cell>
          <cell r="AF224">
            <v>442.34891972000003</v>
          </cell>
          <cell r="AG224">
            <v>515.63346176999994</v>
          </cell>
          <cell r="AH224">
            <v>621.73604935000003</v>
          </cell>
          <cell r="AI224">
            <v>146.79743228000001</v>
          </cell>
          <cell r="AJ224">
            <v>200.16498203999998</v>
          </cell>
          <cell r="AK224">
            <v>296.18736895000001</v>
          </cell>
          <cell r="AL224">
            <v>397.58491920999995</v>
          </cell>
          <cell r="AM224">
            <v>530.24449562999996</v>
          </cell>
          <cell r="AN224">
            <v>612.69240796000008</v>
          </cell>
          <cell r="AO224">
            <v>731.51176389</v>
          </cell>
          <cell r="AP224">
            <v>772.15554138999994</v>
          </cell>
          <cell r="AQ224">
            <v>898.28449645000001</v>
          </cell>
          <cell r="AR224">
            <v>813.82072211999991</v>
          </cell>
          <cell r="AS224">
            <v>771.25011182000003</v>
          </cell>
          <cell r="AT224">
            <v>1074.0083109499999</v>
          </cell>
          <cell r="AU224">
            <v>-53.448210209999992</v>
          </cell>
          <cell r="AV224">
            <v>-60.231443379999995</v>
          </cell>
          <cell r="AW224">
            <v>-128.62396139999998</v>
          </cell>
          <cell r="AX224">
            <v>29.986076370000006</v>
          </cell>
          <cell r="AY224">
            <v>-255.13071502000005</v>
          </cell>
        </row>
        <row r="225">
          <cell r="C225">
            <v>521</v>
          </cell>
          <cell r="D225" t="str">
            <v>KCP. Bintaro</v>
          </cell>
          <cell r="E225" t="str">
            <v>KANCA BINTARO</v>
          </cell>
          <cell r="F225">
            <v>393</v>
          </cell>
          <cell r="G225">
            <v>2</v>
          </cell>
          <cell r="H225">
            <v>37246</v>
          </cell>
          <cell r="I225">
            <v>663.50388206000071</v>
          </cell>
          <cell r="J225">
            <v>1494.16052481</v>
          </cell>
          <cell r="K225">
            <v>128.48785551000003</v>
          </cell>
          <cell r="L225">
            <v>330.28617637999997</v>
          </cell>
          <cell r="M225">
            <v>346.81322174000002</v>
          </cell>
          <cell r="N225">
            <v>337.03606490999999</v>
          </cell>
          <cell r="O225">
            <v>285.86232968999991</v>
          </cell>
          <cell r="P225">
            <v>410.94729409999991</v>
          </cell>
          <cell r="Q225">
            <v>225.38761167000007</v>
          </cell>
          <cell r="R225">
            <v>600.69078574000002</v>
          </cell>
          <cell r="S225">
            <v>915.49074038999981</v>
          </cell>
          <cell r="T225">
            <v>1066.68465464</v>
          </cell>
          <cell r="U225">
            <v>1324.69550553</v>
          </cell>
          <cell r="V225">
            <v>1539.8046626600001</v>
          </cell>
          <cell r="W225">
            <v>250.65604793</v>
          </cell>
          <cell r="X225">
            <v>449.71906431999997</v>
          </cell>
          <cell r="Y225">
            <v>689.97536286000002</v>
          </cell>
          <cell r="Z225">
            <v>880.08899686999996</v>
          </cell>
          <cell r="AA225">
            <v>1056.4331652000001</v>
          </cell>
          <cell r="AB225">
            <v>1343.8987512200001</v>
          </cell>
          <cell r="AC225">
            <v>1432.25453958</v>
          </cell>
          <cell r="AD225">
            <v>1632.9807990699999</v>
          </cell>
          <cell r="AE225">
            <v>1719.67519634</v>
          </cell>
          <cell r="AF225">
            <v>2049.8171103499999</v>
          </cell>
          <cell r="AG225">
            <v>2293.8956905800001</v>
          </cell>
          <cell r="AH225">
            <v>2458.8798750400001</v>
          </cell>
          <cell r="AI225">
            <v>-42.3811757</v>
          </cell>
          <cell r="AJ225">
            <v>262.83810641999997</v>
          </cell>
          <cell r="AK225">
            <v>425.08500749000001</v>
          </cell>
          <cell r="AL225">
            <v>596.04452086000003</v>
          </cell>
          <cell r="AM225">
            <v>702.15044303999991</v>
          </cell>
          <cell r="AN225">
            <v>1178.0211034900001</v>
          </cell>
          <cell r="AO225">
            <v>1499.97447089</v>
          </cell>
          <cell r="AP225">
            <v>1790.6105514100002</v>
          </cell>
          <cell r="AQ225">
            <v>1942.6219337</v>
          </cell>
          <cell r="AR225">
            <v>2123.6009631399997</v>
          </cell>
          <cell r="AS225">
            <v>2276.2820997199997</v>
          </cell>
          <cell r="AT225">
            <v>2937.4036485499996</v>
          </cell>
          <cell r="AU225">
            <v>475.39838039</v>
          </cell>
          <cell r="AV225">
            <v>931.73671300000001</v>
          </cell>
          <cell r="AW225">
            <v>1090.6625629499997</v>
          </cell>
          <cell r="AX225">
            <v>1190.8054786000002</v>
          </cell>
          <cell r="AY225">
            <v>877.82690215999992</v>
          </cell>
        </row>
        <row r="226">
          <cell r="C226">
            <v>2049</v>
          </cell>
          <cell r="D226" t="str">
            <v>KCP SUNGAI DURIAN</v>
          </cell>
          <cell r="E226" t="str">
            <v>SINTANG</v>
          </cell>
          <cell r="F226">
            <v>304</v>
          </cell>
          <cell r="G226">
            <v>4</v>
          </cell>
          <cell r="H226">
            <v>40108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-0.64185890000000001</v>
          </cell>
          <cell r="AG226">
            <v>-54.354070200000002</v>
          </cell>
          <cell r="AH226">
            <v>-342.20455847000005</v>
          </cell>
          <cell r="AI226">
            <v>-23.340684579999998</v>
          </cell>
          <cell r="AJ226">
            <v>-8.1038559499999998</v>
          </cell>
          <cell r="AK226">
            <v>-39.331852439999999</v>
          </cell>
          <cell r="AL226">
            <v>3.3221029799999999</v>
          </cell>
          <cell r="AM226">
            <v>-91.727657379999997</v>
          </cell>
          <cell r="AN226">
            <v>-54.846327170000002</v>
          </cell>
          <cell r="AO226">
            <v>-18.030603899999999</v>
          </cell>
          <cell r="AP226">
            <v>-9.5659434600000015</v>
          </cell>
          <cell r="AQ226">
            <v>-2.0001435299999999</v>
          </cell>
          <cell r="AR226">
            <v>68.758541069999993</v>
          </cell>
          <cell r="AS226">
            <v>149.81423151000001</v>
          </cell>
          <cell r="AT226">
            <v>163.26140083000001</v>
          </cell>
          <cell r="AU226">
            <v>91.32559286</v>
          </cell>
          <cell r="AV226">
            <v>147.75066601999998</v>
          </cell>
          <cell r="AW226">
            <v>196.93842698000003</v>
          </cell>
          <cell r="AX226">
            <v>247.29845611000002</v>
          </cell>
          <cell r="AY226">
            <v>371.40209337999994</v>
          </cell>
        </row>
        <row r="227">
          <cell r="C227">
            <v>1177</v>
          </cell>
          <cell r="D227" t="str">
            <v>KCP MERUYA ILIR</v>
          </cell>
          <cell r="E227" t="str">
            <v>KC JKT JOGLO</v>
          </cell>
          <cell r="F227">
            <v>396</v>
          </cell>
          <cell r="G227">
            <v>4</v>
          </cell>
          <cell r="H227">
            <v>39679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0.17022081</v>
          </cell>
          <cell r="S227">
            <v>-73.430139180000012</v>
          </cell>
          <cell r="T227">
            <v>-119.41848965000001</v>
          </cell>
          <cell r="U227">
            <v>-207.58158611000002</v>
          </cell>
          <cell r="V227">
            <v>-328.83063718</v>
          </cell>
          <cell r="W227">
            <v>-42.463273899999997</v>
          </cell>
          <cell r="X227">
            <v>-67.731737930000008</v>
          </cell>
          <cell r="Y227">
            <v>-108.71310606</v>
          </cell>
          <cell r="Z227">
            <v>-178.25250480000003</v>
          </cell>
          <cell r="AA227">
            <v>-184.38706009000001</v>
          </cell>
          <cell r="AB227">
            <v>-203.48308878</v>
          </cell>
          <cell r="AC227">
            <v>-288.40051112000003</v>
          </cell>
          <cell r="AD227">
            <v>-249.60685194999999</v>
          </cell>
          <cell r="AE227">
            <v>-259.94550982999999</v>
          </cell>
          <cell r="AF227">
            <v>-232.33113624999999</v>
          </cell>
          <cell r="AG227">
            <v>-232.75225236000003</v>
          </cell>
          <cell r="AH227">
            <v>-287.29564018000002</v>
          </cell>
          <cell r="AI227">
            <v>-38.130363079999995</v>
          </cell>
          <cell r="AJ227">
            <v>154.94427155000002</v>
          </cell>
          <cell r="AK227">
            <v>219.31838630000001</v>
          </cell>
          <cell r="AL227">
            <v>245.71265331000001</v>
          </cell>
          <cell r="AM227">
            <v>324.09902517</v>
          </cell>
          <cell r="AN227">
            <v>412.08934716000005</v>
          </cell>
          <cell r="AO227">
            <v>503.99567524000003</v>
          </cell>
          <cell r="AP227">
            <v>553.28485063999995</v>
          </cell>
          <cell r="AQ227">
            <v>529.15009614999997</v>
          </cell>
          <cell r="AR227">
            <v>524.68470066999998</v>
          </cell>
          <cell r="AS227">
            <v>580.14526950000004</v>
          </cell>
          <cell r="AT227">
            <v>235.37628554000008</v>
          </cell>
          <cell r="AU227">
            <v>53.774675600000002</v>
          </cell>
          <cell r="AV227">
            <v>91.862437180000001</v>
          </cell>
          <cell r="AW227">
            <v>109.11635835999998</v>
          </cell>
          <cell r="AX227">
            <v>146.01080789999997</v>
          </cell>
          <cell r="AY227">
            <v>106.24885558999998</v>
          </cell>
        </row>
        <row r="228">
          <cell r="C228">
            <v>1185</v>
          </cell>
          <cell r="D228" t="str">
            <v>KCP BATAN</v>
          </cell>
          <cell r="E228" t="str">
            <v>BSD</v>
          </cell>
          <cell r="F228">
            <v>509</v>
          </cell>
          <cell r="G228">
            <v>4</v>
          </cell>
          <cell r="H228">
            <v>39685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3.8961479999999993E-2</v>
          </cell>
          <cell r="S228">
            <v>-66.531441209999997</v>
          </cell>
          <cell r="T228">
            <v>-113.53387499999999</v>
          </cell>
          <cell r="U228">
            <v>-190.75322535000001</v>
          </cell>
          <cell r="V228">
            <v>-247.59525077000001</v>
          </cell>
          <cell r="W228">
            <v>-50.624571350000004</v>
          </cell>
          <cell r="X228">
            <v>-86.670919999999995</v>
          </cell>
          <cell r="Y228">
            <v>-140.05347761000002</v>
          </cell>
          <cell r="Z228">
            <v>-168.31094755999999</v>
          </cell>
          <cell r="AA228">
            <v>-158.59118386</v>
          </cell>
          <cell r="AB228">
            <v>-154.70322227</v>
          </cell>
          <cell r="AC228">
            <v>-43.037228340000006</v>
          </cell>
          <cell r="AD228">
            <v>2.8137041900000002</v>
          </cell>
          <cell r="AE228">
            <v>75.255678989999993</v>
          </cell>
          <cell r="AF228">
            <v>173.39578633000002</v>
          </cell>
          <cell r="AG228">
            <v>167.27245779</v>
          </cell>
          <cell r="AH228">
            <v>147.8039603</v>
          </cell>
          <cell r="AI228">
            <v>107.27881348999999</v>
          </cell>
          <cell r="AJ228">
            <v>-75.846217370000005</v>
          </cell>
          <cell r="AK228">
            <v>-107.77058609999999</v>
          </cell>
          <cell r="AL228">
            <v>-15.375802779999999</v>
          </cell>
          <cell r="AM228">
            <v>-320.66027794000001</v>
          </cell>
          <cell r="AN228">
            <v>-201.27095034000001</v>
          </cell>
          <cell r="AO228">
            <v>-112.45886811</v>
          </cell>
          <cell r="AP228">
            <v>147.54095074</v>
          </cell>
          <cell r="AQ228">
            <v>230.40149596000001</v>
          </cell>
          <cell r="AR228">
            <v>481.93670486000002</v>
          </cell>
          <cell r="AS228">
            <v>679.23624419000009</v>
          </cell>
          <cell r="AT228">
            <v>741.20076739000001</v>
          </cell>
          <cell r="AU228">
            <v>124.68660395000001</v>
          </cell>
          <cell r="AV228">
            <v>558.90335317000006</v>
          </cell>
          <cell r="AW228">
            <v>740.22810442999992</v>
          </cell>
          <cell r="AX228">
            <v>659.54235140000014</v>
          </cell>
          <cell r="AY228">
            <v>-229.51450849</v>
          </cell>
        </row>
        <row r="229">
          <cell r="C229">
            <v>1118</v>
          </cell>
          <cell r="D229" t="str">
            <v>KCP PESANGGRAHAN</v>
          </cell>
          <cell r="E229" t="str">
            <v>KANCA KEBON JERUK</v>
          </cell>
          <cell r="F229">
            <v>377</v>
          </cell>
          <cell r="G229">
            <v>4</v>
          </cell>
          <cell r="H229">
            <v>39258</v>
          </cell>
          <cell r="I229">
            <v>0</v>
          </cell>
          <cell r="J229">
            <v>-127.21286189999999</v>
          </cell>
          <cell r="K229">
            <v>-31.536124569999995</v>
          </cell>
          <cell r="L229">
            <v>-90.330196810000004</v>
          </cell>
          <cell r="M229">
            <v>-213.2291501</v>
          </cell>
          <cell r="N229">
            <v>-248.78565466000001</v>
          </cell>
          <cell r="O229">
            <v>-362.84494818000002</v>
          </cell>
          <cell r="P229">
            <v>-394.41919099</v>
          </cell>
          <cell r="Q229">
            <v>-427.28719225999998</v>
          </cell>
          <cell r="R229">
            <v>-460.05586331000001</v>
          </cell>
          <cell r="S229">
            <v>-530.83836726999994</v>
          </cell>
          <cell r="T229">
            <v>-572.29760731999988</v>
          </cell>
          <cell r="U229">
            <v>-603.99013495000008</v>
          </cell>
          <cell r="V229">
            <v>-651.36319116999994</v>
          </cell>
          <cell r="W229">
            <v>-48.395536270000001</v>
          </cell>
          <cell r="X229">
            <v>-44.689935979999994</v>
          </cell>
          <cell r="Y229">
            <v>-127.22826818</v>
          </cell>
          <cell r="Z229">
            <v>-133.58644237000001</v>
          </cell>
          <cell r="AA229">
            <v>-198.53541085000001</v>
          </cell>
          <cell r="AB229">
            <v>-207.12879774000001</v>
          </cell>
          <cell r="AC229">
            <v>-201.34014009000001</v>
          </cell>
          <cell r="AD229">
            <v>-167.17209331000001</v>
          </cell>
          <cell r="AE229">
            <v>-232.29626076</v>
          </cell>
          <cell r="AF229">
            <v>-94.857248639999995</v>
          </cell>
          <cell r="AG229">
            <v>-118.51095728</v>
          </cell>
          <cell r="AH229">
            <v>107.05761222</v>
          </cell>
          <cell r="AI229">
            <v>86.434823629999997</v>
          </cell>
          <cell r="AJ229">
            <v>192.24822601</v>
          </cell>
          <cell r="AK229">
            <v>-3.9204176099999999</v>
          </cell>
          <cell r="AL229">
            <v>-28.349472179999999</v>
          </cell>
          <cell r="AM229">
            <v>-374.18179619</v>
          </cell>
          <cell r="AN229">
            <v>-204.89959515000001</v>
          </cell>
          <cell r="AO229">
            <v>-0.13312464999999998</v>
          </cell>
          <cell r="AP229">
            <v>358.25877692</v>
          </cell>
          <cell r="AQ229">
            <v>177.28485997999999</v>
          </cell>
          <cell r="AR229">
            <v>583.59044347999998</v>
          </cell>
          <cell r="AS229">
            <v>624.48662280000008</v>
          </cell>
          <cell r="AT229">
            <v>764.8197404199999</v>
          </cell>
          <cell r="AU229">
            <v>176.26981414000002</v>
          </cell>
          <cell r="AV229">
            <v>72.901349659999994</v>
          </cell>
          <cell r="AW229">
            <v>119.74742697999999</v>
          </cell>
          <cell r="AX229">
            <v>107.18692215999999</v>
          </cell>
          <cell r="AY229">
            <v>-231.19434021000001</v>
          </cell>
        </row>
        <row r="230">
          <cell r="C230">
            <v>1129</v>
          </cell>
          <cell r="D230" t="str">
            <v>KCP TANGERANG PASAR BARU</v>
          </cell>
          <cell r="E230" t="str">
            <v>JAKARTA TANGERANG</v>
          </cell>
          <cell r="F230">
            <v>120</v>
          </cell>
          <cell r="G230">
            <v>4</v>
          </cell>
          <cell r="H230">
            <v>39405</v>
          </cell>
          <cell r="I230">
            <v>0</v>
          </cell>
          <cell r="J230">
            <v>-445.34570037000003</v>
          </cell>
          <cell r="K230">
            <v>-43.055484679999999</v>
          </cell>
          <cell r="L230">
            <v>-75.236368200000001</v>
          </cell>
          <cell r="M230">
            <v>-162.90507639999998</v>
          </cell>
          <cell r="N230">
            <v>-184.80324562999999</v>
          </cell>
          <cell r="O230">
            <v>-219.00299093000001</v>
          </cell>
          <cell r="P230">
            <v>-243.91157031</v>
          </cell>
          <cell r="Q230">
            <v>-276.06929012000001</v>
          </cell>
          <cell r="R230">
            <v>-286.21064772</v>
          </cell>
          <cell r="S230">
            <v>-309.84316249</v>
          </cell>
          <cell r="T230">
            <v>-366.36905243000001</v>
          </cell>
          <cell r="U230">
            <v>-447.89268499999997</v>
          </cell>
          <cell r="V230">
            <v>-528.68139335000001</v>
          </cell>
          <cell r="W230">
            <v>-7.3536010199999993</v>
          </cell>
          <cell r="X230">
            <v>-9.8564224100000004</v>
          </cell>
          <cell r="Y230">
            <v>-82.155911669999995</v>
          </cell>
          <cell r="Z230">
            <v>-61.018234810000003</v>
          </cell>
          <cell r="AA230">
            <v>-32.272808019999999</v>
          </cell>
          <cell r="AB230">
            <v>-89.720140629999989</v>
          </cell>
          <cell r="AC230">
            <v>-60.264513350000001</v>
          </cell>
          <cell r="AD230">
            <v>-11.86125026</v>
          </cell>
          <cell r="AE230">
            <v>22.076831469999998</v>
          </cell>
          <cell r="AF230">
            <v>62.429886789999998</v>
          </cell>
          <cell r="AG230">
            <v>113.71848962</v>
          </cell>
          <cell r="AH230">
            <v>215.07541012999999</v>
          </cell>
          <cell r="AI230">
            <v>105.33837822</v>
          </cell>
          <cell r="AJ230">
            <v>204.33350511</v>
          </cell>
          <cell r="AK230">
            <v>167.21238556999998</v>
          </cell>
          <cell r="AL230">
            <v>234.20181041000001</v>
          </cell>
          <cell r="AM230">
            <v>332.26415294999998</v>
          </cell>
          <cell r="AN230">
            <v>193.40986291999999</v>
          </cell>
          <cell r="AO230">
            <v>388.51779198000003</v>
          </cell>
          <cell r="AP230">
            <v>513.24669196000002</v>
          </cell>
          <cell r="AQ230">
            <v>624.44942134000007</v>
          </cell>
          <cell r="AR230">
            <v>694.91633575000003</v>
          </cell>
          <cell r="AS230">
            <v>752.09434645999988</v>
          </cell>
          <cell r="AT230">
            <v>884.53140040999995</v>
          </cell>
          <cell r="AU230">
            <v>25.424213260000002</v>
          </cell>
          <cell r="AV230">
            <v>165.06762569999998</v>
          </cell>
          <cell r="AW230">
            <v>306.26453740999995</v>
          </cell>
          <cell r="AX230">
            <v>426.17259536</v>
          </cell>
          <cell r="AY230">
            <v>492.08203294000003</v>
          </cell>
        </row>
        <row r="231">
          <cell r="C231">
            <v>1145</v>
          </cell>
          <cell r="D231" t="str">
            <v>KCP GADING SERPONG</v>
          </cell>
          <cell r="E231" t="str">
            <v>BSD</v>
          </cell>
          <cell r="F231">
            <v>509</v>
          </cell>
          <cell r="G231">
            <v>4</v>
          </cell>
          <cell r="H231">
            <v>39468</v>
          </cell>
          <cell r="I231">
            <v>0</v>
          </cell>
          <cell r="J231">
            <v>0</v>
          </cell>
          <cell r="K231">
            <v>-16.753583710000001</v>
          </cell>
          <cell r="L231">
            <v>-315.93459381000002</v>
          </cell>
          <cell r="M231">
            <v>-388.18287244999999</v>
          </cell>
          <cell r="N231">
            <v>-213.65506271999999</v>
          </cell>
          <cell r="O231">
            <v>-263.22745533999995</v>
          </cell>
          <cell r="P231">
            <v>-301.96302450999997</v>
          </cell>
          <cell r="Q231">
            <v>-312.51015552999996</v>
          </cell>
          <cell r="R231">
            <v>-321.65028579</v>
          </cell>
          <cell r="S231">
            <v>-367.79269452999995</v>
          </cell>
          <cell r="T231">
            <v>-363.62114740999999</v>
          </cell>
          <cell r="U231">
            <v>-416.54100383999997</v>
          </cell>
          <cell r="V231">
            <v>-359.54662337000002</v>
          </cell>
          <cell r="W231">
            <v>5.0057718700000002</v>
          </cell>
          <cell r="X231">
            <v>-11.762660329999999</v>
          </cell>
          <cell r="Y231">
            <v>7.9069096200000004</v>
          </cell>
          <cell r="Z231">
            <v>66.067733140000001</v>
          </cell>
          <cell r="AA231">
            <v>122.59360148</v>
          </cell>
          <cell r="AB231">
            <v>154.42576493000001</v>
          </cell>
          <cell r="AC231">
            <v>251.6310186</v>
          </cell>
          <cell r="AD231">
            <v>298.80295379</v>
          </cell>
          <cell r="AE231">
            <v>350.73271273</v>
          </cell>
          <cell r="AF231">
            <v>441.62415181</v>
          </cell>
          <cell r="AG231">
            <v>565.02192169000011</v>
          </cell>
          <cell r="AH231">
            <v>633.26001159000009</v>
          </cell>
          <cell r="AI231">
            <v>152.78132385000001</v>
          </cell>
          <cell r="AJ231">
            <v>246.04452577000001</v>
          </cell>
          <cell r="AK231">
            <v>364.30804554000002</v>
          </cell>
          <cell r="AL231">
            <v>377.13018198000003</v>
          </cell>
          <cell r="AM231">
            <v>616.90168967</v>
          </cell>
          <cell r="AN231">
            <v>712.17414085000007</v>
          </cell>
          <cell r="AO231">
            <v>680.34442347000004</v>
          </cell>
          <cell r="AP231">
            <v>1156.1476172499999</v>
          </cell>
          <cell r="AQ231">
            <v>1193.4947296600001</v>
          </cell>
          <cell r="AR231">
            <v>1403.6066170099998</v>
          </cell>
          <cell r="AS231">
            <v>1574.2027109900002</v>
          </cell>
          <cell r="AT231">
            <v>1306.0749835499996</v>
          </cell>
          <cell r="AU231">
            <v>472.07827393999997</v>
          </cell>
          <cell r="AV231">
            <v>607.15070822999996</v>
          </cell>
          <cell r="AW231">
            <v>393.35626574000003</v>
          </cell>
          <cell r="AX231">
            <v>968.6608884499999</v>
          </cell>
          <cell r="AY231">
            <v>395.05191458999997</v>
          </cell>
        </row>
        <row r="232">
          <cell r="C232">
            <v>2012</v>
          </cell>
          <cell r="D232" t="str">
            <v>KCP REMPOA</v>
          </cell>
          <cell r="E232" t="str">
            <v>KANCA CIPUTAT</v>
          </cell>
          <cell r="F232">
            <v>382</v>
          </cell>
          <cell r="G232">
            <v>4</v>
          </cell>
          <cell r="H232">
            <v>39812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-505.5157944</v>
          </cell>
          <cell r="W232">
            <v>-65.934311370000003</v>
          </cell>
          <cell r="X232">
            <v>-96.23388804999999</v>
          </cell>
          <cell r="Y232">
            <v>-204.62696194999998</v>
          </cell>
          <cell r="Z232">
            <v>-245.34355303999999</v>
          </cell>
          <cell r="AA232">
            <v>-257.40561193999997</v>
          </cell>
          <cell r="AB232">
            <v>-305.68311770999998</v>
          </cell>
          <cell r="AC232">
            <v>-366.37117673</v>
          </cell>
          <cell r="AD232">
            <v>-377.04314262000003</v>
          </cell>
          <cell r="AE232">
            <v>-418.91877617</v>
          </cell>
          <cell r="AF232">
            <v>-429.23424606999998</v>
          </cell>
          <cell r="AG232">
            <v>-398.55818283999997</v>
          </cell>
          <cell r="AH232">
            <v>-392.86095474000001</v>
          </cell>
          <cell r="AI232">
            <v>48.184843289999996</v>
          </cell>
          <cell r="AJ232">
            <v>86.862389280000002</v>
          </cell>
          <cell r="AK232">
            <v>128.24594449</v>
          </cell>
          <cell r="AL232">
            <v>155.18489244</v>
          </cell>
          <cell r="AM232">
            <v>140.44827572999998</v>
          </cell>
          <cell r="AN232">
            <v>173.45458016999999</v>
          </cell>
          <cell r="AO232">
            <v>209.49180414</v>
          </cell>
          <cell r="AP232">
            <v>245.82159280000002</v>
          </cell>
          <cell r="AQ232">
            <v>219.54066356999999</v>
          </cell>
          <cell r="AR232">
            <v>262.91380426000001</v>
          </cell>
          <cell r="AS232">
            <v>281.06460519999996</v>
          </cell>
          <cell r="AT232">
            <v>283.46620801999995</v>
          </cell>
          <cell r="AU232">
            <v>37.600647049999999</v>
          </cell>
          <cell r="AV232">
            <v>42.86114388</v>
          </cell>
          <cell r="AW232">
            <v>77.426700320000009</v>
          </cell>
          <cell r="AX232">
            <v>115.99772673999999</v>
          </cell>
          <cell r="AY232">
            <v>119.73586904000001</v>
          </cell>
        </row>
        <row r="233">
          <cell r="C233">
            <v>1120</v>
          </cell>
          <cell r="D233" t="str">
            <v>KCP SLIPI</v>
          </cell>
          <cell r="E233" t="str">
            <v>KC JAKARTA S PARMAN</v>
          </cell>
          <cell r="F233">
            <v>417</v>
          </cell>
          <cell r="G233">
            <v>4</v>
          </cell>
          <cell r="H233">
            <v>39258</v>
          </cell>
          <cell r="I233">
            <v>0</v>
          </cell>
          <cell r="J233">
            <v>-538.84488736000003</v>
          </cell>
          <cell r="K233">
            <v>-39.11054772</v>
          </cell>
          <cell r="L233">
            <v>-82.116463830000001</v>
          </cell>
          <cell r="M233">
            <v>-150.33687909</v>
          </cell>
          <cell r="N233">
            <v>-239.56578757999998</v>
          </cell>
          <cell r="O233">
            <v>-305.37910970999997</v>
          </cell>
          <cell r="P233">
            <v>-338.44662817</v>
          </cell>
          <cell r="Q233">
            <v>-370.83709959000004</v>
          </cell>
          <cell r="R233">
            <v>-385.74591611</v>
          </cell>
          <cell r="S233">
            <v>-490.00735774000003</v>
          </cell>
          <cell r="T233">
            <v>-488.16915778999999</v>
          </cell>
          <cell r="U233">
            <v>-514.16127660000006</v>
          </cell>
          <cell r="V233">
            <v>-575.55665110999996</v>
          </cell>
          <cell r="W233">
            <v>-62.688011430000003</v>
          </cell>
          <cell r="X233">
            <v>-60.155333579999997</v>
          </cell>
          <cell r="Y233">
            <v>-59.364121709999999</v>
          </cell>
          <cell r="Z233">
            <v>-135.83233512000001</v>
          </cell>
          <cell r="AA233">
            <v>-130.72426756999999</v>
          </cell>
          <cell r="AB233">
            <v>-144.20628919999999</v>
          </cell>
          <cell r="AC233">
            <v>-205.91869238999999</v>
          </cell>
          <cell r="AD233">
            <v>-244.2004986</v>
          </cell>
          <cell r="AE233">
            <v>-281.48083607000001</v>
          </cell>
          <cell r="AF233">
            <v>-250.13457406000001</v>
          </cell>
          <cell r="AG233">
            <v>-211.10663817</v>
          </cell>
          <cell r="AH233">
            <v>-61.580823270000003</v>
          </cell>
          <cell r="AI233">
            <v>31.252149500000002</v>
          </cell>
          <cell r="AJ233">
            <v>2.82358602</v>
          </cell>
          <cell r="AK233">
            <v>103.67231674999999</v>
          </cell>
          <cell r="AL233">
            <v>200.23619643000001</v>
          </cell>
          <cell r="AM233">
            <v>58.40249815</v>
          </cell>
          <cell r="AN233">
            <v>116.71788126999999</v>
          </cell>
          <cell r="AO233">
            <v>185.44631502999999</v>
          </cell>
          <cell r="AP233">
            <v>186.07979394</v>
          </cell>
          <cell r="AQ233">
            <v>212.39334055</v>
          </cell>
          <cell r="AR233">
            <v>407.63253407000008</v>
          </cell>
          <cell r="AS233">
            <v>647.25199534000001</v>
          </cell>
          <cell r="AT233">
            <v>681.83397896999998</v>
          </cell>
          <cell r="AU233">
            <v>78.486402580000004</v>
          </cell>
          <cell r="AV233">
            <v>165.73415564999996</v>
          </cell>
          <cell r="AW233">
            <v>284.55617887</v>
          </cell>
          <cell r="AX233">
            <v>286.86840513999999</v>
          </cell>
          <cell r="AY233">
            <v>252.44982123</v>
          </cell>
        </row>
        <row r="234">
          <cell r="C234">
            <v>1178</v>
          </cell>
          <cell r="D234" t="str">
            <v>KCP LANDAK</v>
          </cell>
          <cell r="E234" t="str">
            <v>SANGGAU</v>
          </cell>
          <cell r="F234">
            <v>322</v>
          </cell>
          <cell r="G234">
            <v>4</v>
          </cell>
          <cell r="H234">
            <v>39682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-0.18209500000000001</v>
          </cell>
          <cell r="S234">
            <v>-34.270174950000005</v>
          </cell>
          <cell r="T234">
            <v>-484.66918951999997</v>
          </cell>
          <cell r="U234">
            <v>-495.21389753</v>
          </cell>
          <cell r="V234">
            <v>-537.82114446000003</v>
          </cell>
          <cell r="W234">
            <v>13.4238579</v>
          </cell>
          <cell r="X234">
            <v>44.385240600000003</v>
          </cell>
          <cell r="Y234">
            <v>34.025886920000005</v>
          </cell>
          <cell r="Z234">
            <v>53.199233340000006</v>
          </cell>
          <cell r="AA234">
            <v>94.068995659999999</v>
          </cell>
          <cell r="AB234">
            <v>163.85251246999999</v>
          </cell>
          <cell r="AC234">
            <v>245.74529308000001</v>
          </cell>
          <cell r="AD234">
            <v>287.81313849000003</v>
          </cell>
          <cell r="AE234">
            <v>361.83432855000001</v>
          </cell>
          <cell r="AF234">
            <v>479.51754876000001</v>
          </cell>
          <cell r="AG234">
            <v>589.72044191999998</v>
          </cell>
          <cell r="AH234">
            <v>598.51897684000005</v>
          </cell>
          <cell r="AI234">
            <v>171.30236974000002</v>
          </cell>
          <cell r="AJ234">
            <v>286.94429452999998</v>
          </cell>
          <cell r="AK234">
            <v>403.49282512999997</v>
          </cell>
          <cell r="AL234">
            <v>548.20624807000002</v>
          </cell>
          <cell r="AM234">
            <v>583.09840251000003</v>
          </cell>
          <cell r="AN234">
            <v>769.97553217999996</v>
          </cell>
          <cell r="AO234">
            <v>925.68866853999998</v>
          </cell>
          <cell r="AP234">
            <v>1070.5187446699999</v>
          </cell>
          <cell r="AQ234">
            <v>1158.5448732899999</v>
          </cell>
          <cell r="AR234">
            <v>1271.9345424499998</v>
          </cell>
          <cell r="AS234">
            <v>1230.1548675399999</v>
          </cell>
          <cell r="AT234">
            <v>1395.5946722599999</v>
          </cell>
          <cell r="AU234">
            <v>247.57328756999999</v>
          </cell>
          <cell r="AV234">
            <v>517.00311090000002</v>
          </cell>
          <cell r="AW234">
            <v>723.59326233000002</v>
          </cell>
          <cell r="AX234">
            <v>971.19096310999987</v>
          </cell>
          <cell r="AY234">
            <v>1074.99826646</v>
          </cell>
        </row>
        <row r="235">
          <cell r="C235">
            <v>2010</v>
          </cell>
          <cell r="D235" t="str">
            <v>KCP HASYIM ASHARI</v>
          </cell>
          <cell r="E235" t="str">
            <v>JAKARTA TANGERANG</v>
          </cell>
          <cell r="F235">
            <v>120</v>
          </cell>
          <cell r="G235">
            <v>4</v>
          </cell>
          <cell r="H235">
            <v>39855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-19.656315450000001</v>
          </cell>
          <cell r="Y235">
            <v>-537.76102632000004</v>
          </cell>
          <cell r="Z235">
            <v>-574.57047947000001</v>
          </cell>
          <cell r="AA235">
            <v>-667.75946347000001</v>
          </cell>
          <cell r="AB235">
            <v>-722.60733535999998</v>
          </cell>
          <cell r="AC235">
            <v>-735.61933397000007</v>
          </cell>
          <cell r="AD235">
            <v>-755.20783584000003</v>
          </cell>
          <cell r="AE235">
            <v>-559.56843501000003</v>
          </cell>
          <cell r="AF235">
            <v>-569.98692760000006</v>
          </cell>
          <cell r="AG235">
            <v>-599.59225936999997</v>
          </cell>
          <cell r="AH235">
            <v>-629.14656327</v>
          </cell>
          <cell r="AI235">
            <v>36.918156570000001</v>
          </cell>
          <cell r="AJ235">
            <v>-27.748092120000003</v>
          </cell>
          <cell r="AK235">
            <v>-121.12973503000001</v>
          </cell>
          <cell r="AL235">
            <v>-56.534683439999995</v>
          </cell>
          <cell r="AM235">
            <v>-226.98106365000001</v>
          </cell>
          <cell r="AN235">
            <v>5.6044095999999994</v>
          </cell>
          <cell r="AO235">
            <v>54.413304759999995</v>
          </cell>
          <cell r="AP235">
            <v>89.477774490000002</v>
          </cell>
          <cell r="AQ235">
            <v>111.36762256999999</v>
          </cell>
          <cell r="AR235">
            <v>133.39823032999999</v>
          </cell>
          <cell r="AS235">
            <v>173.33169698000003</v>
          </cell>
          <cell r="AT235">
            <v>194.85114072999997</v>
          </cell>
          <cell r="AU235">
            <v>-182.31118991</v>
          </cell>
          <cell r="AV235">
            <v>-127.12474232000001</v>
          </cell>
          <cell r="AW235">
            <v>71.22135062000001</v>
          </cell>
          <cell r="AX235">
            <v>122.04546290000003</v>
          </cell>
          <cell r="AY235">
            <v>208.93077839999998</v>
          </cell>
        </row>
        <row r="236">
          <cell r="C236">
            <v>2011</v>
          </cell>
          <cell r="D236" t="str">
            <v>KCP CIKOKOL</v>
          </cell>
          <cell r="E236" t="str">
            <v>BSD</v>
          </cell>
          <cell r="F236">
            <v>509</v>
          </cell>
          <cell r="G236">
            <v>4</v>
          </cell>
          <cell r="H236">
            <v>39812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-119.502669</v>
          </cell>
          <cell r="W236">
            <v>-69.082836650000004</v>
          </cell>
          <cell r="X236">
            <v>-140.62845543</v>
          </cell>
          <cell r="Y236">
            <v>-196.54624282</v>
          </cell>
          <cell r="Z236">
            <v>-299.60363632000002</v>
          </cell>
          <cell r="AA236">
            <v>-326.63955635000002</v>
          </cell>
          <cell r="AB236">
            <v>-382.81285663</v>
          </cell>
          <cell r="AC236">
            <v>-438.21562169999999</v>
          </cell>
          <cell r="AD236">
            <v>-480.13460320999997</v>
          </cell>
          <cell r="AE236">
            <v>-502.57280407000002</v>
          </cell>
          <cell r="AF236">
            <v>-530.38776873000006</v>
          </cell>
          <cell r="AG236">
            <v>-531.53739141000005</v>
          </cell>
          <cell r="AH236">
            <v>-871.1385368</v>
          </cell>
          <cell r="AI236">
            <v>12.036764029999999</v>
          </cell>
          <cell r="AJ236">
            <v>54.489991880000005</v>
          </cell>
          <cell r="AK236">
            <v>72.46247692</v>
          </cell>
          <cell r="AL236">
            <v>74.200048900000013</v>
          </cell>
          <cell r="AM236">
            <v>32.283219129999999</v>
          </cell>
          <cell r="AN236">
            <v>-57.011875279999998</v>
          </cell>
          <cell r="AO236">
            <v>14.825781340000001</v>
          </cell>
          <cell r="AP236">
            <v>95.390193310000001</v>
          </cell>
          <cell r="AQ236">
            <v>44.214899899999999</v>
          </cell>
          <cell r="AR236">
            <v>63.341395599999991</v>
          </cell>
          <cell r="AS236">
            <v>69.292566450000024</v>
          </cell>
          <cell r="AT236">
            <v>-2.5974123599999843</v>
          </cell>
          <cell r="AU236">
            <v>-3.5170911799999995</v>
          </cell>
          <cell r="AV236">
            <v>-221.90194746</v>
          </cell>
          <cell r="AW236">
            <v>-27.470138519999999</v>
          </cell>
          <cell r="AX236">
            <v>29.681171690000006</v>
          </cell>
          <cell r="AY236">
            <v>96.89790791999998</v>
          </cell>
        </row>
        <row r="237">
          <cell r="C237">
            <v>2061</v>
          </cell>
          <cell r="D237" t="str">
            <v>KCP A YANI</v>
          </cell>
          <cell r="E237" t="str">
            <v>PONTIANAK</v>
          </cell>
          <cell r="F237">
            <v>71</v>
          </cell>
          <cell r="G237">
            <v>4</v>
          </cell>
          <cell r="H237">
            <v>40109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-501.20829574999999</v>
          </cell>
          <cell r="AI237">
            <v>152.38108561999999</v>
          </cell>
          <cell r="AJ237">
            <v>128.49131606999998</v>
          </cell>
          <cell r="AK237">
            <v>122.46907473</v>
          </cell>
          <cell r="AL237">
            <v>116.42211270999999</v>
          </cell>
          <cell r="AM237">
            <v>117.21523187000001</v>
          </cell>
          <cell r="AN237">
            <v>119.50863714</v>
          </cell>
          <cell r="AO237">
            <v>192.72796205</v>
          </cell>
          <cell r="AP237">
            <v>252.89854026</v>
          </cell>
          <cell r="AQ237">
            <v>235.81402972999999</v>
          </cell>
          <cell r="AR237">
            <v>324.28883668999998</v>
          </cell>
          <cell r="AS237">
            <v>402.56308994</v>
          </cell>
          <cell r="AT237">
            <v>399.11631493999994</v>
          </cell>
          <cell r="AU237">
            <v>66.537863090000002</v>
          </cell>
          <cell r="AV237">
            <v>84.969503400000008</v>
          </cell>
          <cell r="AW237">
            <v>172.05331043000001</v>
          </cell>
          <cell r="AX237">
            <v>158.72357531999998</v>
          </cell>
          <cell r="AY237">
            <v>-86.315820240000008</v>
          </cell>
        </row>
        <row r="238">
          <cell r="C238">
            <v>1172</v>
          </cell>
          <cell r="D238" t="str">
            <v>KCP TUBAGUS ANGKE</v>
          </cell>
          <cell r="E238" t="str">
            <v>JAKARTA KOTA</v>
          </cell>
          <cell r="F238">
            <v>19</v>
          </cell>
          <cell r="G238">
            <v>4</v>
          </cell>
          <cell r="H238">
            <v>39654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4.1794770000000002E-2</v>
          </cell>
          <cell r="R238">
            <v>-11.840986279999999</v>
          </cell>
          <cell r="S238">
            <v>-87.570763680000013</v>
          </cell>
          <cell r="T238">
            <v>-124.44166548</v>
          </cell>
          <cell r="U238">
            <v>-938.57552422000003</v>
          </cell>
          <cell r="V238">
            <v>-849.08759932000009</v>
          </cell>
          <cell r="W238">
            <v>-41.536814640000003</v>
          </cell>
          <cell r="X238">
            <v>-94.340942459999994</v>
          </cell>
          <cell r="Y238">
            <v>-160.80454673</v>
          </cell>
          <cell r="Z238">
            <v>-224.08228324000001</v>
          </cell>
          <cell r="AA238">
            <v>-250.84181292</v>
          </cell>
          <cell r="AB238">
            <v>-282.90862560000005</v>
          </cell>
          <cell r="AC238">
            <v>-304.92798866999999</v>
          </cell>
          <cell r="AD238">
            <v>-497.25722743</v>
          </cell>
          <cell r="AE238">
            <v>-540.04467534000003</v>
          </cell>
          <cell r="AF238">
            <v>-523.15956470000003</v>
          </cell>
          <cell r="AG238">
            <v>-489.81641207999996</v>
          </cell>
          <cell r="AH238">
            <v>-560.50358734999998</v>
          </cell>
          <cell r="AI238">
            <v>395.25399623999999</v>
          </cell>
          <cell r="AJ238">
            <v>452.30811097000003</v>
          </cell>
          <cell r="AK238">
            <v>458.64128307999999</v>
          </cell>
          <cell r="AL238">
            <v>444.95845592000001</v>
          </cell>
          <cell r="AM238">
            <v>376.31968576999998</v>
          </cell>
          <cell r="AN238">
            <v>415.22435360000003</v>
          </cell>
          <cell r="AO238">
            <v>447.23454377999997</v>
          </cell>
          <cell r="AP238">
            <v>443.92156729000004</v>
          </cell>
          <cell r="AQ238">
            <v>480.38346042000001</v>
          </cell>
          <cell r="AR238">
            <v>527.98293732000002</v>
          </cell>
          <cell r="AS238">
            <v>504.10966817000002</v>
          </cell>
          <cell r="AT238">
            <v>354.13047505999998</v>
          </cell>
          <cell r="AU238">
            <v>-250.17545799000001</v>
          </cell>
          <cell r="AV238">
            <v>-59.908419629999997</v>
          </cell>
          <cell r="AW238">
            <v>-20.536785689999999</v>
          </cell>
          <cell r="AX238">
            <v>300.13507657999997</v>
          </cell>
          <cell r="AY238">
            <v>467.31254673000001</v>
          </cell>
        </row>
        <row r="239">
          <cell r="C239">
            <v>520</v>
          </cell>
          <cell r="D239" t="str">
            <v>KCP. As Shiddiqiyah (Kedoya)</v>
          </cell>
          <cell r="E239" t="str">
            <v>KC JAKARTA PURI NIAGA</v>
          </cell>
          <cell r="F239">
            <v>398</v>
          </cell>
          <cell r="G239">
            <v>3</v>
          </cell>
          <cell r="H239">
            <v>37251</v>
          </cell>
          <cell r="I239">
            <v>-1127.2294696700001</v>
          </cell>
          <cell r="J239">
            <v>-373.4733354</v>
          </cell>
          <cell r="K239">
            <v>156.66274146999996</v>
          </cell>
          <cell r="L239">
            <v>63.955730650000007</v>
          </cell>
          <cell r="M239">
            <v>-579.66866979999998</v>
          </cell>
          <cell r="N239">
            <v>232.04108427000003</v>
          </cell>
          <cell r="O239">
            <v>81.798361110000016</v>
          </cell>
          <cell r="P239">
            <v>-603.26453149999998</v>
          </cell>
          <cell r="Q239">
            <v>263.65670697999991</v>
          </cell>
          <cell r="R239">
            <v>665.43269879000002</v>
          </cell>
          <cell r="S239">
            <v>438.03208891999986</v>
          </cell>
          <cell r="T239">
            <v>695.02493462000007</v>
          </cell>
          <cell r="U239">
            <v>1023.6892514900001</v>
          </cell>
          <cell r="V239">
            <v>1162.92961603</v>
          </cell>
          <cell r="W239">
            <v>98.457849420000002</v>
          </cell>
          <cell r="X239">
            <v>320.56832835</v>
          </cell>
          <cell r="Y239">
            <v>-293.78293162</v>
          </cell>
          <cell r="Z239">
            <v>-741.96243042999993</v>
          </cell>
          <cell r="AA239">
            <v>-2686.2748883099998</v>
          </cell>
          <cell r="AB239">
            <v>-7160.1686424600002</v>
          </cell>
          <cell r="AC239">
            <v>-9056.5586207900014</v>
          </cell>
          <cell r="AD239">
            <v>-13400.55236616</v>
          </cell>
          <cell r="AE239">
            <v>-13600.455567569999</v>
          </cell>
          <cell r="AF239">
            <v>-12662.608917129999</v>
          </cell>
          <cell r="AG239">
            <v>-13981.269241790002</v>
          </cell>
          <cell r="AH239">
            <v>-11368.230702049999</v>
          </cell>
          <cell r="AI239">
            <v>-4066.2254491899998</v>
          </cell>
          <cell r="AJ239">
            <v>-5721.5904196599995</v>
          </cell>
          <cell r="AK239">
            <v>-8504.589868680001</v>
          </cell>
          <cell r="AL239">
            <v>-10364.002906</v>
          </cell>
          <cell r="AM239">
            <v>-10721.94614346</v>
          </cell>
          <cell r="AN239">
            <v>-10833.30889672</v>
          </cell>
          <cell r="AO239">
            <v>-11039.9412524</v>
          </cell>
          <cell r="AP239">
            <v>-10030.43430074</v>
          </cell>
          <cell r="AQ239">
            <v>-10168.857919260001</v>
          </cell>
          <cell r="AR239">
            <v>-10324.77403235</v>
          </cell>
          <cell r="AS239">
            <v>-9146.1492556800004</v>
          </cell>
          <cell r="AT239">
            <v>-10367.675523329999</v>
          </cell>
          <cell r="AU239">
            <v>1072.40479413</v>
          </cell>
          <cell r="AV239">
            <v>1393.4291236900001</v>
          </cell>
          <cell r="AW239">
            <v>2070.16271439</v>
          </cell>
          <cell r="AX239">
            <v>2407.7865044200003</v>
          </cell>
          <cell r="AY239">
            <v>2628.5781582099999</v>
          </cell>
        </row>
        <row r="240">
          <cell r="C240">
            <v>1173</v>
          </cell>
          <cell r="D240" t="str">
            <v>KCP UNIVERSITAS TERBUKA</v>
          </cell>
          <cell r="E240" t="str">
            <v>KANCA CIPUTAT</v>
          </cell>
          <cell r="F240">
            <v>382</v>
          </cell>
          <cell r="G240">
            <v>4</v>
          </cell>
          <cell r="H240">
            <v>39657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-0.13485940000000002</v>
          </cell>
          <cell r="R240">
            <v>-33.542749430000001</v>
          </cell>
          <cell r="S240">
            <v>-122.95556476</v>
          </cell>
          <cell r="T240">
            <v>-418.61988801000001</v>
          </cell>
          <cell r="U240">
            <v>-470.97328357999999</v>
          </cell>
          <cell r="V240">
            <v>-503.34506592000002</v>
          </cell>
          <cell r="W240">
            <v>-31.643927300000001</v>
          </cell>
          <cell r="X240">
            <v>-55.099075570000004</v>
          </cell>
          <cell r="Y240">
            <v>-77.126123400000012</v>
          </cell>
          <cell r="Z240">
            <v>-150.77175656999998</v>
          </cell>
          <cell r="AA240">
            <v>-168.33988530000002</v>
          </cell>
          <cell r="AB240">
            <v>-231.44232824000002</v>
          </cell>
          <cell r="AC240">
            <v>-243.09485443</v>
          </cell>
          <cell r="AD240">
            <v>-254.01477937999999</v>
          </cell>
          <cell r="AE240">
            <v>-345.43548681999999</v>
          </cell>
          <cell r="AF240">
            <v>-361.01377621</v>
          </cell>
          <cell r="AG240">
            <v>274.02210823000001</v>
          </cell>
          <cell r="AH240">
            <v>294.90065126000002</v>
          </cell>
          <cell r="AI240">
            <v>-48.187114649999998</v>
          </cell>
          <cell r="AJ240">
            <v>270.11935242999999</v>
          </cell>
          <cell r="AK240">
            <v>733.63469251999993</v>
          </cell>
          <cell r="AL240">
            <v>846.55130895000002</v>
          </cell>
          <cell r="AM240">
            <v>650.39451369000005</v>
          </cell>
          <cell r="AN240">
            <v>379.34508364999999</v>
          </cell>
          <cell r="AO240">
            <v>440.77994563999999</v>
          </cell>
          <cell r="AP240">
            <v>590.72555037999996</v>
          </cell>
          <cell r="AQ240">
            <v>973.93628407000006</v>
          </cell>
          <cell r="AR240">
            <v>1147.02916641</v>
          </cell>
          <cell r="AS240">
            <v>1246.36632958</v>
          </cell>
          <cell r="AT240">
            <v>1336.78229429</v>
          </cell>
          <cell r="AU240">
            <v>128.98194198000002</v>
          </cell>
          <cell r="AV240">
            <v>357.94269822000001</v>
          </cell>
          <cell r="AW240">
            <v>492.09602552999996</v>
          </cell>
          <cell r="AX240">
            <v>473.38309555000001</v>
          </cell>
          <cell r="AY240">
            <v>332.28525545999997</v>
          </cell>
        </row>
        <row r="241">
          <cell r="C241">
            <v>536</v>
          </cell>
          <cell r="D241" t="str">
            <v>KCP BRI Balaraja</v>
          </cell>
          <cell r="E241" t="str">
            <v>KC BALARAJA</v>
          </cell>
          <cell r="F241">
            <v>437</v>
          </cell>
          <cell r="G241">
            <v>2</v>
          </cell>
          <cell r="H241">
            <v>37258</v>
          </cell>
          <cell r="I241">
            <v>1324.3716874400002</v>
          </cell>
          <cell r="J241">
            <v>2323.2802617699999</v>
          </cell>
          <cell r="K241">
            <v>274.37086936000003</v>
          </cell>
          <cell r="L241">
            <v>626.85848685999997</v>
          </cell>
          <cell r="M241">
            <v>795.79895329999999</v>
          </cell>
          <cell r="N241">
            <v>1298.9815532600001</v>
          </cell>
          <cell r="O241">
            <v>1592.3885936300001</v>
          </cell>
          <cell r="P241">
            <v>1797.7037446499999</v>
          </cell>
          <cell r="Q241">
            <v>2125.2282297899997</v>
          </cell>
          <cell r="R241">
            <v>2348.3453949799996</v>
          </cell>
          <cell r="S241">
            <v>2090.6742186399997</v>
          </cell>
          <cell r="T241">
            <v>2169.0015726300003</v>
          </cell>
          <cell r="U241">
            <v>1790.4849485</v>
          </cell>
          <cell r="V241">
            <v>3730.2821224299996</v>
          </cell>
          <cell r="W241">
            <v>330.91432930000002</v>
          </cell>
          <cell r="X241">
            <v>613.56523961000005</v>
          </cell>
          <cell r="Y241">
            <v>912.90068607000001</v>
          </cell>
          <cell r="Z241">
            <v>1135.5450503499999</v>
          </cell>
          <cell r="AA241">
            <v>1501.52584723</v>
          </cell>
          <cell r="AB241">
            <v>1846.3696851700001</v>
          </cell>
          <cell r="AC241">
            <v>2394.5684904600002</v>
          </cell>
          <cell r="AD241">
            <v>3035.9942350000001</v>
          </cell>
          <cell r="AE241">
            <v>3538.1313676300001</v>
          </cell>
          <cell r="AF241">
            <v>3961.8921254699999</v>
          </cell>
          <cell r="AG241">
            <v>4520.8599035400002</v>
          </cell>
          <cell r="AH241">
            <v>5005.2052904399998</v>
          </cell>
          <cell r="AI241">
            <v>628.86883096999998</v>
          </cell>
          <cell r="AJ241">
            <v>1067.11336549</v>
          </cell>
          <cell r="AK241">
            <v>1597.0468635899999</v>
          </cell>
          <cell r="AL241">
            <v>2202.9820165000001</v>
          </cell>
          <cell r="AM241">
            <v>2679.8326932199998</v>
          </cell>
          <cell r="AN241">
            <v>3100.0019156900003</v>
          </cell>
          <cell r="AO241">
            <v>3487.9517333499998</v>
          </cell>
          <cell r="AP241">
            <v>3928.6653128600001</v>
          </cell>
          <cell r="AQ241">
            <v>4516.7796730699993</v>
          </cell>
          <cell r="AR241">
            <v>5115.9327462699994</v>
          </cell>
          <cell r="AS241">
            <v>5589.4165921800004</v>
          </cell>
          <cell r="AT241">
            <v>6163.7662958000001</v>
          </cell>
          <cell r="AU241">
            <v>508.65040719000001</v>
          </cell>
          <cell r="AV241">
            <v>826.55225544000007</v>
          </cell>
          <cell r="AW241">
            <v>1032.42499432</v>
          </cell>
          <cell r="AX241">
            <v>1360.2953170900003</v>
          </cell>
          <cell r="AY241">
            <v>1757.8313470100002</v>
          </cell>
        </row>
        <row r="242">
          <cell r="C242">
            <v>569</v>
          </cell>
          <cell r="D242" t="str">
            <v>KCP Gajah Mada (Pontianak)</v>
          </cell>
          <cell r="E242" t="str">
            <v>PONTIANAK</v>
          </cell>
          <cell r="F242">
            <v>71</v>
          </cell>
          <cell r="G242">
            <v>4</v>
          </cell>
          <cell r="H242">
            <v>37454</v>
          </cell>
          <cell r="I242">
            <v>694.7573509099999</v>
          </cell>
          <cell r="J242">
            <v>1126.2604335599999</v>
          </cell>
          <cell r="K242">
            <v>23.53828433999999</v>
          </cell>
          <cell r="L242">
            <v>177.59332807999999</v>
          </cell>
          <cell r="M242">
            <v>175.92224417</v>
          </cell>
          <cell r="N242">
            <v>282.52321554999997</v>
          </cell>
          <cell r="O242">
            <v>361.97247517999995</v>
          </cell>
          <cell r="P242">
            <v>427.94844456999999</v>
          </cell>
          <cell r="Q242">
            <v>605.04017107999994</v>
          </cell>
          <cell r="R242">
            <v>712.19032636999998</v>
          </cell>
          <cell r="S242">
            <v>755.36789756000007</v>
          </cell>
          <cell r="T242">
            <v>991.24704177000012</v>
          </cell>
          <cell r="U242">
            <v>1188.08781101</v>
          </cell>
          <cell r="V242">
            <v>1342.1094405399999</v>
          </cell>
          <cell r="W242">
            <v>142.68787890999999</v>
          </cell>
          <cell r="X242">
            <v>243.65615234999999</v>
          </cell>
          <cell r="Y242">
            <v>691.35808324000004</v>
          </cell>
          <cell r="Z242">
            <v>736.03767807000008</v>
          </cell>
          <cell r="AA242">
            <v>845.46070108000004</v>
          </cell>
          <cell r="AB242">
            <v>878.31444123000006</v>
          </cell>
          <cell r="AC242">
            <v>1071.2696597500001</v>
          </cell>
          <cell r="AD242">
            <v>1428.10201783</v>
          </cell>
          <cell r="AE242">
            <v>1382.7919944</v>
          </cell>
          <cell r="AF242">
            <v>1476.33688908</v>
          </cell>
          <cell r="AG242">
            <v>1724.6108254400001</v>
          </cell>
          <cell r="AH242">
            <v>2316.8760007699998</v>
          </cell>
          <cell r="AI242">
            <v>229.59418263999999</v>
          </cell>
          <cell r="AJ242">
            <v>338.82747352999996</v>
          </cell>
          <cell r="AK242">
            <v>498.60372960000001</v>
          </cell>
          <cell r="AL242">
            <v>561.23850955</v>
          </cell>
          <cell r="AM242">
            <v>1172.48495005</v>
          </cell>
          <cell r="AN242">
            <v>1549.48447151</v>
          </cell>
          <cell r="AO242">
            <v>1822.10555621</v>
          </cell>
          <cell r="AP242">
            <v>2297.7694479499996</v>
          </cell>
          <cell r="AQ242">
            <v>2663.9238281299999</v>
          </cell>
          <cell r="AR242">
            <v>2994.5500945700001</v>
          </cell>
          <cell r="AS242">
            <v>3462.86370455</v>
          </cell>
          <cell r="AT242">
            <v>3729.60221219</v>
          </cell>
          <cell r="AU242">
            <v>-82.126604110000017</v>
          </cell>
          <cell r="AV242">
            <v>516.23905025999989</v>
          </cell>
          <cell r="AW242">
            <v>512.90757833000009</v>
          </cell>
          <cell r="AX242">
            <v>590.60298339000008</v>
          </cell>
          <cell r="AY242">
            <v>895.32368565999991</v>
          </cell>
        </row>
        <row r="243">
          <cell r="C243">
            <v>1164</v>
          </cell>
          <cell r="D243" t="str">
            <v>KCP CIBEBER</v>
          </cell>
          <cell r="E243" t="str">
            <v>CILEGON</v>
          </cell>
          <cell r="F243">
            <v>188</v>
          </cell>
          <cell r="G243">
            <v>4</v>
          </cell>
          <cell r="H243">
            <v>39650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2.6459457799999999</v>
          </cell>
          <cell r="R243">
            <v>-13.304074529999999</v>
          </cell>
          <cell r="S243">
            <v>-350.30163669999996</v>
          </cell>
          <cell r="T243">
            <v>-430.78502018</v>
          </cell>
          <cell r="U243">
            <v>-468.19495664999999</v>
          </cell>
          <cell r="V243">
            <v>-510.81921235999999</v>
          </cell>
          <cell r="W243">
            <v>17.462110890000002</v>
          </cell>
          <cell r="X243">
            <v>19.13893358</v>
          </cell>
          <cell r="Y243">
            <v>1.9553757</v>
          </cell>
          <cell r="Z243">
            <v>71.042372349999994</v>
          </cell>
          <cell r="AA243">
            <v>126.47188926999999</v>
          </cell>
          <cell r="AB243">
            <v>190.91693108000001</v>
          </cell>
          <cell r="AC243">
            <v>327.96652929999999</v>
          </cell>
          <cell r="AD243">
            <v>463.14651454</v>
          </cell>
          <cell r="AE243">
            <v>551.17368646</v>
          </cell>
          <cell r="AF243">
            <v>711.02223298000001</v>
          </cell>
          <cell r="AG243">
            <v>895.27758126000003</v>
          </cell>
          <cell r="AH243">
            <v>1070.74511065</v>
          </cell>
          <cell r="AI243">
            <v>217.06820341999997</v>
          </cell>
          <cell r="AJ243">
            <v>481.74894083999999</v>
          </cell>
          <cell r="AK243">
            <v>666.24509774000001</v>
          </cell>
          <cell r="AL243">
            <v>814.41567533</v>
          </cell>
          <cell r="AM243">
            <v>949.61893405000001</v>
          </cell>
          <cell r="AN243">
            <v>1147.55125548</v>
          </cell>
          <cell r="AO243">
            <v>1303.7952709400001</v>
          </cell>
          <cell r="AP243">
            <v>1603.14475075</v>
          </cell>
          <cell r="AQ243">
            <v>1701.7438547899999</v>
          </cell>
          <cell r="AR243">
            <v>1933.5912525899998</v>
          </cell>
          <cell r="AS243">
            <v>2146.40993131</v>
          </cell>
          <cell r="AT243">
            <v>2502.48813913</v>
          </cell>
          <cell r="AU243">
            <v>312.91708025000003</v>
          </cell>
          <cell r="AV243">
            <v>506.33589784999998</v>
          </cell>
          <cell r="AW243">
            <v>1054.64533914</v>
          </cell>
          <cell r="AX243">
            <v>1259.54232811</v>
          </cell>
          <cell r="AY243">
            <v>1116.72560871</v>
          </cell>
        </row>
        <row r="244">
          <cell r="C244">
            <v>1144</v>
          </cell>
          <cell r="D244" t="str">
            <v>KCP BANDARA SOEKARNO HATTA</v>
          </cell>
          <cell r="E244" t="str">
            <v>JAKARTA TANGERANG</v>
          </cell>
          <cell r="F244">
            <v>120</v>
          </cell>
          <cell r="G244">
            <v>4</v>
          </cell>
          <cell r="H244">
            <v>39471</v>
          </cell>
          <cell r="I244">
            <v>0</v>
          </cell>
          <cell r="J244">
            <v>0</v>
          </cell>
          <cell r="K244">
            <v>-7.7117299999999986E-2</v>
          </cell>
          <cell r="L244">
            <v>-34.430352360000001</v>
          </cell>
          <cell r="M244">
            <v>-402.22051562000001</v>
          </cell>
          <cell r="N244">
            <v>-436.35349637999997</v>
          </cell>
          <cell r="O244">
            <v>-476.52440772999995</v>
          </cell>
          <cell r="P244">
            <v>-505.07624930999998</v>
          </cell>
          <cell r="Q244">
            <v>-564.04059724000001</v>
          </cell>
          <cell r="R244">
            <v>-602.61345487999995</v>
          </cell>
          <cell r="S244">
            <v>-681.95028262000005</v>
          </cell>
          <cell r="T244">
            <v>-726.40766789999998</v>
          </cell>
          <cell r="U244">
            <v>-741.68050317999996</v>
          </cell>
          <cell r="V244">
            <v>-789.40393842999993</v>
          </cell>
          <cell r="W244">
            <v>-18.406629600000002</v>
          </cell>
          <cell r="X244">
            <v>-39.629397359999999</v>
          </cell>
          <cell r="Y244">
            <v>-32.229751069999999</v>
          </cell>
          <cell r="Z244">
            <v>-39.798741920000005</v>
          </cell>
          <cell r="AA244">
            <v>-80.389730079999993</v>
          </cell>
          <cell r="AB244">
            <v>-107.01062931999999</v>
          </cell>
          <cell r="AC244">
            <v>-136.27012163000001</v>
          </cell>
          <cell r="AD244">
            <v>-98.690083920000006</v>
          </cell>
          <cell r="AE244">
            <v>-65.991800760000004</v>
          </cell>
          <cell r="AF244">
            <v>-11.52358547</v>
          </cell>
          <cell r="AG244">
            <v>50.914397649999998</v>
          </cell>
          <cell r="AH244">
            <v>35.094192319999998</v>
          </cell>
          <cell r="AI244">
            <v>142.12010781000001</v>
          </cell>
          <cell r="AJ244">
            <v>232.12859043</v>
          </cell>
          <cell r="AK244">
            <v>346.77046167999998</v>
          </cell>
          <cell r="AL244">
            <v>474.69057813000001</v>
          </cell>
          <cell r="AM244">
            <v>757.67942198000003</v>
          </cell>
          <cell r="AN244">
            <v>1028.89928833</v>
          </cell>
          <cell r="AO244">
            <v>1431.4581321600001</v>
          </cell>
          <cell r="AP244">
            <v>1840.79435444</v>
          </cell>
          <cell r="AQ244">
            <v>2126.11396616</v>
          </cell>
          <cell r="AR244">
            <v>2355.9537064599999</v>
          </cell>
          <cell r="AS244">
            <v>2726.6576954899997</v>
          </cell>
          <cell r="AT244">
            <v>2810.1457596799996</v>
          </cell>
          <cell r="AU244">
            <v>305.82134410000003</v>
          </cell>
          <cell r="AV244">
            <v>640.69092870999987</v>
          </cell>
          <cell r="AW244">
            <v>1033.3703526199999</v>
          </cell>
          <cell r="AX244">
            <v>1324.3917437600001</v>
          </cell>
          <cell r="AY244">
            <v>1599.2757926700001</v>
          </cell>
        </row>
        <row r="245">
          <cell r="C245">
            <v>1162</v>
          </cell>
          <cell r="D245" t="str">
            <v>KCP MELAWI</v>
          </cell>
          <cell r="E245" t="str">
            <v>SINTANG</v>
          </cell>
          <cell r="F245">
            <v>304</v>
          </cell>
          <cell r="G245">
            <v>4</v>
          </cell>
          <cell r="H245">
            <v>39633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-213.56544215</v>
          </cell>
          <cell r="R245">
            <v>-267.15082740999998</v>
          </cell>
          <cell r="S245">
            <v>-316.98902267</v>
          </cell>
          <cell r="T245">
            <v>-329.72305781</v>
          </cell>
          <cell r="U245">
            <v>-342.57515405000004</v>
          </cell>
          <cell r="V245">
            <v>-345.29679116</v>
          </cell>
          <cell r="W245">
            <v>6.8291047599999999</v>
          </cell>
          <cell r="X245">
            <v>37.295588459999998</v>
          </cell>
          <cell r="Y245">
            <v>83.312900549999995</v>
          </cell>
          <cell r="Z245">
            <v>18.54517164</v>
          </cell>
          <cell r="AA245">
            <v>78.40298476000001</v>
          </cell>
          <cell r="AB245">
            <v>130.1425606</v>
          </cell>
          <cell r="AC245">
            <v>231.29538037</v>
          </cell>
          <cell r="AD245">
            <v>331.20102699</v>
          </cell>
          <cell r="AE245">
            <v>347.38853398999998</v>
          </cell>
          <cell r="AF245">
            <v>328.97319055000003</v>
          </cell>
          <cell r="AG245">
            <v>495.25063986000004</v>
          </cell>
          <cell r="AH245">
            <v>398.42154639999995</v>
          </cell>
          <cell r="AI245">
            <v>157.76695945</v>
          </cell>
          <cell r="AJ245">
            <v>505.20724523000001</v>
          </cell>
          <cell r="AK245">
            <v>715.74267315999998</v>
          </cell>
          <cell r="AL245">
            <v>950.93103532000009</v>
          </cell>
          <cell r="AM245">
            <v>1235.21677215</v>
          </cell>
          <cell r="AN245">
            <v>1516.9620746300002</v>
          </cell>
          <cell r="AO245">
            <v>1892.1136747999999</v>
          </cell>
          <cell r="AP245">
            <v>2125.8147303000001</v>
          </cell>
          <cell r="AQ245">
            <v>2383.0403209199999</v>
          </cell>
          <cell r="AR245">
            <v>2732.8025509800004</v>
          </cell>
          <cell r="AS245">
            <v>3051.7824985600005</v>
          </cell>
          <cell r="AT245">
            <v>3279.3227940299998</v>
          </cell>
          <cell r="AU245">
            <v>310.27665352999998</v>
          </cell>
          <cell r="AV245">
            <v>637.24403352000013</v>
          </cell>
          <cell r="AW245">
            <v>976.18291837000004</v>
          </cell>
          <cell r="AX245">
            <v>1297.36792098</v>
          </cell>
          <cell r="AY245">
            <v>1712.1811614999999</v>
          </cell>
        </row>
        <row r="246">
          <cell r="C246">
            <v>567</v>
          </cell>
          <cell r="D246" t="str">
            <v>KCP Bengkayang</v>
          </cell>
          <cell r="E246" t="str">
            <v>SINGKAWANG</v>
          </cell>
          <cell r="F246">
            <v>89</v>
          </cell>
          <cell r="G246">
            <v>2</v>
          </cell>
          <cell r="H246">
            <v>37454</v>
          </cell>
          <cell r="I246">
            <v>2059.7250164500001</v>
          </cell>
          <cell r="J246">
            <v>3630.14422388</v>
          </cell>
          <cell r="K246">
            <v>241.43411018999998</v>
          </cell>
          <cell r="L246">
            <v>644.57051271</v>
          </cell>
          <cell r="M246">
            <v>641.95558031999997</v>
          </cell>
          <cell r="N246">
            <v>996.62576446000003</v>
          </cell>
          <cell r="O246">
            <v>1310.4794458599999</v>
          </cell>
          <cell r="P246">
            <v>1755.28180079</v>
          </cell>
          <cell r="Q246">
            <v>3215.4600920900002</v>
          </cell>
          <cell r="R246">
            <v>3803.6491420799998</v>
          </cell>
          <cell r="S246">
            <v>4184.8241719999996</v>
          </cell>
          <cell r="T246">
            <v>4445.0161095200001</v>
          </cell>
          <cell r="U246">
            <v>5613.7266694300006</v>
          </cell>
          <cell r="V246">
            <v>6422.8714938000003</v>
          </cell>
          <cell r="W246">
            <v>300.90536520999996</v>
          </cell>
          <cell r="X246">
            <v>979.41629074000002</v>
          </cell>
          <cell r="Y246">
            <v>842.41418886999998</v>
          </cell>
          <cell r="Z246">
            <v>991.00788680999995</v>
          </cell>
          <cell r="AA246">
            <v>606.57652496000003</v>
          </cell>
          <cell r="AB246">
            <v>277.96036370999997</v>
          </cell>
          <cell r="AC246">
            <v>-27.877480769999998</v>
          </cell>
          <cell r="AD246">
            <v>-325.76500627999997</v>
          </cell>
          <cell r="AE246">
            <v>-220.92545515999998</v>
          </cell>
          <cell r="AF246">
            <v>195.50006572000001</v>
          </cell>
          <cell r="AG246">
            <v>402.75570554000001</v>
          </cell>
          <cell r="AH246">
            <v>1219.8354491800001</v>
          </cell>
          <cell r="AI246">
            <v>-235.45932233000002</v>
          </cell>
          <cell r="AJ246">
            <v>-516.50186606</v>
          </cell>
          <cell r="AK246">
            <v>-683.27370908</v>
          </cell>
          <cell r="AL246">
            <v>-708.67902949999996</v>
          </cell>
          <cell r="AM246">
            <v>-1476.8841105899999</v>
          </cell>
          <cell r="AN246">
            <v>-1070.1182185</v>
          </cell>
          <cell r="AO246">
            <v>-716.14032219000001</v>
          </cell>
          <cell r="AP246">
            <v>1087.6995211400001</v>
          </cell>
          <cell r="AQ246">
            <v>1599.9964033399999</v>
          </cell>
          <cell r="AR246">
            <v>1581.1371044900002</v>
          </cell>
          <cell r="AS246">
            <v>2667.8413688000001</v>
          </cell>
          <cell r="AT246">
            <v>4364.3982949300007</v>
          </cell>
          <cell r="AU246">
            <v>842.29645849999997</v>
          </cell>
          <cell r="AV246">
            <v>1268.0485996299999</v>
          </cell>
          <cell r="AW246">
            <v>1944.6347081400002</v>
          </cell>
          <cell r="AX246">
            <v>1991.0564488300001</v>
          </cell>
          <cell r="AY246">
            <v>2575.4145988099999</v>
          </cell>
        </row>
        <row r="247">
          <cell r="C247">
            <v>505</v>
          </cell>
          <cell r="D247" t="str">
            <v>KCP Mall Taman Anggrek</v>
          </cell>
          <cell r="E247" t="str">
            <v>KC JKT TANJUNG DUREN</v>
          </cell>
          <cell r="F247">
            <v>395</v>
          </cell>
          <cell r="G247">
            <v>3</v>
          </cell>
          <cell r="H247">
            <v>35720</v>
          </cell>
          <cell r="I247">
            <v>186.05968297000004</v>
          </cell>
          <cell r="J247">
            <v>598.0656620499999</v>
          </cell>
          <cell r="K247">
            <v>354.63416785999999</v>
          </cell>
          <cell r="L247">
            <v>-922.29973599000004</v>
          </cell>
          <cell r="M247">
            <v>-905.20700975</v>
          </cell>
          <cell r="N247">
            <v>-873.29979340000011</v>
          </cell>
          <cell r="O247">
            <v>-833.03110350999998</v>
          </cell>
          <cell r="P247">
            <v>-716.62486195000008</v>
          </cell>
          <cell r="Q247">
            <v>-708.31780592000007</v>
          </cell>
          <cell r="R247">
            <v>-492.38536800999998</v>
          </cell>
          <cell r="S247">
            <v>-492.50223439000001</v>
          </cell>
          <cell r="T247">
            <v>-415.07483679999984</v>
          </cell>
          <cell r="U247">
            <v>-305.78211600999998</v>
          </cell>
          <cell r="V247">
            <v>-278.32337020999995</v>
          </cell>
          <cell r="W247">
            <v>79.617030680000013</v>
          </cell>
          <cell r="X247">
            <v>145.64700433000002</v>
          </cell>
          <cell r="Y247">
            <v>200.98984966999998</v>
          </cell>
          <cell r="Z247">
            <v>152.42284475</v>
          </cell>
          <cell r="AA247">
            <v>-79.212516409999992</v>
          </cell>
          <cell r="AB247">
            <v>73.660115040000008</v>
          </cell>
          <cell r="AC247">
            <v>241.61955627</v>
          </cell>
          <cell r="AD247">
            <v>26.370620210000002</v>
          </cell>
          <cell r="AE247">
            <v>149.11804250999998</v>
          </cell>
          <cell r="AF247">
            <v>11.8310716</v>
          </cell>
          <cell r="AG247">
            <v>548.26424176</v>
          </cell>
          <cell r="AH247">
            <v>569.34966065999993</v>
          </cell>
          <cell r="AI247">
            <v>221.89449727000002</v>
          </cell>
          <cell r="AJ247">
            <v>337.49617311999998</v>
          </cell>
          <cell r="AK247">
            <v>485.63170149000001</v>
          </cell>
          <cell r="AL247">
            <v>670.55942403999995</v>
          </cell>
          <cell r="AM247">
            <v>703.52414811999995</v>
          </cell>
          <cell r="AN247">
            <v>960.61341415999993</v>
          </cell>
          <cell r="AO247">
            <v>1143.84823261</v>
          </cell>
          <cell r="AP247">
            <v>1543.81458312</v>
          </cell>
          <cell r="AQ247">
            <v>1671.0618998900002</v>
          </cell>
          <cell r="AR247">
            <v>2089.9998619799999</v>
          </cell>
          <cell r="AS247">
            <v>2431.3402941999998</v>
          </cell>
          <cell r="AT247">
            <v>4064.4703466799997</v>
          </cell>
          <cell r="AU247">
            <v>277.34419399000001</v>
          </cell>
          <cell r="AV247">
            <v>451.37077098000003</v>
          </cell>
          <cell r="AW247">
            <v>493.43477330000007</v>
          </cell>
          <cell r="AX247">
            <v>654.78285886000003</v>
          </cell>
          <cell r="AY247">
            <v>494.36539198999998</v>
          </cell>
        </row>
        <row r="248">
          <cell r="C248">
            <v>2100</v>
          </cell>
          <cell r="D248" t="str">
            <v>KCP FREEPORT</v>
          </cell>
          <cell r="E248" t="str">
            <v>TIMIKA</v>
          </cell>
          <cell r="F248">
            <v>561</v>
          </cell>
          <cell r="G248">
            <v>4</v>
          </cell>
          <cell r="H248">
            <v>40177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-73.176783450000002</v>
          </cell>
          <cell r="AJ248">
            <v>-119.64909143000001</v>
          </cell>
          <cell r="AK248">
            <v>-140.78359218</v>
          </cell>
          <cell r="AL248">
            <v>-195.25745144000001</v>
          </cell>
          <cell r="AM248">
            <v>-226.12877587</v>
          </cell>
          <cell r="AN248">
            <v>-253.1935388</v>
          </cell>
          <cell r="AO248">
            <v>-209.15581147</v>
          </cell>
          <cell r="AP248">
            <v>-234.41343574000001</v>
          </cell>
          <cell r="AQ248">
            <v>-188.07207640999999</v>
          </cell>
          <cell r="AR248">
            <v>-188.60219688000001</v>
          </cell>
          <cell r="AS248">
            <v>-146.89178017999998</v>
          </cell>
          <cell r="AT248">
            <v>-84.079133389999996</v>
          </cell>
          <cell r="AU248">
            <v>93.761822140000007</v>
          </cell>
          <cell r="AV248">
            <v>106.1817751</v>
          </cell>
          <cell r="AW248">
            <v>143.76857477000001</v>
          </cell>
          <cell r="AX248">
            <v>189.33713534</v>
          </cell>
          <cell r="AY248">
            <v>182.03146414999998</v>
          </cell>
        </row>
        <row r="249">
          <cell r="C249">
            <v>2063</v>
          </cell>
          <cell r="D249" t="str">
            <v>KCP PRAFI</v>
          </cell>
          <cell r="E249" t="str">
            <v>MANOKWARI</v>
          </cell>
          <cell r="F249">
            <v>353</v>
          </cell>
          <cell r="G249">
            <v>4</v>
          </cell>
          <cell r="H249">
            <v>40161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-75.205987099999987</v>
          </cell>
          <cell r="AJ249">
            <v>-70.759431919999997</v>
          </cell>
          <cell r="AK249">
            <v>-94.976745159999993</v>
          </cell>
          <cell r="AL249">
            <v>-61.815308569999999</v>
          </cell>
          <cell r="AM249">
            <v>-113.25722398000001</v>
          </cell>
          <cell r="AN249">
            <v>-113.53951803</v>
          </cell>
          <cell r="AO249">
            <v>-100.36356998000001</v>
          </cell>
          <cell r="AP249">
            <v>-40.795618829999995</v>
          </cell>
          <cell r="AQ249">
            <v>-30.43575822</v>
          </cell>
          <cell r="AR249">
            <v>48.172482290000019</v>
          </cell>
          <cell r="AS249">
            <v>70.621351469999965</v>
          </cell>
          <cell r="AT249">
            <v>176.96022331</v>
          </cell>
          <cell r="AU249">
            <v>99.723009799999986</v>
          </cell>
          <cell r="AV249">
            <v>163.67789807</v>
          </cell>
          <cell r="AW249">
            <v>291.38225173000001</v>
          </cell>
          <cell r="AX249">
            <v>354.70694739999999</v>
          </cell>
          <cell r="AY249">
            <v>460.66630551000003</v>
          </cell>
        </row>
        <row r="250">
          <cell r="C250">
            <v>1080</v>
          </cell>
          <cell r="D250" t="str">
            <v>KCP BINTUNI</v>
          </cell>
          <cell r="E250" t="str">
            <v>MANOKWARI</v>
          </cell>
          <cell r="F250">
            <v>353</v>
          </cell>
          <cell r="G250">
            <v>4</v>
          </cell>
          <cell r="H250">
            <v>39797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-433.56748219999997</v>
          </cell>
          <cell r="W250">
            <v>-53.073740189999995</v>
          </cell>
          <cell r="X250">
            <v>-145.90027959</v>
          </cell>
          <cell r="Y250">
            <v>-197.42294153</v>
          </cell>
          <cell r="Z250">
            <v>-195.23518200000001</v>
          </cell>
          <cell r="AA250">
            <v>-133.53758601000001</v>
          </cell>
          <cell r="AB250">
            <v>-63.232278389999998</v>
          </cell>
          <cell r="AC250">
            <v>33.85654297</v>
          </cell>
          <cell r="AD250">
            <v>63.820447009999995</v>
          </cell>
          <cell r="AE250">
            <v>245.70825732</v>
          </cell>
          <cell r="AF250">
            <v>304.85347275999999</v>
          </cell>
          <cell r="AG250">
            <v>599.34180875999994</v>
          </cell>
          <cell r="AH250">
            <v>745.04376439999999</v>
          </cell>
          <cell r="AI250">
            <v>175.99751605</v>
          </cell>
          <cell r="AJ250">
            <v>326.09724935000003</v>
          </cell>
          <cell r="AK250">
            <v>539.70708416000002</v>
          </cell>
          <cell r="AL250">
            <v>709.55066060000001</v>
          </cell>
          <cell r="AM250">
            <v>861.70339465999996</v>
          </cell>
          <cell r="AN250">
            <v>1014.1584051599999</v>
          </cell>
          <cell r="AO250">
            <v>1144.52630279</v>
          </cell>
          <cell r="AP250">
            <v>1369.46404493</v>
          </cell>
          <cell r="AQ250">
            <v>1503.3040294500001</v>
          </cell>
          <cell r="AR250">
            <v>1493.5111724600001</v>
          </cell>
          <cell r="AS250">
            <v>1331.0289624899997</v>
          </cell>
          <cell r="AT250">
            <v>1383.66125794</v>
          </cell>
          <cell r="AU250">
            <v>370.45057764000001</v>
          </cell>
          <cell r="AV250">
            <v>102.06511025000003</v>
          </cell>
          <cell r="AW250">
            <v>573.65203036999992</v>
          </cell>
          <cell r="AX250">
            <v>670.16501578999998</v>
          </cell>
          <cell r="AY250">
            <v>675.42840719999981</v>
          </cell>
        </row>
        <row r="251">
          <cell r="C251">
            <v>2064</v>
          </cell>
          <cell r="D251" t="str">
            <v>KCP AIMAS</v>
          </cell>
          <cell r="E251" t="str">
            <v>SORONG</v>
          </cell>
          <cell r="F251">
            <v>310</v>
          </cell>
          <cell r="G251">
            <v>4</v>
          </cell>
          <cell r="H251">
            <v>40112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3.4141400000000002E-2</v>
          </cell>
          <cell r="AG251">
            <v>-26.614019519999999</v>
          </cell>
          <cell r="AH251">
            <v>-316.40605498000002</v>
          </cell>
          <cell r="AI251">
            <v>9.1299988699999997</v>
          </cell>
          <cell r="AJ251">
            <v>-6.6992448300000005</v>
          </cell>
          <cell r="AK251">
            <v>-29.22252129</v>
          </cell>
          <cell r="AL251">
            <v>-18.973129159999999</v>
          </cell>
          <cell r="AM251">
            <v>-82.177911010000003</v>
          </cell>
          <cell r="AN251">
            <v>6.0756332300000002</v>
          </cell>
          <cell r="AO251">
            <v>28.147245890000001</v>
          </cell>
          <cell r="AP251">
            <v>89.845832650000006</v>
          </cell>
          <cell r="AQ251">
            <v>125.58615456999999</v>
          </cell>
          <cell r="AR251">
            <v>192.69790750000001</v>
          </cell>
          <cell r="AS251">
            <v>255.17473407</v>
          </cell>
          <cell r="AT251">
            <v>345.48229714000007</v>
          </cell>
          <cell r="AU251">
            <v>191.55258194000001</v>
          </cell>
          <cell r="AV251">
            <v>242.09345550999998</v>
          </cell>
          <cell r="AW251">
            <v>402.49035676</v>
          </cell>
          <cell r="AX251">
            <v>512.62767617999998</v>
          </cell>
          <cell r="AY251">
            <v>623.14289369000005</v>
          </cell>
        </row>
        <row r="252">
          <cell r="C252">
            <v>640</v>
          </cell>
          <cell r="D252" t="str">
            <v>KCP ABEPURA</v>
          </cell>
          <cell r="E252" t="str">
            <v>JAYAPURA</v>
          </cell>
          <cell r="F252">
            <v>307</v>
          </cell>
          <cell r="G252">
            <v>2</v>
          </cell>
          <cell r="H252">
            <v>37753</v>
          </cell>
          <cell r="I252">
            <v>1431.7947517400003</v>
          </cell>
          <cell r="J252">
            <v>2755.5376478499998</v>
          </cell>
          <cell r="K252">
            <v>391.62553171000002</v>
          </cell>
          <cell r="L252">
            <v>842.04218444000003</v>
          </cell>
          <cell r="M252">
            <v>1165.10661822</v>
          </cell>
          <cell r="N252">
            <v>1398.4752809900001</v>
          </cell>
          <cell r="O252">
            <v>1619.8415787599999</v>
          </cell>
          <cell r="P252">
            <v>2153.4544880999997</v>
          </cell>
          <cell r="Q252">
            <v>2204.6981498200003</v>
          </cell>
          <cell r="R252">
            <v>2571.2260725199999</v>
          </cell>
          <cell r="S252">
            <v>3177.2909212899999</v>
          </cell>
          <cell r="T252">
            <v>3791.9904293799996</v>
          </cell>
          <cell r="U252">
            <v>4379.3509392700007</v>
          </cell>
          <cell r="V252">
            <v>4844.6893078399999</v>
          </cell>
          <cell r="W252">
            <v>496.94037283</v>
          </cell>
          <cell r="X252">
            <v>873.69698117999997</v>
          </cell>
          <cell r="Y252">
            <v>1288.78832874</v>
          </cell>
          <cell r="Z252">
            <v>1745.11976392</v>
          </cell>
          <cell r="AA252">
            <v>2542.6785006599998</v>
          </cell>
          <cell r="AB252">
            <v>3141.0648036299999</v>
          </cell>
          <cell r="AC252">
            <v>3777.7277929000002</v>
          </cell>
          <cell r="AD252">
            <v>4301.1329376700005</v>
          </cell>
          <cell r="AE252">
            <v>4791.8997741899993</v>
          </cell>
          <cell r="AF252">
            <v>5452.9293546999997</v>
          </cell>
          <cell r="AG252">
            <v>6041.7349400900002</v>
          </cell>
          <cell r="AH252">
            <v>6682.4683493599996</v>
          </cell>
          <cell r="AI252">
            <v>596.9172346900001</v>
          </cell>
          <cell r="AJ252">
            <v>1079.9359625999998</v>
          </cell>
          <cell r="AK252">
            <v>1585.5135578099998</v>
          </cell>
          <cell r="AL252">
            <v>2313.39524618</v>
          </cell>
          <cell r="AM252">
            <v>2415.9895447499998</v>
          </cell>
          <cell r="AN252">
            <v>3144.1477708899997</v>
          </cell>
          <cell r="AO252">
            <v>3919.8914345200001</v>
          </cell>
          <cell r="AP252">
            <v>4483.7602425499999</v>
          </cell>
          <cell r="AQ252">
            <v>5164.7568249300002</v>
          </cell>
          <cell r="AR252">
            <v>5881.4534165799996</v>
          </cell>
          <cell r="AS252">
            <v>6630.2060080500005</v>
          </cell>
          <cell r="AT252">
            <v>7401.3501332599999</v>
          </cell>
          <cell r="AU252">
            <v>587.86036308000007</v>
          </cell>
          <cell r="AV252">
            <v>893.7077568599999</v>
          </cell>
          <cell r="AW252">
            <v>1369.82425319</v>
          </cell>
          <cell r="AX252">
            <v>2005.0003006999998</v>
          </cell>
          <cell r="AY252">
            <v>2383.8182645500001</v>
          </cell>
        </row>
        <row r="253">
          <cell r="C253">
            <v>2141</v>
          </cell>
          <cell r="D253" t="str">
            <v>KCP KOTA JAYAPURA</v>
          </cell>
          <cell r="E253" t="str">
            <v>JAYAPURA</v>
          </cell>
          <cell r="F253">
            <v>307</v>
          </cell>
          <cell r="G253">
            <v>4</v>
          </cell>
          <cell r="H253">
            <v>40542</v>
          </cell>
          <cell r="AU253">
            <v>-2.18516573</v>
          </cell>
          <cell r="AV253">
            <v>-17.871057219999997</v>
          </cell>
          <cell r="AW253">
            <v>-179.48633393</v>
          </cell>
          <cell r="AX253">
            <v>-204.53511742000001</v>
          </cell>
          <cell r="AY253">
            <v>-386.20713914999999</v>
          </cell>
        </row>
        <row r="254">
          <cell r="C254">
            <v>2142</v>
          </cell>
          <cell r="D254" t="str">
            <v>KCP WAENA</v>
          </cell>
          <cell r="E254" t="str">
            <v>KC SENTANI</v>
          </cell>
          <cell r="F254">
            <v>1082</v>
          </cell>
          <cell r="G254">
            <v>4</v>
          </cell>
          <cell r="H254">
            <v>0</v>
          </cell>
          <cell r="AU254">
            <v>-3.29257768</v>
          </cell>
          <cell r="AV254">
            <v>-61.347521880000002</v>
          </cell>
          <cell r="AW254">
            <v>-96.836593780000001</v>
          </cell>
          <cell r="AX254">
            <v>-242.02466412999999</v>
          </cell>
          <cell r="AY254">
            <v>-391.35988946999998</v>
          </cell>
        </row>
        <row r="255">
          <cell r="C255">
            <v>2140</v>
          </cell>
          <cell r="D255" t="str">
            <v>KCP KAIMANA</v>
          </cell>
          <cell r="E255" t="str">
            <v>KC FAK FAK</v>
          </cell>
          <cell r="F255">
            <v>1081</v>
          </cell>
          <cell r="G255">
            <v>4</v>
          </cell>
          <cell r="H255">
            <v>0</v>
          </cell>
          <cell r="AU255">
            <v>0</v>
          </cell>
          <cell r="AV255">
            <v>-13.53921208</v>
          </cell>
          <cell r="AW255">
            <v>-131.43904369000001</v>
          </cell>
          <cell r="AX255">
            <v>-293.24923915999995</v>
          </cell>
          <cell r="AY255">
            <v>-415.65230774000003</v>
          </cell>
        </row>
        <row r="256">
          <cell r="C256">
            <v>589</v>
          </cell>
          <cell r="D256" t="str">
            <v>KCP Turen</v>
          </cell>
          <cell r="E256" t="str">
            <v>MALANG MARTADINATA</v>
          </cell>
          <cell r="F256">
            <v>344</v>
          </cell>
          <cell r="G256">
            <v>3</v>
          </cell>
          <cell r="H256">
            <v>37788</v>
          </cell>
          <cell r="I256">
            <v>223.82689327000003</v>
          </cell>
          <cell r="J256">
            <v>1013.8301817700001</v>
          </cell>
          <cell r="K256">
            <v>127.41652580000002</v>
          </cell>
          <cell r="L256">
            <v>245.49433096999996</v>
          </cell>
          <cell r="M256">
            <v>349.26432261000002</v>
          </cell>
          <cell r="N256">
            <v>391.41192258000007</v>
          </cell>
          <cell r="O256">
            <v>759.37352077000003</v>
          </cell>
          <cell r="P256">
            <v>983.71886196999992</v>
          </cell>
          <cell r="Q256">
            <v>1128.12311387</v>
          </cell>
          <cell r="R256">
            <v>1386.46013625</v>
          </cell>
          <cell r="S256">
            <v>1614.0359082000002</v>
          </cell>
          <cell r="T256">
            <v>1782.42479194</v>
          </cell>
          <cell r="U256">
            <v>1956.6557112600001</v>
          </cell>
          <cell r="V256">
            <v>2213.7311744399999</v>
          </cell>
          <cell r="W256">
            <v>186.92432296999999</v>
          </cell>
          <cell r="X256">
            <v>290.04489898000003</v>
          </cell>
          <cell r="Y256">
            <v>540.92241729</v>
          </cell>
          <cell r="Z256">
            <v>946.97572051999998</v>
          </cell>
          <cell r="AA256">
            <v>1216.0477773299999</v>
          </cell>
          <cell r="AB256">
            <v>1456.2670697399999</v>
          </cell>
          <cell r="AC256">
            <v>1800.4085119400002</v>
          </cell>
          <cell r="AD256">
            <v>2119.4330565999999</v>
          </cell>
          <cell r="AE256">
            <v>2346.3085085100001</v>
          </cell>
          <cell r="AF256">
            <v>2881.41095516</v>
          </cell>
          <cell r="AG256">
            <v>3213.3439721899999</v>
          </cell>
          <cell r="AH256">
            <v>3570.31830485</v>
          </cell>
          <cell r="AI256">
            <v>180.26119628000001</v>
          </cell>
          <cell r="AJ256">
            <v>516.37540161000004</v>
          </cell>
          <cell r="AK256">
            <v>672.60062383000002</v>
          </cell>
          <cell r="AL256">
            <v>1007.84291336</v>
          </cell>
          <cell r="AM256">
            <v>1022.49047262</v>
          </cell>
          <cell r="AN256">
            <v>1046.6660838800001</v>
          </cell>
          <cell r="AO256">
            <v>848.96685749000005</v>
          </cell>
          <cell r="AP256">
            <v>1389.98739703</v>
          </cell>
          <cell r="AQ256">
            <v>1170.7115224500001</v>
          </cell>
          <cell r="AR256">
            <v>1336.36259006</v>
          </cell>
          <cell r="AS256">
            <v>1634.3129310899999</v>
          </cell>
          <cell r="AT256">
            <v>2258.02772667</v>
          </cell>
          <cell r="AU256">
            <v>63.044565329999998</v>
          </cell>
          <cell r="AV256">
            <v>546.53621109000005</v>
          </cell>
          <cell r="AW256">
            <v>756.39848363999999</v>
          </cell>
          <cell r="AX256">
            <v>1127.2495247100001</v>
          </cell>
          <cell r="AY256">
            <v>1637.4956438499999</v>
          </cell>
        </row>
        <row r="257">
          <cell r="C257">
            <v>551</v>
          </cell>
          <cell r="D257" t="str">
            <v>KCP Batu</v>
          </cell>
          <cell r="E257" t="str">
            <v>MALANG KAWI</v>
          </cell>
          <cell r="F257">
            <v>51</v>
          </cell>
          <cell r="G257">
            <v>1</v>
          </cell>
          <cell r="H257">
            <v>36161</v>
          </cell>
          <cell r="I257">
            <v>647.57201088999955</v>
          </cell>
          <cell r="J257">
            <v>2681.0797545600003</v>
          </cell>
          <cell r="K257">
            <v>298.71115964999996</v>
          </cell>
          <cell r="L257">
            <v>314.13753493000002</v>
          </cell>
          <cell r="M257">
            <v>303.41763650000001</v>
          </cell>
          <cell r="N257">
            <v>560.85539859999994</v>
          </cell>
          <cell r="O257">
            <v>877.50495226999999</v>
          </cell>
          <cell r="P257">
            <v>1544.9661155699998</v>
          </cell>
          <cell r="Q257">
            <v>2056.5760842700001</v>
          </cell>
          <cell r="R257">
            <v>2443.2718443199997</v>
          </cell>
          <cell r="S257">
            <v>2685.0657761100001</v>
          </cell>
          <cell r="T257">
            <v>3116.2302563200001</v>
          </cell>
          <cell r="U257">
            <v>3453.8313787299999</v>
          </cell>
          <cell r="V257">
            <v>3802.4459308299997</v>
          </cell>
          <cell r="W257">
            <v>180.78842953</v>
          </cell>
          <cell r="X257">
            <v>322.25297502000001</v>
          </cell>
          <cell r="Y257">
            <v>737.27548809000007</v>
          </cell>
          <cell r="Z257">
            <v>1727.9622153800001</v>
          </cell>
          <cell r="AA257">
            <v>2089.6728406699999</v>
          </cell>
          <cell r="AB257">
            <v>2799.8833251300002</v>
          </cell>
          <cell r="AC257">
            <v>3263.41365008</v>
          </cell>
          <cell r="AD257">
            <v>3496.3700104899999</v>
          </cell>
          <cell r="AE257">
            <v>3678.3826454800001</v>
          </cell>
          <cell r="AF257">
            <v>4089.3495925500001</v>
          </cell>
          <cell r="AG257">
            <v>4529.1767771999994</v>
          </cell>
          <cell r="AH257">
            <v>4814.6835930100005</v>
          </cell>
          <cell r="AI257">
            <v>2158.1832614099999</v>
          </cell>
          <cell r="AJ257">
            <v>2599.0001652300002</v>
          </cell>
          <cell r="AK257">
            <v>698.87643609000008</v>
          </cell>
          <cell r="AL257">
            <v>1447.19751271</v>
          </cell>
          <cell r="AM257">
            <v>2141.0692901699999</v>
          </cell>
          <cell r="AN257">
            <v>2604.8159796800001</v>
          </cell>
          <cell r="AO257">
            <v>2917.3073393200002</v>
          </cell>
          <cell r="AP257">
            <v>3416.3842027300002</v>
          </cell>
          <cell r="AQ257">
            <v>3825.94304947</v>
          </cell>
          <cell r="AR257">
            <v>4326.8179639500004</v>
          </cell>
          <cell r="AS257">
            <v>5257.7714705799999</v>
          </cell>
          <cell r="AT257">
            <v>3745.0201858999999</v>
          </cell>
          <cell r="AU257">
            <v>530.74738785</v>
          </cell>
          <cell r="AV257">
            <v>721.70889271999999</v>
          </cell>
          <cell r="AW257">
            <v>1572.1133105900001</v>
          </cell>
          <cell r="AX257">
            <v>2358.92830319</v>
          </cell>
          <cell r="AY257">
            <v>2320.5829221999998</v>
          </cell>
        </row>
        <row r="258">
          <cell r="C258">
            <v>2066</v>
          </cell>
          <cell r="D258" t="str">
            <v>KCP GALUNGGUNG</v>
          </cell>
          <cell r="E258" t="str">
            <v>MALANG MARTADINATA</v>
          </cell>
          <cell r="F258">
            <v>344</v>
          </cell>
          <cell r="G258">
            <v>4</v>
          </cell>
          <cell r="H258">
            <v>40161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-30.35744712</v>
          </cell>
          <cell r="AJ258">
            <v>-68.563315209999999</v>
          </cell>
          <cell r="AK258">
            <v>-464.90948988999997</v>
          </cell>
          <cell r="AL258">
            <v>-505.01971113000002</v>
          </cell>
          <cell r="AM258">
            <v>-580.28278951999994</v>
          </cell>
          <cell r="AN258">
            <v>-408.05450401999997</v>
          </cell>
          <cell r="AO258">
            <v>-424.52253591000004</v>
          </cell>
          <cell r="AP258">
            <v>-348.89805357</v>
          </cell>
          <cell r="AQ258">
            <v>-415.85244268000002</v>
          </cell>
          <cell r="AR258">
            <v>-443.51942737000002</v>
          </cell>
          <cell r="AS258">
            <v>-447.69249988999997</v>
          </cell>
          <cell r="AT258">
            <v>-624.41459458000008</v>
          </cell>
          <cell r="AU258">
            <v>-39.597578140000003</v>
          </cell>
          <cell r="AV258">
            <v>-797.23445861000005</v>
          </cell>
          <cell r="AW258">
            <v>-809.31029417000002</v>
          </cell>
          <cell r="AX258">
            <v>-451.67977474999998</v>
          </cell>
          <cell r="AY258">
            <v>-593.26169243000004</v>
          </cell>
        </row>
        <row r="259">
          <cell r="C259">
            <v>508</v>
          </cell>
          <cell r="D259" t="str">
            <v>KCP Doho</v>
          </cell>
          <cell r="E259" t="str">
            <v>KEDIRI</v>
          </cell>
          <cell r="F259">
            <v>33</v>
          </cell>
          <cell r="G259">
            <v>2</v>
          </cell>
          <cell r="H259">
            <v>37350</v>
          </cell>
          <cell r="I259">
            <v>825.48624708</v>
          </cell>
          <cell r="J259">
            <v>1979.3794205699999</v>
          </cell>
          <cell r="K259">
            <v>135.08686354000002</v>
          </cell>
          <cell r="L259">
            <v>337.56178483999997</v>
          </cell>
          <cell r="M259">
            <v>514.41717878000009</v>
          </cell>
          <cell r="N259">
            <v>516.69452072999991</v>
          </cell>
          <cell r="O259">
            <v>709.50416640999993</v>
          </cell>
          <cell r="P259">
            <v>791.98956065999994</v>
          </cell>
          <cell r="Q259">
            <v>1020.5712406900001</v>
          </cell>
          <cell r="R259">
            <v>898.32176621000008</v>
          </cell>
          <cell r="S259">
            <v>1170.0354626600001</v>
          </cell>
          <cell r="T259">
            <v>1176.5893271100001</v>
          </cell>
          <cell r="U259">
            <v>1019.7228099099999</v>
          </cell>
          <cell r="V259">
            <v>1480.6781562399999</v>
          </cell>
          <cell r="W259">
            <v>135.83981386000002</v>
          </cell>
          <cell r="X259">
            <v>319.39220702</v>
          </cell>
          <cell r="Y259">
            <v>550.15219405999994</v>
          </cell>
          <cell r="Z259">
            <v>707.82145746000003</v>
          </cell>
          <cell r="AA259">
            <v>765.56980385999998</v>
          </cell>
          <cell r="AB259">
            <v>932.55556697999998</v>
          </cell>
          <cell r="AC259">
            <v>1341.2432490000001</v>
          </cell>
          <cell r="AD259">
            <v>1533.98558445</v>
          </cell>
          <cell r="AE259">
            <v>2024.3039074400001</v>
          </cell>
          <cell r="AF259">
            <v>2033.4981929200001</v>
          </cell>
          <cell r="AG259">
            <v>2408.13968338</v>
          </cell>
          <cell r="AH259">
            <v>2400.0889869499997</v>
          </cell>
          <cell r="AI259">
            <v>275.38842764999998</v>
          </cell>
          <cell r="AJ259">
            <v>345.65872501000001</v>
          </cell>
          <cell r="AK259">
            <v>179.51737281000001</v>
          </cell>
          <cell r="AL259">
            <v>666.46222647000002</v>
          </cell>
          <cell r="AM259">
            <v>572.95715370000005</v>
          </cell>
          <cell r="AN259">
            <v>432.12335375999999</v>
          </cell>
          <cell r="AO259">
            <v>374.24806405000004</v>
          </cell>
          <cell r="AP259">
            <v>441.89558043</v>
          </cell>
          <cell r="AQ259">
            <v>720.84192117999999</v>
          </cell>
          <cell r="AR259">
            <v>1805.2923481599998</v>
          </cell>
          <cell r="AS259">
            <v>1938.0780364799998</v>
          </cell>
          <cell r="AT259">
            <v>1855.52037954</v>
          </cell>
          <cell r="AU259">
            <v>451.39300337999998</v>
          </cell>
          <cell r="AV259">
            <v>581.64582287999997</v>
          </cell>
          <cell r="AW259">
            <v>691.40782210999998</v>
          </cell>
          <cell r="AX259">
            <v>962.88235675999988</v>
          </cell>
          <cell r="AY259">
            <v>1457.68744249</v>
          </cell>
        </row>
        <row r="260">
          <cell r="C260">
            <v>582</v>
          </cell>
          <cell r="D260" t="str">
            <v>KCP KRAKSAAN</v>
          </cell>
          <cell r="E260" t="str">
            <v>PROBOLINGGO</v>
          </cell>
          <cell r="F260">
            <v>73</v>
          </cell>
          <cell r="G260">
            <v>3</v>
          </cell>
          <cell r="H260">
            <v>37762</v>
          </cell>
          <cell r="I260">
            <v>1379.1746826600001</v>
          </cell>
          <cell r="J260">
            <v>874.88658131999989</v>
          </cell>
          <cell r="K260">
            <v>375.23839742999996</v>
          </cell>
          <cell r="L260">
            <v>298.35136686999999</v>
          </cell>
          <cell r="M260">
            <v>503.7857339200001</v>
          </cell>
          <cell r="N260">
            <v>664.72131502000002</v>
          </cell>
          <cell r="O260">
            <v>343.83796534000004</v>
          </cell>
          <cell r="P260">
            <v>1001.9289145200001</v>
          </cell>
          <cell r="Q260">
            <v>965.63522262999993</v>
          </cell>
          <cell r="R260">
            <v>976.35524297000006</v>
          </cell>
          <cell r="S260">
            <v>1203.5800266200001</v>
          </cell>
          <cell r="T260">
            <v>1436.9516816799999</v>
          </cell>
          <cell r="U260">
            <v>1557.54856677</v>
          </cell>
          <cell r="V260">
            <v>1566.21269749</v>
          </cell>
          <cell r="W260">
            <v>117.30630701999999</v>
          </cell>
          <cell r="X260">
            <v>237.85096851</v>
          </cell>
          <cell r="Y260">
            <v>396.83612442999998</v>
          </cell>
          <cell r="Z260">
            <v>372.46078763999998</v>
          </cell>
          <cell r="AA260">
            <v>266.87566830999998</v>
          </cell>
          <cell r="AB260">
            <v>551.03777184</v>
          </cell>
          <cell r="AC260">
            <v>826.36876399000005</v>
          </cell>
          <cell r="AD260">
            <v>984.07361336999998</v>
          </cell>
          <cell r="AE260">
            <v>1365.3924254799999</v>
          </cell>
          <cell r="AF260">
            <v>1918.69972132</v>
          </cell>
          <cell r="AG260">
            <v>2389.34693195</v>
          </cell>
          <cell r="AH260">
            <v>2427.8153554800001</v>
          </cell>
          <cell r="AI260">
            <v>366.78576206000002</v>
          </cell>
          <cell r="AJ260">
            <v>460.26679585000005</v>
          </cell>
          <cell r="AK260">
            <v>509.85179489000001</v>
          </cell>
          <cell r="AL260">
            <v>619.04870970000002</v>
          </cell>
          <cell r="AM260">
            <v>778.24927980999996</v>
          </cell>
          <cell r="AN260">
            <v>749.87306644</v>
          </cell>
          <cell r="AO260">
            <v>1069.83256428</v>
          </cell>
          <cell r="AP260">
            <v>966.47516859000007</v>
          </cell>
          <cell r="AQ260">
            <v>1065.1814122000001</v>
          </cell>
          <cell r="AR260">
            <v>955.00359449999996</v>
          </cell>
          <cell r="AS260">
            <v>1138.607352</v>
          </cell>
          <cell r="AT260">
            <v>1944.45247561</v>
          </cell>
          <cell r="AU260">
            <v>-1336.87493159</v>
          </cell>
          <cell r="AV260">
            <v>-1304.07120427</v>
          </cell>
          <cell r="AW260">
            <v>-921.82325684</v>
          </cell>
          <cell r="AX260">
            <v>-352.95090140000002</v>
          </cell>
          <cell r="AY260">
            <v>-147.65836726999999</v>
          </cell>
        </row>
        <row r="261">
          <cell r="C261">
            <v>1174</v>
          </cell>
          <cell r="D261" t="str">
            <v>KCP GONDANG LEGI</v>
          </cell>
          <cell r="E261" t="str">
            <v>MALANG KAWI</v>
          </cell>
          <cell r="F261">
            <v>51</v>
          </cell>
          <cell r="G261">
            <v>4</v>
          </cell>
          <cell r="H261">
            <v>39664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-12.683172460000002</v>
          </cell>
          <cell r="S261">
            <v>-110.59171243</v>
          </cell>
          <cell r="T261">
            <v>-171.71778537</v>
          </cell>
          <cell r="U261">
            <v>-455.15639095999995</v>
          </cell>
          <cell r="V261">
            <v>-471.95048039</v>
          </cell>
          <cell r="W261">
            <v>15.368351560000001</v>
          </cell>
          <cell r="X261">
            <v>31.872701539999998</v>
          </cell>
          <cell r="Y261">
            <v>14.014647199999999</v>
          </cell>
          <cell r="Z261">
            <v>-3.2352150600000003</v>
          </cell>
          <cell r="AA261">
            <v>30.592583749999999</v>
          </cell>
          <cell r="AB261">
            <v>55.37621223</v>
          </cell>
          <cell r="AC261">
            <v>106.49080585</v>
          </cell>
          <cell r="AD261">
            <v>180.74369086999999</v>
          </cell>
          <cell r="AE261">
            <v>235.68939194000001</v>
          </cell>
          <cell r="AF261">
            <v>367.96647528</v>
          </cell>
          <cell r="AG261">
            <v>475.51403432000001</v>
          </cell>
          <cell r="AH261">
            <v>668.9221584500001</v>
          </cell>
          <cell r="AI261">
            <v>219.54893111999999</v>
          </cell>
          <cell r="AJ261">
            <v>428.32066069999996</v>
          </cell>
          <cell r="AK261">
            <v>592.24530973000003</v>
          </cell>
          <cell r="AL261">
            <v>857.92453832000001</v>
          </cell>
          <cell r="AM261">
            <v>1022.43942538</v>
          </cell>
          <cell r="AN261">
            <v>1213.61655425</v>
          </cell>
          <cell r="AO261">
            <v>1361.5969723699998</v>
          </cell>
          <cell r="AP261">
            <v>1200.3316913499998</v>
          </cell>
          <cell r="AQ261">
            <v>1303.601208</v>
          </cell>
          <cell r="AR261">
            <v>772.09613477999994</v>
          </cell>
          <cell r="AS261">
            <v>533.31119817999979</v>
          </cell>
          <cell r="AT261">
            <v>256.489574</v>
          </cell>
          <cell r="AU261">
            <v>-741.99716437999996</v>
          </cell>
          <cell r="AV261">
            <v>-489.33427758000005</v>
          </cell>
          <cell r="AW261">
            <v>-750.75046743000007</v>
          </cell>
          <cell r="AX261">
            <v>-804.70542937999994</v>
          </cell>
          <cell r="AY261">
            <v>-1030.0072594600001</v>
          </cell>
        </row>
        <row r="262">
          <cell r="C262">
            <v>2067</v>
          </cell>
          <cell r="D262" t="str">
            <v>KCP RAMPAL</v>
          </cell>
          <cell r="E262" t="str">
            <v>MALANG MARTADINATA</v>
          </cell>
          <cell r="F262">
            <v>344</v>
          </cell>
          <cell r="G262">
            <v>4</v>
          </cell>
          <cell r="H262">
            <v>40161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-45.398697759999997</v>
          </cell>
          <cell r="AJ262">
            <v>-99.216643640000001</v>
          </cell>
          <cell r="AK262">
            <v>-132.07200745999998</v>
          </cell>
          <cell r="AL262">
            <v>-170.17578337999998</v>
          </cell>
          <cell r="AM262">
            <v>-285.89570651999998</v>
          </cell>
          <cell r="AN262">
            <v>-284.21955001999999</v>
          </cell>
          <cell r="AO262">
            <v>-299.41503822000004</v>
          </cell>
          <cell r="AP262">
            <v>-194.39704494</v>
          </cell>
          <cell r="AQ262">
            <v>-225.84990855999999</v>
          </cell>
          <cell r="AR262">
            <v>-213.22637030999999</v>
          </cell>
          <cell r="AS262">
            <v>-186.56458242000002</v>
          </cell>
          <cell r="AT262">
            <v>-390.17935866000005</v>
          </cell>
          <cell r="AU262">
            <v>35.612256639999991</v>
          </cell>
          <cell r="AV262">
            <v>76.670912029999982</v>
          </cell>
          <cell r="AW262">
            <v>132.72032877999999</v>
          </cell>
          <cell r="AX262">
            <v>145.91037611000002</v>
          </cell>
          <cell r="AY262">
            <v>153.02222871000004</v>
          </cell>
        </row>
        <row r="263">
          <cell r="C263">
            <v>2109</v>
          </cell>
          <cell r="D263" t="str">
            <v>KCP DOLOPO</v>
          </cell>
          <cell r="E263" t="str">
            <v>MADIUN</v>
          </cell>
          <cell r="F263">
            <v>45</v>
          </cell>
          <cell r="G263">
            <v>4</v>
          </cell>
          <cell r="H263">
            <v>40359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-3.2213000000000001E-4</v>
          </cell>
          <cell r="AO263">
            <v>-158.89284153999998</v>
          </cell>
          <cell r="AP263">
            <v>-209.99185191000001</v>
          </cell>
          <cell r="AQ263">
            <v>-269.53924745</v>
          </cell>
          <cell r="AR263">
            <v>-292.40882618000001</v>
          </cell>
          <cell r="AS263">
            <v>-313.70050049999998</v>
          </cell>
          <cell r="AT263">
            <v>-328.86043905000002</v>
          </cell>
          <cell r="AU263">
            <v>-7.3235243300000006</v>
          </cell>
          <cell r="AV263">
            <v>-15.42275587</v>
          </cell>
          <cell r="AW263">
            <v>-15.734768110000001</v>
          </cell>
          <cell r="AX263">
            <v>-19.327995789999999</v>
          </cell>
          <cell r="AY263">
            <v>-27.3254965</v>
          </cell>
        </row>
        <row r="264">
          <cell r="C264">
            <v>555</v>
          </cell>
          <cell r="D264" t="str">
            <v>KCP Pare</v>
          </cell>
          <cell r="E264" t="str">
            <v>KEDIRI</v>
          </cell>
          <cell r="F264">
            <v>33</v>
          </cell>
          <cell r="G264">
            <v>2</v>
          </cell>
          <cell r="H264">
            <v>35262</v>
          </cell>
          <cell r="I264">
            <v>1257.44177115</v>
          </cell>
          <cell r="J264">
            <v>1935.4668409999999</v>
          </cell>
          <cell r="K264">
            <v>-100.72505690999999</v>
          </cell>
          <cell r="L264">
            <v>-46.296727680000004</v>
          </cell>
          <cell r="M264">
            <v>367.94100880999997</v>
          </cell>
          <cell r="N264">
            <v>386.27626301000004</v>
          </cell>
          <cell r="O264">
            <v>736.83803455000009</v>
          </cell>
          <cell r="P264">
            <v>983.07489393000003</v>
          </cell>
          <cell r="Q264">
            <v>1086.2818926500001</v>
          </cell>
          <cell r="R264">
            <v>1341.5943379299999</v>
          </cell>
          <cell r="S264">
            <v>1437.1986310300001</v>
          </cell>
          <cell r="T264">
            <v>1705.4796674499999</v>
          </cell>
          <cell r="U264">
            <v>1873.48336376</v>
          </cell>
          <cell r="V264">
            <v>2230.6156481100002</v>
          </cell>
          <cell r="W264">
            <v>200.36866497</v>
          </cell>
          <cell r="X264">
            <v>409.93496735000002</v>
          </cell>
          <cell r="Y264">
            <v>699.85787901000003</v>
          </cell>
          <cell r="Z264">
            <v>904.70801127999994</v>
          </cell>
          <cell r="AA264">
            <v>1162.42898771</v>
          </cell>
          <cell r="AB264">
            <v>1483.7961675899999</v>
          </cell>
          <cell r="AC264">
            <v>1658.9285421500001</v>
          </cell>
          <cell r="AD264">
            <v>2080.32611305</v>
          </cell>
          <cell r="AE264">
            <v>2259.6164073099999</v>
          </cell>
          <cell r="AF264">
            <v>2379.2270608600002</v>
          </cell>
          <cell r="AG264">
            <v>2616.6573108000002</v>
          </cell>
          <cell r="AH264">
            <v>2794.66870789</v>
          </cell>
          <cell r="AI264">
            <v>-159.43991091000001</v>
          </cell>
          <cell r="AJ264">
            <v>-282.85285623000004</v>
          </cell>
          <cell r="AK264">
            <v>-175.75538453000001</v>
          </cell>
          <cell r="AL264">
            <v>-414.52805758999995</v>
          </cell>
          <cell r="AM264">
            <v>-560.73522673000002</v>
          </cell>
          <cell r="AN264">
            <v>-5.94967924</v>
          </cell>
          <cell r="AO264">
            <v>755.74993508</v>
          </cell>
          <cell r="AP264">
            <v>1798.15014206</v>
          </cell>
          <cell r="AQ264">
            <v>1877.2375475399999</v>
          </cell>
          <cell r="AR264">
            <v>1718.8427382499997</v>
          </cell>
          <cell r="AS264">
            <v>2312.6665841399999</v>
          </cell>
          <cell r="AT264">
            <v>2665.1720800200001</v>
          </cell>
          <cell r="AU264">
            <v>834.58857851999994</v>
          </cell>
          <cell r="AV264">
            <v>176.69832650999999</v>
          </cell>
          <cell r="AW264">
            <v>861.57199521000007</v>
          </cell>
          <cell r="AX264">
            <v>-206.32663951000001</v>
          </cell>
          <cell r="AY264">
            <v>300.04473199</v>
          </cell>
        </row>
        <row r="265">
          <cell r="C265">
            <v>1175</v>
          </cell>
          <cell r="D265" t="str">
            <v>KCP SUKUN</v>
          </cell>
          <cell r="E265" t="str">
            <v>MALANG KAWI</v>
          </cell>
          <cell r="F265">
            <v>51</v>
          </cell>
          <cell r="G265">
            <v>4</v>
          </cell>
          <cell r="H265">
            <v>39664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-13.22788585</v>
          </cell>
          <cell r="S265">
            <v>-117.30767226</v>
          </cell>
          <cell r="T265">
            <v>-199.37789967999998</v>
          </cell>
          <cell r="U265">
            <v>-481.39348258000001</v>
          </cell>
          <cell r="V265">
            <v>-532.55453560000001</v>
          </cell>
          <cell r="W265">
            <v>-11.945297740000001</v>
          </cell>
          <cell r="X265">
            <v>-27.322829600000002</v>
          </cell>
          <cell r="Y265">
            <v>-102.07105617000001</v>
          </cell>
          <cell r="Z265">
            <v>-109.72340084</v>
          </cell>
          <cell r="AA265">
            <v>-109.11008079999999</v>
          </cell>
          <cell r="AB265">
            <v>-138.97994766999997</v>
          </cell>
          <cell r="AC265">
            <v>-127.84752148999999</v>
          </cell>
          <cell r="AD265">
            <v>-121.85003450000001</v>
          </cell>
          <cell r="AE265">
            <v>-164.74535196000002</v>
          </cell>
          <cell r="AF265">
            <v>-133.31169198000001</v>
          </cell>
          <cell r="AG265">
            <v>-110.87251614</v>
          </cell>
          <cell r="AH265">
            <v>5.7171329699999998</v>
          </cell>
          <cell r="AI265">
            <v>215.74630583000001</v>
          </cell>
          <cell r="AJ265">
            <v>371.49206543000003</v>
          </cell>
          <cell r="AK265">
            <v>485.56902250999997</v>
          </cell>
          <cell r="AL265">
            <v>465.73369667999998</v>
          </cell>
          <cell r="AM265">
            <v>350.90601570000001</v>
          </cell>
          <cell r="AN265">
            <v>560.06481670000005</v>
          </cell>
          <cell r="AO265">
            <v>239.84241446000001</v>
          </cell>
          <cell r="AP265">
            <v>268.30627815999998</v>
          </cell>
          <cell r="AQ265">
            <v>307.10333513</v>
          </cell>
          <cell r="AR265">
            <v>-40.241203490000011</v>
          </cell>
          <cell r="AS265">
            <v>201.2990640500002</v>
          </cell>
          <cell r="AT265">
            <v>243.51640339000011</v>
          </cell>
          <cell r="AU265">
            <v>573.10123789000011</v>
          </cell>
          <cell r="AV265">
            <v>666.10015863000001</v>
          </cell>
          <cell r="AW265">
            <v>537.84330639999996</v>
          </cell>
          <cell r="AX265">
            <v>564.2004895</v>
          </cell>
          <cell r="AY265">
            <v>476.35977826999988</v>
          </cell>
        </row>
        <row r="266">
          <cell r="C266">
            <v>2065</v>
          </cell>
          <cell r="D266" t="str">
            <v>KCP NGUNUT</v>
          </cell>
          <cell r="E266" t="str">
            <v>TULUNGAGUNG</v>
          </cell>
          <cell r="F266">
            <v>110</v>
          </cell>
          <cell r="G266">
            <v>4</v>
          </cell>
          <cell r="H266">
            <v>40129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-345.08835531</v>
          </cell>
          <cell r="AH266">
            <v>-382.85700660000003</v>
          </cell>
          <cell r="AI266">
            <v>-32.932279770000001</v>
          </cell>
          <cell r="AJ266">
            <v>-36.097029020000001</v>
          </cell>
          <cell r="AK266">
            <v>-47.627398829999997</v>
          </cell>
          <cell r="AL266">
            <v>-52.954370779999998</v>
          </cell>
          <cell r="AM266">
            <v>-72.017225310000001</v>
          </cell>
          <cell r="AN266">
            <v>-25.298187500000001</v>
          </cell>
          <cell r="AO266">
            <v>11.75237065</v>
          </cell>
          <cell r="AP266">
            <v>42.402966570000004</v>
          </cell>
          <cell r="AQ266">
            <v>44.633745900000001</v>
          </cell>
          <cell r="AR266">
            <v>42.122526700000002</v>
          </cell>
          <cell r="AS266">
            <v>88.717428640000008</v>
          </cell>
          <cell r="AT266">
            <v>93.491306209999991</v>
          </cell>
          <cell r="AU266">
            <v>76.934365460000009</v>
          </cell>
          <cell r="AV266">
            <v>145.98206682</v>
          </cell>
          <cell r="AW266">
            <v>218.13646778999998</v>
          </cell>
          <cell r="AX266">
            <v>303.65568889999997</v>
          </cell>
          <cell r="AY266">
            <v>360.11200060000004</v>
          </cell>
        </row>
        <row r="267">
          <cell r="C267">
            <v>2050</v>
          </cell>
          <cell r="D267" t="str">
            <v>KCP KERTOSONO</v>
          </cell>
          <cell r="E267" t="str">
            <v>NGANJUK</v>
          </cell>
          <cell r="F267">
            <v>56</v>
          </cell>
          <cell r="G267">
            <v>4</v>
          </cell>
          <cell r="H267">
            <v>40100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-474.63878256999999</v>
          </cell>
          <cell r="AH267">
            <v>-476.30140849000003</v>
          </cell>
          <cell r="AI267">
            <v>-24.390499179999999</v>
          </cell>
          <cell r="AJ267">
            <v>-45.037326030000003</v>
          </cell>
          <cell r="AK267">
            <v>-74.141236689999999</v>
          </cell>
          <cell r="AL267">
            <v>-88.874735389999998</v>
          </cell>
          <cell r="AM267">
            <v>-122.2052994</v>
          </cell>
          <cell r="AN267">
            <v>-91.999629830000003</v>
          </cell>
          <cell r="AO267">
            <v>-83.521003980000003</v>
          </cell>
          <cell r="AP267">
            <v>-65.99688974</v>
          </cell>
          <cell r="AQ267">
            <v>-73.624479659999992</v>
          </cell>
          <cell r="AR267">
            <v>-49.804960099999995</v>
          </cell>
          <cell r="AS267">
            <v>18.47040372</v>
          </cell>
          <cell r="AT267">
            <v>71.24433587</v>
          </cell>
          <cell r="AU267">
            <v>81.138599490000004</v>
          </cell>
          <cell r="AV267">
            <v>151.58740626999997</v>
          </cell>
          <cell r="AW267">
            <v>217.95030226999998</v>
          </cell>
          <cell r="AX267">
            <v>281.36915939999994</v>
          </cell>
          <cell r="AY267">
            <v>273.14726537000007</v>
          </cell>
        </row>
        <row r="268">
          <cell r="C268">
            <v>577</v>
          </cell>
          <cell r="D268" t="str">
            <v>KCP Genteng</v>
          </cell>
          <cell r="E268" t="str">
            <v>BANYUWANGI</v>
          </cell>
          <cell r="F268">
            <v>7</v>
          </cell>
          <cell r="G268">
            <v>2</v>
          </cell>
          <cell r="H268">
            <v>37473</v>
          </cell>
          <cell r="I268">
            <v>647.34542298999986</v>
          </cell>
          <cell r="J268">
            <v>73.244814340000033</v>
          </cell>
          <cell r="K268">
            <v>-124.49752024999999</v>
          </cell>
          <cell r="L268">
            <v>-108.69751710999999</v>
          </cell>
          <cell r="M268">
            <v>-135.62137283999996</v>
          </cell>
          <cell r="N268">
            <v>-158.33422570999997</v>
          </cell>
          <cell r="O268">
            <v>84.555389409999961</v>
          </cell>
          <cell r="P268">
            <v>431.82439411999997</v>
          </cell>
          <cell r="Q268">
            <v>550.68123065999998</v>
          </cell>
          <cell r="R268">
            <v>842.27754227000003</v>
          </cell>
          <cell r="S268">
            <v>946.20035252999992</v>
          </cell>
          <cell r="T268">
            <v>861.61857052999994</v>
          </cell>
          <cell r="U268">
            <v>891.83719889999998</v>
          </cell>
          <cell r="V268">
            <v>858.87562370000001</v>
          </cell>
          <cell r="W268">
            <v>71.787764549999991</v>
          </cell>
          <cell r="X268">
            <v>232.02112343000002</v>
          </cell>
          <cell r="Y268">
            <v>-338.05294644999998</v>
          </cell>
          <cell r="Z268">
            <v>594.15303714999993</v>
          </cell>
          <cell r="AA268">
            <v>1074.36853372</v>
          </cell>
          <cell r="AB268">
            <v>1041.1548551200001</v>
          </cell>
          <cell r="AC268">
            <v>1303.1569911300001</v>
          </cell>
          <cell r="AD268">
            <v>1625.8838369300001</v>
          </cell>
          <cell r="AE268">
            <v>1966.93584962</v>
          </cell>
          <cell r="AF268">
            <v>1972.77541894</v>
          </cell>
          <cell r="AG268">
            <v>2008.60764539</v>
          </cell>
          <cell r="AH268">
            <v>2553.2058726099999</v>
          </cell>
          <cell r="AI268">
            <v>-286.65247732</v>
          </cell>
          <cell r="AJ268">
            <v>226.53033796</v>
          </cell>
          <cell r="AK268">
            <v>-219.95997019000001</v>
          </cell>
          <cell r="AL268">
            <v>251.77753288999997</v>
          </cell>
          <cell r="AM268">
            <v>-408.01975626000001</v>
          </cell>
          <cell r="AN268">
            <v>-103.34504645999999</v>
          </cell>
          <cell r="AO268">
            <v>370.79618698000002</v>
          </cell>
          <cell r="AP268">
            <v>1445.5138499500001</v>
          </cell>
          <cell r="AQ268">
            <v>2094.7708372299999</v>
          </cell>
          <cell r="AR268">
            <v>2866.7150379700001</v>
          </cell>
          <cell r="AS268">
            <v>3049.6970798799998</v>
          </cell>
          <cell r="AT268">
            <v>3353.1579177799999</v>
          </cell>
          <cell r="AU268">
            <v>625.42209258999992</v>
          </cell>
          <cell r="AV268">
            <v>937.19173345999991</v>
          </cell>
          <cell r="AW268">
            <v>1399.6524129299999</v>
          </cell>
          <cell r="AX268">
            <v>1671.7842473799999</v>
          </cell>
          <cell r="AY268">
            <v>1622.7263363100001</v>
          </cell>
        </row>
        <row r="269">
          <cell r="C269">
            <v>552</v>
          </cell>
          <cell r="D269" t="str">
            <v>KCP Caruban</v>
          </cell>
          <cell r="E269" t="str">
            <v>MADIUN</v>
          </cell>
          <cell r="F269">
            <v>45</v>
          </cell>
          <cell r="G269">
            <v>2</v>
          </cell>
          <cell r="H269">
            <v>37333</v>
          </cell>
          <cell r="I269">
            <v>1982.0785729500003</v>
          </cell>
          <cell r="J269">
            <v>3573.39394137</v>
          </cell>
          <cell r="K269">
            <v>323.81704693</v>
          </cell>
          <cell r="L269">
            <v>632.60360477999996</v>
          </cell>
          <cell r="M269">
            <v>836.30844665999996</v>
          </cell>
          <cell r="N269">
            <v>1200.2339681999997</v>
          </cell>
          <cell r="O269">
            <v>1631.2291903400001</v>
          </cell>
          <cell r="P269">
            <v>2057.1368274299998</v>
          </cell>
          <cell r="Q269">
            <v>2518.1049707900002</v>
          </cell>
          <cell r="R269">
            <v>3031.5955767199998</v>
          </cell>
          <cell r="S269">
            <v>3315.5007802499999</v>
          </cell>
          <cell r="T269">
            <v>3724.2166415899997</v>
          </cell>
          <cell r="U269">
            <v>4190.2150792800003</v>
          </cell>
          <cell r="V269">
            <v>4667.3944118700001</v>
          </cell>
          <cell r="W269">
            <v>436.49821582999999</v>
          </cell>
          <cell r="X269">
            <v>886.04950028999997</v>
          </cell>
          <cell r="Y269">
            <v>1111.6014007399999</v>
          </cell>
          <cell r="Z269">
            <v>1717.943364</v>
          </cell>
          <cell r="AA269">
            <v>2224.2903357099999</v>
          </cell>
          <cell r="AB269">
            <v>2354.1171436</v>
          </cell>
          <cell r="AC269">
            <v>2465.4014610300001</v>
          </cell>
          <cell r="AD269">
            <v>2875.7874074199999</v>
          </cell>
          <cell r="AE269">
            <v>3149.76552004</v>
          </cell>
          <cell r="AF269">
            <v>3871.72740664</v>
          </cell>
          <cell r="AG269">
            <v>4317.6777982399999</v>
          </cell>
          <cell r="AH269">
            <v>5242.8238141899992</v>
          </cell>
          <cell r="AI269">
            <v>555.73683798000002</v>
          </cell>
          <cell r="AJ269">
            <v>1293.5122962799999</v>
          </cell>
          <cell r="AK269">
            <v>1813.7528547500001</v>
          </cell>
          <cell r="AL269">
            <v>2010.79571934</v>
          </cell>
          <cell r="AM269">
            <v>2512.4998127399999</v>
          </cell>
          <cell r="AN269">
            <v>3386.8517906100001</v>
          </cell>
          <cell r="AO269">
            <v>4122.87320292</v>
          </cell>
          <cell r="AP269">
            <v>5096.3383718100004</v>
          </cell>
          <cell r="AQ269">
            <v>5900.8935854499996</v>
          </cell>
          <cell r="AR269">
            <v>5879.7021008600004</v>
          </cell>
          <cell r="AS269">
            <v>5621.8677628899995</v>
          </cell>
          <cell r="AT269">
            <v>6086.9644333199994</v>
          </cell>
          <cell r="AU269">
            <v>-447.89412248000002</v>
          </cell>
          <cell r="AV269">
            <v>2077.9329016699999</v>
          </cell>
          <cell r="AW269">
            <v>2482.0654917500001</v>
          </cell>
          <cell r="AX269">
            <v>2942.1209662900001</v>
          </cell>
          <cell r="AY269">
            <v>3034.1204656400005</v>
          </cell>
        </row>
        <row r="270">
          <cell r="C270">
            <v>579</v>
          </cell>
          <cell r="D270" t="str">
            <v>KCP Unibraw</v>
          </cell>
          <cell r="E270" t="str">
            <v>MALANG KAWI</v>
          </cell>
          <cell r="F270">
            <v>51</v>
          </cell>
          <cell r="G270">
            <v>2</v>
          </cell>
          <cell r="H270">
            <v>37526</v>
          </cell>
          <cell r="I270">
            <v>1802.5710121299999</v>
          </cell>
          <cell r="J270">
            <v>3772.8743313399996</v>
          </cell>
          <cell r="K270">
            <v>361.87981174999999</v>
          </cell>
          <cell r="L270">
            <v>809.06730012000003</v>
          </cell>
          <cell r="M270">
            <v>1020.42715427</v>
          </cell>
          <cell r="N270">
            <v>1428.41902658</v>
          </cell>
          <cell r="O270">
            <v>1766.6138900300002</v>
          </cell>
          <cell r="P270">
            <v>2131.1435035899999</v>
          </cell>
          <cell r="Q270">
            <v>2545.4131803</v>
          </cell>
          <cell r="R270">
            <v>2996.6525755899997</v>
          </cell>
          <cell r="S270">
            <v>3411.0397453399996</v>
          </cell>
          <cell r="T270">
            <v>3783.0099740000001</v>
          </cell>
          <cell r="U270">
            <v>4264.1044700000002</v>
          </cell>
          <cell r="V270">
            <v>4670.9516456700003</v>
          </cell>
          <cell r="W270">
            <v>322.93126223000002</v>
          </cell>
          <cell r="X270">
            <v>936.32278486000007</v>
          </cell>
          <cell r="Y270">
            <v>1243.84421279</v>
          </cell>
          <cell r="Z270">
            <v>1533.9051759700001</v>
          </cell>
          <cell r="AA270">
            <v>1798.6306342799999</v>
          </cell>
          <cell r="AB270">
            <v>2104.7150634200002</v>
          </cell>
          <cell r="AC270">
            <v>2725.61339641</v>
          </cell>
          <cell r="AD270">
            <v>3348.9585443999999</v>
          </cell>
          <cell r="AE270">
            <v>3768.3430021100003</v>
          </cell>
          <cell r="AF270">
            <v>4152.0386814800004</v>
          </cell>
          <cell r="AG270">
            <v>3973.6233322399999</v>
          </cell>
          <cell r="AH270">
            <v>4612.6795165200001</v>
          </cell>
          <cell r="AI270">
            <v>-373.4724789</v>
          </cell>
          <cell r="AJ270">
            <v>637.69346080999992</v>
          </cell>
          <cell r="AK270">
            <v>529.84928901000001</v>
          </cell>
          <cell r="AL270">
            <v>1172.94476222</v>
          </cell>
          <cell r="AM270">
            <v>729.36486548000005</v>
          </cell>
          <cell r="AN270">
            <v>1145.95703056</v>
          </cell>
          <cell r="AO270">
            <v>1111.36661299</v>
          </cell>
          <cell r="AP270">
            <v>1903.3988588900002</v>
          </cell>
          <cell r="AQ270">
            <v>2232.8930192100001</v>
          </cell>
          <cell r="AR270">
            <v>2688.8261954200002</v>
          </cell>
          <cell r="AS270">
            <v>3450.1068007500003</v>
          </cell>
          <cell r="AT270">
            <v>5504.5654093900002</v>
          </cell>
          <cell r="AU270">
            <v>-1865.7316132200001</v>
          </cell>
          <cell r="AV270">
            <v>-1039.7354977299999</v>
          </cell>
          <cell r="AW270">
            <v>1389.25262821</v>
          </cell>
          <cell r="AX270">
            <v>1707.0920827700002</v>
          </cell>
          <cell r="AY270">
            <v>2304.0606141100002</v>
          </cell>
        </row>
        <row r="271">
          <cell r="C271">
            <v>1161</v>
          </cell>
          <cell r="D271" t="str">
            <v>KCP AMBULU</v>
          </cell>
          <cell r="E271" t="str">
            <v>JEMBER</v>
          </cell>
          <cell r="F271">
            <v>21</v>
          </cell>
          <cell r="G271">
            <v>4</v>
          </cell>
          <cell r="H271">
            <v>39608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-87.774956239999995</v>
          </cell>
          <cell r="Q271">
            <v>-338.00970191000005</v>
          </cell>
          <cell r="R271">
            <v>-398.97832439999996</v>
          </cell>
          <cell r="S271">
            <v>-493.33008274999997</v>
          </cell>
          <cell r="T271">
            <v>-517.48426395000001</v>
          </cell>
          <cell r="U271">
            <v>-553.17723717999991</v>
          </cell>
          <cell r="V271">
            <v>-565.32505971</v>
          </cell>
          <cell r="W271">
            <v>0.90776328000000006</v>
          </cell>
          <cell r="X271">
            <v>1.1359913400000001</v>
          </cell>
          <cell r="Y271">
            <v>-83.12084874</v>
          </cell>
          <cell r="Z271">
            <v>-58.430336479999994</v>
          </cell>
          <cell r="AA271">
            <v>-71.102806139999998</v>
          </cell>
          <cell r="AB271">
            <v>-64.420527030000002</v>
          </cell>
          <cell r="AC271">
            <v>-43.184445750000002</v>
          </cell>
          <cell r="AD271">
            <v>-44.298771810000005</v>
          </cell>
          <cell r="AE271">
            <v>-78.983750939999993</v>
          </cell>
          <cell r="AF271">
            <v>-20.905026230000001</v>
          </cell>
          <cell r="AG271">
            <v>26.016336519999999</v>
          </cell>
          <cell r="AH271">
            <v>77.654195049999998</v>
          </cell>
          <cell r="AI271">
            <v>59.067559330000002</v>
          </cell>
          <cell r="AJ271">
            <v>118.85959206</v>
          </cell>
          <cell r="AK271">
            <v>177.55948569</v>
          </cell>
          <cell r="AL271">
            <v>314.82260714</v>
          </cell>
          <cell r="AM271">
            <v>374.13834557999996</v>
          </cell>
          <cell r="AN271">
            <v>505.50228843999997</v>
          </cell>
          <cell r="AO271">
            <v>642.56131020000009</v>
          </cell>
          <cell r="AP271">
            <v>768.48357491999991</v>
          </cell>
          <cell r="AQ271">
            <v>859.05317514000001</v>
          </cell>
          <cell r="AR271">
            <v>1030.58045745</v>
          </cell>
          <cell r="AS271">
            <v>1135.1807330700001</v>
          </cell>
          <cell r="AT271">
            <v>1242.4535840899998</v>
          </cell>
          <cell r="AU271">
            <v>144.69149530000001</v>
          </cell>
          <cell r="AV271">
            <v>261.64156409000003</v>
          </cell>
          <cell r="AW271">
            <v>275.44566331000004</v>
          </cell>
          <cell r="AX271">
            <v>387.76012598999995</v>
          </cell>
          <cell r="AY271">
            <v>101.41634560999995</v>
          </cell>
        </row>
        <row r="272">
          <cell r="C272">
            <v>2001</v>
          </cell>
          <cell r="D272" t="str">
            <v>KCP PASAR BESAR MALANG</v>
          </cell>
          <cell r="E272" t="str">
            <v>MALANG MARTADINATA</v>
          </cell>
          <cell r="F272">
            <v>344</v>
          </cell>
          <cell r="G272">
            <v>4</v>
          </cell>
          <cell r="H272">
            <v>39813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-71.151256709999998</v>
          </cell>
          <cell r="X272">
            <v>-173.51183583000002</v>
          </cell>
          <cell r="Y272">
            <v>-223.10157138999998</v>
          </cell>
          <cell r="Z272">
            <v>-577.00026652999998</v>
          </cell>
          <cell r="AA272">
            <v>-591.81935004999991</v>
          </cell>
          <cell r="AB272">
            <v>-609.0037255499999</v>
          </cell>
          <cell r="AC272">
            <v>-585.95325128999991</v>
          </cell>
          <cell r="AD272">
            <v>-571.75312866000002</v>
          </cell>
          <cell r="AE272">
            <v>-597.91010066000001</v>
          </cell>
          <cell r="AF272">
            <v>-562.69200545000001</v>
          </cell>
          <cell r="AG272">
            <v>-496.68184985000005</v>
          </cell>
          <cell r="AH272">
            <v>-425.23576176</v>
          </cell>
          <cell r="AI272">
            <v>86.392604540000008</v>
          </cell>
          <cell r="AJ272">
            <v>160.56813635</v>
          </cell>
          <cell r="AK272">
            <v>204.65181415000001</v>
          </cell>
          <cell r="AL272">
            <v>310.35367349000001</v>
          </cell>
          <cell r="AM272">
            <v>308.17506874999998</v>
          </cell>
          <cell r="AN272">
            <v>377.15711991000001</v>
          </cell>
          <cell r="AO272">
            <v>454.91185468999998</v>
          </cell>
          <cell r="AP272">
            <v>451.52952813000002</v>
          </cell>
          <cell r="AQ272">
            <v>614.64058895000005</v>
          </cell>
          <cell r="AR272">
            <v>707.28089479000005</v>
          </cell>
          <cell r="AS272">
            <v>659.06901210000001</v>
          </cell>
          <cell r="AT272">
            <v>740.40361241999994</v>
          </cell>
          <cell r="AU272">
            <v>-205.44014428999998</v>
          </cell>
          <cell r="AV272">
            <v>-200.04037320999998</v>
          </cell>
          <cell r="AW272">
            <v>-265.73385968999997</v>
          </cell>
          <cell r="AX272">
            <v>-599.15294261999998</v>
          </cell>
          <cell r="AY272">
            <v>-1248.1998606999998</v>
          </cell>
        </row>
        <row r="273">
          <cell r="C273">
            <v>516</v>
          </cell>
          <cell r="D273" t="str">
            <v>KCP Kepanjen</v>
          </cell>
          <cell r="E273" t="str">
            <v>MALANG MARTADINATA</v>
          </cell>
          <cell r="F273">
            <v>344</v>
          </cell>
          <cell r="G273">
            <v>2</v>
          </cell>
          <cell r="H273">
            <v>37319</v>
          </cell>
          <cell r="I273">
            <v>1360.8558906899998</v>
          </cell>
          <cell r="J273">
            <v>1705.4306600100003</v>
          </cell>
          <cell r="K273">
            <v>52.01110001</v>
          </cell>
          <cell r="L273">
            <v>60.285243580000014</v>
          </cell>
          <cell r="M273">
            <v>125.95730062</v>
          </cell>
          <cell r="N273">
            <v>650.60793132999993</v>
          </cell>
          <cell r="O273">
            <v>550.0186298399999</v>
          </cell>
          <cell r="P273">
            <v>1164.1262530700001</v>
          </cell>
          <cell r="Q273">
            <v>1378.5777981199999</v>
          </cell>
          <cell r="R273">
            <v>1726.3285704700002</v>
          </cell>
          <cell r="S273">
            <v>2032.6975654699997</v>
          </cell>
          <cell r="T273">
            <v>2199.3447965300002</v>
          </cell>
          <cell r="U273">
            <v>2356.8703783800001</v>
          </cell>
          <cell r="V273">
            <v>2730.0371923499997</v>
          </cell>
          <cell r="W273">
            <v>228.27027205000002</v>
          </cell>
          <cell r="X273">
            <v>674.65351384000007</v>
          </cell>
          <cell r="Y273">
            <v>883.5906986</v>
          </cell>
          <cell r="Z273">
            <v>1148.1519787</v>
          </cell>
          <cell r="AA273">
            <v>1444.4498020999999</v>
          </cell>
          <cell r="AB273">
            <v>1799.1118469400001</v>
          </cell>
          <cell r="AC273">
            <v>1969.2757160000001</v>
          </cell>
          <cell r="AD273">
            <v>2372.3340169399999</v>
          </cell>
          <cell r="AE273">
            <v>0</v>
          </cell>
          <cell r="AF273">
            <v>3145.0734125999998</v>
          </cell>
          <cell r="AG273">
            <v>3412.6120882499999</v>
          </cell>
          <cell r="AH273">
            <v>3596.9896323000003</v>
          </cell>
          <cell r="AI273">
            <v>186.94036154</v>
          </cell>
          <cell r="AJ273">
            <v>322.13432862000002</v>
          </cell>
          <cell r="AK273">
            <v>879.39481136000006</v>
          </cell>
          <cell r="AL273">
            <v>1258.41195705</v>
          </cell>
          <cell r="AM273">
            <v>1444.09833828</v>
          </cell>
          <cell r="AN273">
            <v>2072.6586767600002</v>
          </cell>
          <cell r="AO273">
            <v>2598.8885280999998</v>
          </cell>
          <cell r="AP273">
            <v>3082.8363556500003</v>
          </cell>
          <cell r="AQ273">
            <v>3522.5686008100001</v>
          </cell>
          <cell r="AR273">
            <v>3908.3208317299996</v>
          </cell>
          <cell r="AS273">
            <v>4160.2865172399997</v>
          </cell>
          <cell r="AT273">
            <v>4792.5247680800003</v>
          </cell>
          <cell r="AU273">
            <v>415.86249375</v>
          </cell>
          <cell r="AV273">
            <v>232.80614568999999</v>
          </cell>
          <cell r="AW273">
            <v>806.05274104000011</v>
          </cell>
          <cell r="AX273">
            <v>1141.2839601999999</v>
          </cell>
          <cell r="AY273">
            <v>1634.5875786199999</v>
          </cell>
        </row>
        <row r="274">
          <cell r="C274">
            <v>681</v>
          </cell>
          <cell r="D274" t="str">
            <v>KCP WLINGI</v>
          </cell>
          <cell r="E274" t="str">
            <v>BLITAR</v>
          </cell>
          <cell r="F274">
            <v>9</v>
          </cell>
          <cell r="G274">
            <v>4</v>
          </cell>
          <cell r="H274">
            <v>38705</v>
          </cell>
          <cell r="I274">
            <v>-184.9536339</v>
          </cell>
          <cell r="J274">
            <v>410.81227341999994</v>
          </cell>
          <cell r="K274">
            <v>100.99889593</v>
          </cell>
          <cell r="L274">
            <v>175.54377360999999</v>
          </cell>
          <cell r="M274">
            <v>179.24524684999997</v>
          </cell>
          <cell r="N274">
            <v>255.01938992999999</v>
          </cell>
          <cell r="O274">
            <v>337.06884670000005</v>
          </cell>
          <cell r="P274">
            <v>412.30398284999995</v>
          </cell>
          <cell r="Q274">
            <v>548.55535112999996</v>
          </cell>
          <cell r="R274">
            <v>676.18705564000004</v>
          </cell>
          <cell r="S274">
            <v>745.28397517000008</v>
          </cell>
          <cell r="T274">
            <v>847.89828784000008</v>
          </cell>
          <cell r="U274">
            <v>978.52360175000001</v>
          </cell>
          <cell r="V274">
            <v>1156.4051044800001</v>
          </cell>
          <cell r="W274">
            <v>126.57656648000001</v>
          </cell>
          <cell r="X274">
            <v>260.61976375</v>
          </cell>
          <cell r="Y274">
            <v>399.32656727</v>
          </cell>
          <cell r="Z274">
            <v>560.47896594000008</v>
          </cell>
          <cell r="AA274">
            <v>760.94996252999999</v>
          </cell>
          <cell r="AB274">
            <v>895.13569989999996</v>
          </cell>
          <cell r="AC274">
            <v>994.32204844</v>
          </cell>
          <cell r="AD274">
            <v>1177.0711657500001</v>
          </cell>
          <cell r="AE274">
            <v>1179.3426471600001</v>
          </cell>
          <cell r="AF274">
            <v>1331.7106192700001</v>
          </cell>
          <cell r="AG274">
            <v>1444.9789395599998</v>
          </cell>
          <cell r="AH274">
            <v>1904.77357532</v>
          </cell>
          <cell r="AI274">
            <v>249.19258568000001</v>
          </cell>
          <cell r="AJ274">
            <v>510.65624200000002</v>
          </cell>
          <cell r="AK274">
            <v>800.07571386999996</v>
          </cell>
          <cell r="AL274">
            <v>1182.0519000300001</v>
          </cell>
          <cell r="AM274">
            <v>1304.3868733199999</v>
          </cell>
          <cell r="AN274">
            <v>1586.6432159200001</v>
          </cell>
          <cell r="AO274">
            <v>1907.5546846099999</v>
          </cell>
          <cell r="AP274">
            <v>2176.1356900999999</v>
          </cell>
          <cell r="AQ274">
            <v>2490.7119334200002</v>
          </cell>
          <cell r="AR274">
            <v>2707.0388550600001</v>
          </cell>
          <cell r="AS274">
            <v>3032.8970031399999</v>
          </cell>
          <cell r="AT274">
            <v>3369.7921242800003</v>
          </cell>
          <cell r="AU274">
            <v>386.17919026999999</v>
          </cell>
          <cell r="AV274">
            <v>688.08053460000008</v>
          </cell>
          <cell r="AW274">
            <v>905.81432441999993</v>
          </cell>
          <cell r="AX274">
            <v>1218.2505801</v>
          </cell>
          <cell r="AY274">
            <v>1506.2851892200001</v>
          </cell>
        </row>
        <row r="275">
          <cell r="C275">
            <v>518</v>
          </cell>
          <cell r="D275" t="str">
            <v>KCP Pandaan</v>
          </cell>
          <cell r="E275" t="str">
            <v>PASURUAN</v>
          </cell>
          <cell r="F275">
            <v>65</v>
          </cell>
          <cell r="G275">
            <v>3</v>
          </cell>
          <cell r="H275">
            <v>37319</v>
          </cell>
          <cell r="I275">
            <v>1050.0219095100001</v>
          </cell>
          <cell r="J275">
            <v>1581.1983650499999</v>
          </cell>
          <cell r="K275">
            <v>56.387463650000001</v>
          </cell>
          <cell r="L275">
            <v>224.60451629000002</v>
          </cell>
          <cell r="M275">
            <v>478.34192020999996</v>
          </cell>
          <cell r="N275">
            <v>700.08478757</v>
          </cell>
          <cell r="O275">
            <v>565.50093241000002</v>
          </cell>
          <cell r="P275">
            <v>729.54581184999995</v>
          </cell>
          <cell r="Q275">
            <v>685.22946660000002</v>
          </cell>
          <cell r="R275">
            <v>812.24550683000007</v>
          </cell>
          <cell r="S275">
            <v>956.44003655999995</v>
          </cell>
          <cell r="T275">
            <v>712.13082542999996</v>
          </cell>
          <cell r="U275">
            <v>204.56358603999999</v>
          </cell>
          <cell r="V275">
            <v>395.84299050999999</v>
          </cell>
          <cell r="W275">
            <v>-908.88554800999998</v>
          </cell>
          <cell r="X275">
            <v>-684.17722895000009</v>
          </cell>
          <cell r="Y275">
            <v>-631.87715782000009</v>
          </cell>
          <cell r="Z275">
            <v>-262.71492986000004</v>
          </cell>
          <cell r="AA275">
            <v>546.37302962000001</v>
          </cell>
          <cell r="AB275">
            <v>805.40672702999996</v>
          </cell>
          <cell r="AC275">
            <v>1185.1094499200001</v>
          </cell>
          <cell r="AD275">
            <v>1879.4385050999999</v>
          </cell>
          <cell r="AE275">
            <v>2122.04623894</v>
          </cell>
          <cell r="AF275">
            <v>2475.1642938699997</v>
          </cell>
          <cell r="AG275">
            <v>2722.8987209000002</v>
          </cell>
          <cell r="AH275">
            <v>3149.0743318</v>
          </cell>
          <cell r="AI275">
            <v>345.92739369999998</v>
          </cell>
          <cell r="AJ275">
            <v>701.00247247000004</v>
          </cell>
          <cell r="AK275">
            <v>972.9299963200001</v>
          </cell>
          <cell r="AL275">
            <v>1580.36286427</v>
          </cell>
          <cell r="AM275">
            <v>1819.43179753</v>
          </cell>
          <cell r="AN275">
            <v>2192.8892617500001</v>
          </cell>
          <cell r="AO275">
            <v>2860.3446139299999</v>
          </cell>
          <cell r="AP275">
            <v>3241.3017338600002</v>
          </cell>
          <cell r="AQ275">
            <v>3544.3472395100002</v>
          </cell>
          <cell r="AR275">
            <v>3952.1418085199998</v>
          </cell>
          <cell r="AS275">
            <v>4446.7063373600004</v>
          </cell>
          <cell r="AT275">
            <v>4855.5085065800004</v>
          </cell>
          <cell r="AU275">
            <v>356.47481259999995</v>
          </cell>
          <cell r="AV275">
            <v>739.95055536999996</v>
          </cell>
          <cell r="AW275">
            <v>1139.72877713</v>
          </cell>
          <cell r="AX275">
            <v>1499.7400450099999</v>
          </cell>
          <cell r="AY275">
            <v>1920.5971896100002</v>
          </cell>
        </row>
        <row r="276">
          <cell r="C276">
            <v>554</v>
          </cell>
          <cell r="D276" t="str">
            <v>KCP Lawang</v>
          </cell>
          <cell r="E276" t="str">
            <v>MALANG KAWI</v>
          </cell>
          <cell r="F276">
            <v>51</v>
          </cell>
          <cell r="G276">
            <v>2</v>
          </cell>
          <cell r="H276">
            <v>35601</v>
          </cell>
          <cell r="I276">
            <v>-3.8992556699998886</v>
          </cell>
          <cell r="J276">
            <v>1643.1598341299998</v>
          </cell>
          <cell r="K276">
            <v>178.47154160000002</v>
          </cell>
          <cell r="L276">
            <v>652.72364620000008</v>
          </cell>
          <cell r="M276">
            <v>962.51676375</v>
          </cell>
          <cell r="N276">
            <v>1261.5142056900002</v>
          </cell>
          <cell r="O276">
            <v>1577.6830420899998</v>
          </cell>
          <cell r="P276">
            <v>1828.2058479699999</v>
          </cell>
          <cell r="Q276">
            <v>2228.5971425899997</v>
          </cell>
          <cell r="R276">
            <v>2462.85805626</v>
          </cell>
          <cell r="S276">
            <v>2494.0729471400005</v>
          </cell>
          <cell r="T276">
            <v>2722.2858145599998</v>
          </cell>
          <cell r="U276">
            <v>2865.1621519099999</v>
          </cell>
          <cell r="V276">
            <v>3427.6179975199998</v>
          </cell>
          <cell r="W276">
            <v>340.44888723000003</v>
          </cell>
          <cell r="X276">
            <v>479.46625374000001</v>
          </cell>
          <cell r="Y276">
            <v>1076.72802331</v>
          </cell>
          <cell r="Z276">
            <v>1534.35141105</v>
          </cell>
          <cell r="AA276">
            <v>1959.1427288900002</v>
          </cell>
          <cell r="AB276">
            <v>3023.1838182500001</v>
          </cell>
          <cell r="AC276">
            <v>3560.3073377600003</v>
          </cell>
          <cell r="AD276">
            <v>4384.0971543900005</v>
          </cell>
          <cell r="AE276">
            <v>3136.6494235599998</v>
          </cell>
          <cell r="AF276">
            <v>3522.9280247600004</v>
          </cell>
          <cell r="AG276">
            <v>4025.0723845500002</v>
          </cell>
          <cell r="AH276">
            <v>4048.2441881899999</v>
          </cell>
          <cell r="AI276">
            <v>525.06358797000007</v>
          </cell>
          <cell r="AJ276">
            <v>928.39605933000007</v>
          </cell>
          <cell r="AK276">
            <v>1300.7612361099998</v>
          </cell>
          <cell r="AL276">
            <v>1809.1975777999999</v>
          </cell>
          <cell r="AM276">
            <v>2183.4823361399999</v>
          </cell>
          <cell r="AN276">
            <v>2510.1168849000001</v>
          </cell>
          <cell r="AO276">
            <v>2666.8710336300001</v>
          </cell>
          <cell r="AP276">
            <v>4434.1892016100001</v>
          </cell>
          <cell r="AQ276">
            <v>4476.8805084799997</v>
          </cell>
          <cell r="AR276">
            <v>4912.8599491500008</v>
          </cell>
          <cell r="AS276">
            <v>5499.6032758900001</v>
          </cell>
          <cell r="AT276">
            <v>5847.6486534300002</v>
          </cell>
          <cell r="AU276">
            <v>116.40194461999999</v>
          </cell>
          <cell r="AV276">
            <v>672.43917095999996</v>
          </cell>
          <cell r="AW276">
            <v>905.20953933999999</v>
          </cell>
          <cell r="AX276">
            <v>1278.32396799</v>
          </cell>
          <cell r="AY276">
            <v>2140.88900053</v>
          </cell>
        </row>
        <row r="277">
          <cell r="C277">
            <v>550</v>
          </cell>
          <cell r="D277" t="str">
            <v>KCP Bangil</v>
          </cell>
          <cell r="E277" t="str">
            <v>PASURUAN</v>
          </cell>
          <cell r="F277">
            <v>65</v>
          </cell>
          <cell r="G277">
            <v>3</v>
          </cell>
          <cell r="H277">
            <v>35796</v>
          </cell>
          <cell r="I277">
            <v>807.18138765000003</v>
          </cell>
          <cell r="J277">
            <v>577.35275549000005</v>
          </cell>
          <cell r="K277">
            <v>-144.01969367000001</v>
          </cell>
          <cell r="L277">
            <v>38.542225099999996</v>
          </cell>
          <cell r="M277">
            <v>150.88437434999997</v>
          </cell>
          <cell r="N277">
            <v>418.72348243000005</v>
          </cell>
          <cell r="O277">
            <v>431.82619252000006</v>
          </cell>
          <cell r="P277">
            <v>705.40857252000001</v>
          </cell>
          <cell r="Q277">
            <v>985.52367112999991</v>
          </cell>
          <cell r="R277">
            <v>1274.5603574200002</v>
          </cell>
          <cell r="S277">
            <v>1508.3628597100001</v>
          </cell>
          <cell r="T277">
            <v>1773.15779406</v>
          </cell>
          <cell r="U277">
            <v>1933.60006054</v>
          </cell>
          <cell r="V277">
            <v>2264.3789947199998</v>
          </cell>
          <cell r="W277">
            <v>84.03996201999999</v>
          </cell>
          <cell r="X277">
            <v>455.13578805000003</v>
          </cell>
          <cell r="Y277">
            <v>-232.10702941</v>
          </cell>
          <cell r="Z277">
            <v>6.5446993400000002</v>
          </cell>
          <cell r="AA277">
            <v>546.97518179999997</v>
          </cell>
          <cell r="AB277">
            <v>291.36190647000001</v>
          </cell>
          <cell r="AC277">
            <v>619.83998249000001</v>
          </cell>
          <cell r="AD277">
            <v>866.33338622999997</v>
          </cell>
          <cell r="AE277">
            <v>1193.60619961</v>
          </cell>
          <cell r="AF277">
            <v>1665.64907627</v>
          </cell>
          <cell r="AG277">
            <v>1962.1855849600001</v>
          </cell>
          <cell r="AH277">
            <v>2168.4690341</v>
          </cell>
          <cell r="AI277">
            <v>92.121285379999989</v>
          </cell>
          <cell r="AJ277">
            <v>528.95901915000002</v>
          </cell>
          <cell r="AK277">
            <v>314.58159712999998</v>
          </cell>
          <cell r="AL277">
            <v>1352.1568834100001</v>
          </cell>
          <cell r="AM277">
            <v>1709.7587882</v>
          </cell>
          <cell r="AN277">
            <v>2399.09245388</v>
          </cell>
          <cell r="AO277">
            <v>3146.5224768499997</v>
          </cell>
          <cell r="AP277">
            <v>3416.5816333600001</v>
          </cell>
          <cell r="AQ277">
            <v>3301.5922450500002</v>
          </cell>
          <cell r="AR277">
            <v>4564.0253474399997</v>
          </cell>
          <cell r="AS277">
            <v>4051.4690330099997</v>
          </cell>
          <cell r="AT277">
            <v>4459.37433874</v>
          </cell>
          <cell r="AU277">
            <v>892.75153670999998</v>
          </cell>
          <cell r="AV277">
            <v>917.41713890999984</v>
          </cell>
          <cell r="AW277">
            <v>919.38051389000009</v>
          </cell>
          <cell r="AX277">
            <v>-1308.8111901500001</v>
          </cell>
          <cell r="AY277">
            <v>-3332.2269275399999</v>
          </cell>
        </row>
        <row r="278">
          <cell r="C278">
            <v>680</v>
          </cell>
          <cell r="D278" t="str">
            <v>KCP MUNCAR BANYUWANGI</v>
          </cell>
          <cell r="E278" t="str">
            <v>BANYUWANGI</v>
          </cell>
          <cell r="F278">
            <v>7</v>
          </cell>
          <cell r="G278">
            <v>3</v>
          </cell>
          <cell r="H278">
            <v>38677</v>
          </cell>
          <cell r="I278">
            <v>-540.61611075000008</v>
          </cell>
          <cell r="J278">
            <v>181.70468943000006</v>
          </cell>
          <cell r="K278">
            <v>113.83839274</v>
          </cell>
          <cell r="L278">
            <v>-9.1606097399999946</v>
          </cell>
          <cell r="M278">
            <v>153.93920251</v>
          </cell>
          <cell r="N278">
            <v>280.32911482999998</v>
          </cell>
          <cell r="O278">
            <v>341.77320362</v>
          </cell>
          <cell r="P278">
            <v>402.83227849999992</v>
          </cell>
          <cell r="Q278">
            <v>523.98390376999998</v>
          </cell>
          <cell r="R278">
            <v>602.26831757999992</v>
          </cell>
          <cell r="S278">
            <v>639.0740003599999</v>
          </cell>
          <cell r="T278">
            <v>707.96910877999994</v>
          </cell>
          <cell r="U278">
            <v>792.19158067000001</v>
          </cell>
          <cell r="V278">
            <v>894.91200932000004</v>
          </cell>
          <cell r="W278">
            <v>79.840152709999998</v>
          </cell>
          <cell r="X278">
            <v>96.421688250000003</v>
          </cell>
          <cell r="Y278">
            <v>-92.411285400000011</v>
          </cell>
          <cell r="Z278">
            <v>-63.362957909999999</v>
          </cell>
          <cell r="AA278">
            <v>78.668854140000008</v>
          </cell>
          <cell r="AB278">
            <v>133.56430517000001</v>
          </cell>
          <cell r="AC278">
            <v>276.57952657999999</v>
          </cell>
          <cell r="AD278">
            <v>122.06815261</v>
          </cell>
          <cell r="AE278">
            <v>58.564450219999998</v>
          </cell>
          <cell r="AF278">
            <v>323.96434825</v>
          </cell>
          <cell r="AG278">
            <v>368.64228972000001</v>
          </cell>
          <cell r="AH278">
            <v>-811.57824009000001</v>
          </cell>
          <cell r="AI278">
            <v>143.14344369</v>
          </cell>
          <cell r="AJ278">
            <v>297.47875511000001</v>
          </cell>
          <cell r="AK278">
            <v>650.29298690999997</v>
          </cell>
          <cell r="AL278">
            <v>792.11958708999998</v>
          </cell>
          <cell r="AM278">
            <v>968.67524544000003</v>
          </cell>
          <cell r="AN278">
            <v>798.4507926</v>
          </cell>
          <cell r="AO278">
            <v>1079.0571824799999</v>
          </cell>
          <cell r="AP278">
            <v>1277.8933944</v>
          </cell>
          <cell r="AQ278">
            <v>1235.3506331999999</v>
          </cell>
          <cell r="AR278">
            <v>1149.32160469</v>
          </cell>
          <cell r="AS278">
            <v>1581.9233315199999</v>
          </cell>
          <cell r="AT278">
            <v>1688.6191598099999</v>
          </cell>
          <cell r="AU278">
            <v>112.15389942000002</v>
          </cell>
          <cell r="AV278">
            <v>532.24053521000008</v>
          </cell>
          <cell r="AW278">
            <v>828.89756261999992</v>
          </cell>
          <cell r="AX278">
            <v>869.94870317000004</v>
          </cell>
          <cell r="AY278">
            <v>506.00861351999998</v>
          </cell>
        </row>
        <row r="279">
          <cell r="C279">
            <v>581</v>
          </cell>
          <cell r="D279" t="str">
            <v>KCP ROGOJAMPI</v>
          </cell>
          <cell r="E279" t="str">
            <v>BANYUWANGI</v>
          </cell>
          <cell r="F279">
            <v>7</v>
          </cell>
          <cell r="G279">
            <v>2</v>
          </cell>
          <cell r="H279">
            <v>37473</v>
          </cell>
          <cell r="I279">
            <v>562.63560146999998</v>
          </cell>
          <cell r="J279">
            <v>691.98517898000023</v>
          </cell>
          <cell r="K279">
            <v>33.384982209999997</v>
          </cell>
          <cell r="L279">
            <v>-52.597104389999984</v>
          </cell>
          <cell r="M279">
            <v>-174.87108611000002</v>
          </cell>
          <cell r="N279">
            <v>36.214641580000041</v>
          </cell>
          <cell r="O279">
            <v>-89.240526689999996</v>
          </cell>
          <cell r="P279">
            <v>449.72520396999988</v>
          </cell>
          <cell r="Q279">
            <v>320.91405587000003</v>
          </cell>
          <cell r="R279">
            <v>687.72655244999976</v>
          </cell>
          <cell r="S279">
            <v>785.94539119000001</v>
          </cell>
          <cell r="T279">
            <v>1124.54708013</v>
          </cell>
          <cell r="U279">
            <v>967.27231815999994</v>
          </cell>
          <cell r="V279">
            <v>1122.54930227</v>
          </cell>
          <cell r="W279">
            <v>559.96438939999996</v>
          </cell>
          <cell r="X279">
            <v>807.31617070000004</v>
          </cell>
          <cell r="Y279">
            <v>624.87262473999999</v>
          </cell>
          <cell r="Z279">
            <v>872.60470709000003</v>
          </cell>
          <cell r="AA279">
            <v>1063.17779505</v>
          </cell>
          <cell r="AB279">
            <v>959.38657808000005</v>
          </cell>
          <cell r="AC279">
            <v>1182.67529698</v>
          </cell>
          <cell r="AD279">
            <v>-775.32739024</v>
          </cell>
          <cell r="AE279">
            <v>-991.90732692999995</v>
          </cell>
          <cell r="AF279">
            <v>-4225.9249289600002</v>
          </cell>
          <cell r="AG279">
            <v>-5562.4258625600005</v>
          </cell>
          <cell r="AH279">
            <v>-7915.5726253100001</v>
          </cell>
          <cell r="AI279">
            <v>227.20960471999999</v>
          </cell>
          <cell r="AJ279">
            <v>477.60553530999999</v>
          </cell>
          <cell r="AK279">
            <v>826.33089546000008</v>
          </cell>
          <cell r="AL279">
            <v>912.03857661000006</v>
          </cell>
          <cell r="AM279">
            <v>744.46936948000007</v>
          </cell>
          <cell r="AN279">
            <v>671.88782026000001</v>
          </cell>
          <cell r="AO279">
            <v>802.39202740999997</v>
          </cell>
          <cell r="AP279">
            <v>509.52195700999999</v>
          </cell>
          <cell r="AQ279">
            <v>771.89318319000006</v>
          </cell>
          <cell r="AR279">
            <v>1228.4372347100002</v>
          </cell>
          <cell r="AS279">
            <v>1647.88688712</v>
          </cell>
          <cell r="AT279">
            <v>2003.1424404999998</v>
          </cell>
          <cell r="AU279">
            <v>249.12903062000001</v>
          </cell>
          <cell r="AV279">
            <v>379.44277451000005</v>
          </cell>
          <cell r="AW279">
            <v>661.33659577999993</v>
          </cell>
          <cell r="AX279">
            <v>717.6082171700001</v>
          </cell>
          <cell r="AY279">
            <v>867.10759127999995</v>
          </cell>
        </row>
        <row r="280">
          <cell r="C280">
            <v>562</v>
          </cell>
          <cell r="D280" t="str">
            <v>KCP WAIHAONG</v>
          </cell>
          <cell r="E280" t="str">
            <v>AMBON</v>
          </cell>
          <cell r="F280">
            <v>1</v>
          </cell>
          <cell r="G280">
            <v>3</v>
          </cell>
          <cell r="H280">
            <v>36631</v>
          </cell>
          <cell r="I280">
            <v>2372.1854161400001</v>
          </cell>
          <cell r="J280">
            <v>4484.1563992800002</v>
          </cell>
          <cell r="K280">
            <v>471.40506386000004</v>
          </cell>
          <cell r="L280">
            <v>966.38340133999986</v>
          </cell>
          <cell r="M280">
            <v>1393.8752909299999</v>
          </cell>
          <cell r="N280">
            <v>1735.9107943400002</v>
          </cell>
          <cell r="O280">
            <v>2238.9400031700002</v>
          </cell>
          <cell r="P280">
            <v>2708.1881329000003</v>
          </cell>
          <cell r="Q280">
            <v>3328.5376714899999</v>
          </cell>
          <cell r="R280">
            <v>3877.7437740299997</v>
          </cell>
          <cell r="S280">
            <v>4377.5113444999997</v>
          </cell>
          <cell r="T280">
            <v>5087.5827558299998</v>
          </cell>
          <cell r="U280">
            <v>5927.7216252299995</v>
          </cell>
          <cell r="V280">
            <v>6670.1240189600003</v>
          </cell>
          <cell r="W280">
            <v>857.1952306799999</v>
          </cell>
          <cell r="X280">
            <v>1664.5630933299999</v>
          </cell>
          <cell r="Y280">
            <v>2575.4916724699997</v>
          </cell>
          <cell r="Z280">
            <v>3232.4002216399999</v>
          </cell>
          <cell r="AA280">
            <v>3905.8087793200002</v>
          </cell>
          <cell r="AB280">
            <v>4753.4638710899999</v>
          </cell>
          <cell r="AC280">
            <v>5582.70753642</v>
          </cell>
          <cell r="AD280">
            <v>6365.2713500099999</v>
          </cell>
          <cell r="AE280">
            <v>7258.7511816099995</v>
          </cell>
          <cell r="AF280">
            <v>7971.8210266300002</v>
          </cell>
          <cell r="AG280">
            <v>8747.3609884400012</v>
          </cell>
          <cell r="AH280">
            <v>9436.4003700899993</v>
          </cell>
          <cell r="AI280">
            <v>611.63641661999998</v>
          </cell>
          <cell r="AJ280">
            <v>1274.0996508599999</v>
          </cell>
          <cell r="AK280">
            <v>1785.1371832499999</v>
          </cell>
          <cell r="AL280">
            <v>2308.3381131300002</v>
          </cell>
          <cell r="AM280">
            <v>2368.1859977399999</v>
          </cell>
          <cell r="AN280">
            <v>3000.4015814899999</v>
          </cell>
          <cell r="AO280">
            <v>3377.5045500700003</v>
          </cell>
          <cell r="AP280">
            <v>4262.6029168200002</v>
          </cell>
          <cell r="AQ280">
            <v>4548.6722521400006</v>
          </cell>
          <cell r="AR280">
            <v>5278.4626210299994</v>
          </cell>
          <cell r="AS280">
            <v>5850.5742954399993</v>
          </cell>
          <cell r="AT280">
            <v>6412.56878349</v>
          </cell>
          <cell r="AU280">
            <v>776.13996337000003</v>
          </cell>
          <cell r="AV280">
            <v>1522.45395824</v>
          </cell>
          <cell r="AW280">
            <v>1943.0996362200001</v>
          </cell>
          <cell r="AX280">
            <v>2477.0434438800003</v>
          </cell>
          <cell r="AY280">
            <v>2684.31153094</v>
          </cell>
        </row>
        <row r="281">
          <cell r="C281">
            <v>2143</v>
          </cell>
          <cell r="D281" t="str">
            <v>KCP LASUSUA</v>
          </cell>
          <cell r="E281" t="str">
            <v>KOLAKA</v>
          </cell>
          <cell r="F281">
            <v>216</v>
          </cell>
          <cell r="G281">
            <v>4</v>
          </cell>
          <cell r="H281">
            <v>40541</v>
          </cell>
          <cell r="AT281">
            <v>-497.74260476999996</v>
          </cell>
          <cell r="AU281">
            <v>-32.303301250000004</v>
          </cell>
          <cell r="AV281">
            <v>-27.012695380000004</v>
          </cell>
          <cell r="AW281">
            <v>-6.8405983900000003</v>
          </cell>
          <cell r="AX281">
            <v>-1.5519720799999983</v>
          </cell>
          <cell r="AY281">
            <v>133.64552471999997</v>
          </cell>
        </row>
        <row r="282">
          <cell r="C282">
            <v>1074</v>
          </cell>
          <cell r="D282" t="str">
            <v>KCP LATIMOJONG</v>
          </cell>
          <cell r="E282" t="str">
            <v>MAKASSAR SOMBA OPU</v>
          </cell>
          <cell r="F282">
            <v>343</v>
          </cell>
          <cell r="G282">
            <v>4</v>
          </cell>
          <cell r="H282">
            <v>39779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-0.10505591</v>
          </cell>
          <cell r="V282">
            <v>-531.98663079000005</v>
          </cell>
          <cell r="W282">
            <v>-27.918148899999998</v>
          </cell>
          <cell r="X282">
            <v>-104.93751758000001</v>
          </cell>
          <cell r="Y282">
            <v>-203.39943615000001</v>
          </cell>
          <cell r="Z282">
            <v>-233.02139624</v>
          </cell>
          <cell r="AA282">
            <v>-282.17501129999999</v>
          </cell>
          <cell r="AB282">
            <v>-360.65310185000004</v>
          </cell>
          <cell r="AC282">
            <v>-420.48702589999999</v>
          </cell>
          <cell r="AD282">
            <v>-444.72934672000002</v>
          </cell>
          <cell r="AE282">
            <v>-509.50386679000002</v>
          </cell>
          <cell r="AF282">
            <v>-605.48330600999998</v>
          </cell>
          <cell r="AG282">
            <v>-650.16848761999995</v>
          </cell>
          <cell r="AH282">
            <v>-775.5627697000001</v>
          </cell>
          <cell r="AI282">
            <v>-109.97971293000001</v>
          </cell>
          <cell r="AJ282">
            <v>-92.435093049999992</v>
          </cell>
          <cell r="AK282">
            <v>-110.70223778</v>
          </cell>
          <cell r="AL282">
            <v>-60.94629587</v>
          </cell>
          <cell r="AM282">
            <v>-5.7756735599999995</v>
          </cell>
          <cell r="AN282">
            <v>-139.80538213</v>
          </cell>
          <cell r="AO282">
            <v>-557.25286216999996</v>
          </cell>
          <cell r="AP282">
            <v>-1336.0846522699999</v>
          </cell>
          <cell r="AQ282">
            <v>-1351.38467879</v>
          </cell>
          <cell r="AR282">
            <v>-805.10290677</v>
          </cell>
          <cell r="AS282">
            <v>-869.50689124999997</v>
          </cell>
          <cell r="AT282">
            <v>-1070.4316591199999</v>
          </cell>
          <cell r="AU282">
            <v>369.35441578000001</v>
          </cell>
          <cell r="AV282">
            <v>429.01601046999997</v>
          </cell>
          <cell r="AW282">
            <v>402.21647365000001</v>
          </cell>
          <cell r="AX282">
            <v>463.61451318000002</v>
          </cell>
          <cell r="AY282">
            <v>415.59375893999999</v>
          </cell>
        </row>
        <row r="283">
          <cell r="C283">
            <v>2144</v>
          </cell>
          <cell r="D283" t="str">
            <v>KCP PULAU BURU NAMLEA</v>
          </cell>
          <cell r="E283" t="str">
            <v>AMBON</v>
          </cell>
          <cell r="F283">
            <v>1</v>
          </cell>
          <cell r="G283">
            <v>4</v>
          </cell>
          <cell r="H283">
            <v>40541</v>
          </cell>
          <cell r="AT283">
            <v>-91.17747645</v>
          </cell>
          <cell r="AU283">
            <v>-259.67575991000001</v>
          </cell>
          <cell r="AV283">
            <v>-299.33882879999999</v>
          </cell>
          <cell r="AW283">
            <v>-383.07822850999997</v>
          </cell>
          <cell r="AX283">
            <v>-379.93611673999999</v>
          </cell>
          <cell r="AY283">
            <v>-394.72781433000006</v>
          </cell>
        </row>
        <row r="284">
          <cell r="C284">
            <v>1073</v>
          </cell>
          <cell r="D284" t="str">
            <v>KCP GRAHA PENA MAKASSAR</v>
          </cell>
          <cell r="E284" t="str">
            <v>MAKASSAR AHMAD YANI</v>
          </cell>
          <cell r="F284">
            <v>50</v>
          </cell>
          <cell r="G284">
            <v>4</v>
          </cell>
          <cell r="H284">
            <v>39794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-63.160199069999997</v>
          </cell>
          <cell r="W284">
            <v>-39.061717289999997</v>
          </cell>
          <cell r="X284">
            <v>-84.652347910000003</v>
          </cell>
          <cell r="Y284">
            <v>-345.10197496000001</v>
          </cell>
          <cell r="Z284">
            <v>-396.34078376999997</v>
          </cell>
          <cell r="AA284">
            <v>-404.22418273</v>
          </cell>
          <cell r="AB284">
            <v>-472.70910754000005</v>
          </cell>
          <cell r="AC284">
            <v>-493.74424811</v>
          </cell>
          <cell r="AD284">
            <v>-451.26628835000002</v>
          </cell>
          <cell r="AE284">
            <v>-456.43943216000002</v>
          </cell>
          <cell r="AF284">
            <v>-379.92101460000003</v>
          </cell>
          <cell r="AG284">
            <v>-343.86679414999998</v>
          </cell>
          <cell r="AH284">
            <v>-311.93691593</v>
          </cell>
          <cell r="AI284">
            <v>83.057341469999997</v>
          </cell>
          <cell r="AJ284">
            <v>139.73886994</v>
          </cell>
          <cell r="AK284">
            <v>321.1380676</v>
          </cell>
          <cell r="AL284">
            <v>457.90763831999999</v>
          </cell>
          <cell r="AM284">
            <v>351.36448067000003</v>
          </cell>
          <cell r="AN284">
            <v>-81.44176358</v>
          </cell>
          <cell r="AO284">
            <v>-575.16159648000007</v>
          </cell>
          <cell r="AP284">
            <v>-624.76929970000003</v>
          </cell>
          <cell r="AQ284">
            <v>-583.72577579999995</v>
          </cell>
          <cell r="AR284">
            <v>-378.9496575400002</v>
          </cell>
          <cell r="AS284">
            <v>-563.87239404000002</v>
          </cell>
          <cell r="AT284">
            <v>-151.33635469000006</v>
          </cell>
          <cell r="AU284">
            <v>-348.00057013999998</v>
          </cell>
          <cell r="AV284">
            <v>-787.45409700999994</v>
          </cell>
          <cell r="AW284">
            <v>-568.66831877999994</v>
          </cell>
          <cell r="AX284">
            <v>-655.14571846000001</v>
          </cell>
          <cell r="AY284">
            <v>-1097.7752245300001</v>
          </cell>
        </row>
        <row r="285">
          <cell r="C285">
            <v>2053</v>
          </cell>
          <cell r="D285" t="str">
            <v>KCP SULTAN ALAUDIN</v>
          </cell>
          <cell r="E285" t="str">
            <v>SUNGGUMINASA</v>
          </cell>
          <cell r="F285">
            <v>225</v>
          </cell>
          <cell r="G285">
            <v>4</v>
          </cell>
          <cell r="H285">
            <v>40114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-9.6514299999999997E-2</v>
          </cell>
          <cell r="AG285">
            <v>-23.468339839999999</v>
          </cell>
          <cell r="AH285">
            <v>-276.71001941000003</v>
          </cell>
          <cell r="AI285">
            <v>-51.980695140000002</v>
          </cell>
          <cell r="AJ285">
            <v>-69.031903439999994</v>
          </cell>
          <cell r="AK285">
            <v>-80.918755180000005</v>
          </cell>
          <cell r="AL285">
            <v>-104.63588269</v>
          </cell>
          <cell r="AM285">
            <v>-95.903667420000005</v>
          </cell>
          <cell r="AN285">
            <v>-14.08520957</v>
          </cell>
          <cell r="AO285">
            <v>46.290900200000003</v>
          </cell>
          <cell r="AP285">
            <v>105.04370535</v>
          </cell>
          <cell r="AQ285">
            <v>75.886102530000002</v>
          </cell>
          <cell r="AR285">
            <v>143.23658130999999</v>
          </cell>
          <cell r="AS285">
            <v>187.15269533000006</v>
          </cell>
          <cell r="AT285">
            <v>18.986066399999977</v>
          </cell>
          <cell r="AU285">
            <v>68.817949569999996</v>
          </cell>
          <cell r="AV285">
            <v>-2.1930062999999822</v>
          </cell>
          <cell r="AW285">
            <v>-98.413194919999981</v>
          </cell>
          <cell r="AX285">
            <v>-242.26697195</v>
          </cell>
          <cell r="AY285">
            <v>-154.82813552000005</v>
          </cell>
        </row>
        <row r="286">
          <cell r="C286">
            <v>2085</v>
          </cell>
          <cell r="D286" t="str">
            <v>KCP SUDIANG</v>
          </cell>
          <cell r="E286" t="str">
            <v>MAKASSAR AHMAD YANI</v>
          </cell>
          <cell r="F286">
            <v>50</v>
          </cell>
          <cell r="G286">
            <v>4</v>
          </cell>
          <cell r="H286">
            <v>40176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-84.428250669999997</v>
          </cell>
          <cell r="AJ286">
            <v>-50.057332549999998</v>
          </cell>
          <cell r="AK286">
            <v>-14.26613367</v>
          </cell>
          <cell r="AL286">
            <v>49.786798879999999</v>
          </cell>
          <cell r="AM286">
            <v>27.887866210000002</v>
          </cell>
          <cell r="AN286">
            <v>119.51665525</v>
          </cell>
          <cell r="AO286">
            <v>93.444544559999997</v>
          </cell>
          <cell r="AP286">
            <v>111.67230692</v>
          </cell>
          <cell r="AQ286">
            <v>218.57350391</v>
          </cell>
          <cell r="AR286">
            <v>212.37277666999995</v>
          </cell>
          <cell r="AS286">
            <v>203.55343269000005</v>
          </cell>
          <cell r="AT286">
            <v>285.52659576999997</v>
          </cell>
          <cell r="AU286">
            <v>-49.07410153</v>
          </cell>
          <cell r="AV286">
            <v>-11.6404315</v>
          </cell>
          <cell r="AW286">
            <v>-239.18410636999997</v>
          </cell>
          <cell r="AX286">
            <v>-350.96277393999998</v>
          </cell>
          <cell r="AY286">
            <v>-126.31422731000006</v>
          </cell>
        </row>
        <row r="287">
          <cell r="C287">
            <v>2086</v>
          </cell>
          <cell r="D287" t="str">
            <v>KCP RATULANGI</v>
          </cell>
          <cell r="E287" t="str">
            <v>MAKASSAR AHMAD YANI</v>
          </cell>
          <cell r="F287">
            <v>50</v>
          </cell>
          <cell r="G287">
            <v>4</v>
          </cell>
          <cell r="H287">
            <v>40177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-14.92776246</v>
          </cell>
          <cell r="AJ287">
            <v>-50.940546820000002</v>
          </cell>
          <cell r="AK287">
            <v>-229.45536358000001</v>
          </cell>
          <cell r="AL287">
            <v>-723.10950234000006</v>
          </cell>
          <cell r="AM287">
            <v>-1660.53949711</v>
          </cell>
          <cell r="AN287">
            <v>-3339.1767776399997</v>
          </cell>
          <cell r="AO287">
            <v>-3299.8670431400001</v>
          </cell>
          <cell r="AP287">
            <v>-3205.6218923500001</v>
          </cell>
          <cell r="AQ287">
            <v>-3187.7924094800001</v>
          </cell>
          <cell r="AR287">
            <v>-3051.3581297000001</v>
          </cell>
          <cell r="AS287">
            <v>239.52672151999997</v>
          </cell>
          <cell r="AT287">
            <v>369.58805854000008</v>
          </cell>
          <cell r="AU287">
            <v>32.504895830000002</v>
          </cell>
          <cell r="AV287">
            <v>-356.10008937999999</v>
          </cell>
          <cell r="AW287">
            <v>-1231.6584318799999</v>
          </cell>
          <cell r="AX287">
            <v>-1559.81916654</v>
          </cell>
          <cell r="AY287">
            <v>-2454.8005608099998</v>
          </cell>
        </row>
        <row r="288">
          <cell r="C288">
            <v>646</v>
          </cell>
          <cell r="D288" t="str">
            <v>KCP WUA WUA</v>
          </cell>
          <cell r="E288" t="str">
            <v>KC WUA WUA</v>
          </cell>
          <cell r="F288">
            <v>646</v>
          </cell>
          <cell r="G288">
            <v>3</v>
          </cell>
          <cell r="H288">
            <v>37516</v>
          </cell>
          <cell r="I288">
            <v>171.99744296</v>
          </cell>
          <cell r="J288">
            <v>1759.0247053199998</v>
          </cell>
          <cell r="K288">
            <v>96.82271265</v>
          </cell>
          <cell r="L288">
            <v>225.49149543999999</v>
          </cell>
          <cell r="M288">
            <v>416.02871549999998</v>
          </cell>
          <cell r="N288">
            <v>757.48369749999995</v>
          </cell>
          <cell r="O288">
            <v>682.09933028000012</v>
          </cell>
          <cell r="P288">
            <v>792.8453356</v>
          </cell>
          <cell r="Q288">
            <v>1120.95361447</v>
          </cell>
          <cell r="R288">
            <v>1279.2472522200001</v>
          </cell>
          <cell r="S288">
            <v>1261.5616091900001</v>
          </cell>
          <cell r="T288">
            <v>1149.79212697</v>
          </cell>
          <cell r="U288">
            <v>1593.51048988</v>
          </cell>
          <cell r="V288">
            <v>2766.1838941000001</v>
          </cell>
          <cell r="W288">
            <v>382.72657462000001</v>
          </cell>
          <cell r="X288">
            <v>552.02575737999996</v>
          </cell>
          <cell r="Y288">
            <v>770.92357807000008</v>
          </cell>
          <cell r="Z288">
            <v>1328.1177067000001</v>
          </cell>
          <cell r="AA288">
            <v>1691.9034438900001</v>
          </cell>
          <cell r="AB288">
            <v>2925.1914840599998</v>
          </cell>
          <cell r="AC288">
            <v>3159.8072447700001</v>
          </cell>
          <cell r="AD288">
            <v>3352.9653224399999</v>
          </cell>
          <cell r="AE288">
            <v>3629.0211532600001</v>
          </cell>
          <cell r="AF288">
            <v>3912.9486945399999</v>
          </cell>
          <cell r="AG288">
            <v>4417.7314496899999</v>
          </cell>
          <cell r="AH288">
            <v>4783.2740986700001</v>
          </cell>
          <cell r="AI288">
            <v>337.92900875999999</v>
          </cell>
          <cell r="AJ288">
            <v>540.67155307000007</v>
          </cell>
          <cell r="AK288">
            <v>880.86512899000002</v>
          </cell>
          <cell r="AL288">
            <v>1490.09138272</v>
          </cell>
          <cell r="AM288">
            <v>1835.3349497700001</v>
          </cell>
          <cell r="AN288">
            <v>2137.83748298</v>
          </cell>
          <cell r="AO288">
            <v>2720.0588312199998</v>
          </cell>
          <cell r="AP288">
            <v>3257.6313043200003</v>
          </cell>
          <cell r="AQ288">
            <v>3709.36133608</v>
          </cell>
          <cell r="AR288">
            <v>4259.5788298500001</v>
          </cell>
          <cell r="AS288">
            <v>4724.6283204499996</v>
          </cell>
          <cell r="AT288">
            <v>5158.6478235400009</v>
          </cell>
          <cell r="AU288">
            <v>0</v>
          </cell>
          <cell r="AV288">
            <v>-113.41233430000001</v>
          </cell>
          <cell r="AW288">
            <v>221.29356407999992</v>
          </cell>
          <cell r="AX288">
            <v>268.44665198999991</v>
          </cell>
          <cell r="AY288">
            <v>-459.12591079000003</v>
          </cell>
        </row>
        <row r="289">
          <cell r="C289">
            <v>2052</v>
          </cell>
          <cell r="D289" t="str">
            <v>KCP PALLANGA MAS</v>
          </cell>
          <cell r="E289" t="str">
            <v>SUNGGUMINASA</v>
          </cell>
          <cell r="F289">
            <v>225</v>
          </cell>
          <cell r="G289">
            <v>4</v>
          </cell>
          <cell r="H289">
            <v>40116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-3.4099E-4</v>
          </cell>
          <cell r="AG289">
            <v>-33.022019550000003</v>
          </cell>
          <cell r="AH289">
            <v>-249.26924303000001</v>
          </cell>
          <cell r="AI289">
            <v>-35.333552520000005</v>
          </cell>
          <cell r="AJ289">
            <v>-55.611814029999998</v>
          </cell>
          <cell r="AK289">
            <v>-66.299179109999997</v>
          </cell>
          <cell r="AL289">
            <v>-47.760302430000003</v>
          </cell>
          <cell r="AM289">
            <v>8.9732744899999997</v>
          </cell>
          <cell r="AN289">
            <v>24.776362170000002</v>
          </cell>
          <cell r="AO289">
            <v>52.811244710000004</v>
          </cell>
          <cell r="AP289">
            <v>139.92428924999999</v>
          </cell>
          <cell r="AQ289">
            <v>115.99555803</v>
          </cell>
          <cell r="AR289">
            <v>158.80653063</v>
          </cell>
          <cell r="AS289">
            <v>217.04226333999998</v>
          </cell>
          <cell r="AT289">
            <v>241.10448505000002</v>
          </cell>
          <cell r="AU289">
            <v>163.94083230000001</v>
          </cell>
          <cell r="AV289">
            <v>229.03395147999998</v>
          </cell>
          <cell r="AW289">
            <v>108.14322574999997</v>
          </cell>
          <cell r="AX289">
            <v>186.82258300999999</v>
          </cell>
          <cell r="AY289">
            <v>299.90961156999992</v>
          </cell>
        </row>
        <row r="290">
          <cell r="C290">
            <v>2054</v>
          </cell>
          <cell r="D290" t="str">
            <v>KCP PANAMPU</v>
          </cell>
          <cell r="E290" t="str">
            <v>MAKASSAR AHMAD YANI</v>
          </cell>
          <cell r="F290">
            <v>50</v>
          </cell>
          <cell r="G290">
            <v>4</v>
          </cell>
          <cell r="H290">
            <v>40115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-2.4940560000000001E-2</v>
          </cell>
          <cell r="AG290">
            <v>-97.742922219999997</v>
          </cell>
          <cell r="AH290">
            <v>-631.84071465</v>
          </cell>
          <cell r="AI290">
            <v>38.66722077</v>
          </cell>
          <cell r="AJ290">
            <v>-27.720251859999998</v>
          </cell>
          <cell r="AK290">
            <v>12.566344580000001</v>
          </cell>
          <cell r="AL290">
            <v>31.818588829999999</v>
          </cell>
          <cell r="AM290">
            <v>-79.352979779999998</v>
          </cell>
          <cell r="AN290">
            <v>123.46964303</v>
          </cell>
          <cell r="AO290">
            <v>311.00417758999998</v>
          </cell>
          <cell r="AP290">
            <v>362.38592483999997</v>
          </cell>
          <cell r="AQ290">
            <v>376.36185868000001</v>
          </cell>
          <cell r="AR290">
            <v>416.85514348999999</v>
          </cell>
          <cell r="AS290">
            <v>479.08966033999991</v>
          </cell>
          <cell r="AT290">
            <v>468.87122129999995</v>
          </cell>
          <cell r="AU290">
            <v>142.17572584000001</v>
          </cell>
          <cell r="AV290">
            <v>109.25033657999998</v>
          </cell>
          <cell r="AW290">
            <v>1.7472497400000095</v>
          </cell>
          <cell r="AX290">
            <v>-59.399230540000019</v>
          </cell>
          <cell r="AY290">
            <v>-161.61124308999999</v>
          </cell>
        </row>
        <row r="291">
          <cell r="C291">
            <v>645</v>
          </cell>
          <cell r="D291" t="str">
            <v>KCP WONOMULYO</v>
          </cell>
          <cell r="E291" t="str">
            <v>POLEWALI</v>
          </cell>
          <cell r="F291">
            <v>259</v>
          </cell>
          <cell r="G291">
            <v>3</v>
          </cell>
          <cell r="H291">
            <v>37658</v>
          </cell>
          <cell r="I291">
            <v>996.28189981000003</v>
          </cell>
          <cell r="J291">
            <v>1819.8798093300002</v>
          </cell>
          <cell r="K291">
            <v>259.19800913</v>
          </cell>
          <cell r="L291">
            <v>425.71801522000004</v>
          </cell>
          <cell r="M291">
            <v>666.94942650999997</v>
          </cell>
          <cell r="N291">
            <v>988.25087324999993</v>
          </cell>
          <cell r="O291">
            <v>1223.8025183700001</v>
          </cell>
          <cell r="P291">
            <v>1417.8670348199998</v>
          </cell>
          <cell r="Q291">
            <v>1648.6982790299999</v>
          </cell>
          <cell r="R291">
            <v>1937.0745298299998</v>
          </cell>
          <cell r="S291">
            <v>2143.8181265399999</v>
          </cell>
          <cell r="T291">
            <v>2404.1378668000002</v>
          </cell>
          <cell r="U291">
            <v>2744.4423969899999</v>
          </cell>
          <cell r="V291">
            <v>3025.3919699499997</v>
          </cell>
          <cell r="W291">
            <v>273.95706245999997</v>
          </cell>
          <cell r="X291">
            <v>549.88029575999997</v>
          </cell>
          <cell r="Y291">
            <v>553.15447828999993</v>
          </cell>
          <cell r="Z291">
            <v>764.97694873</v>
          </cell>
          <cell r="AA291">
            <v>1127.2401769800001</v>
          </cell>
          <cell r="AB291">
            <v>1024.8200121499999</v>
          </cell>
          <cell r="AC291">
            <v>1699.5504972799999</v>
          </cell>
          <cell r="AD291">
            <v>2125.8997155399998</v>
          </cell>
          <cell r="AE291">
            <v>2457.6032994400002</v>
          </cell>
          <cell r="AF291">
            <v>2655.1220594699998</v>
          </cell>
          <cell r="AG291">
            <v>2965.7816916699999</v>
          </cell>
          <cell r="AH291">
            <v>3474.5325729699998</v>
          </cell>
          <cell r="AI291">
            <v>251.20698892999999</v>
          </cell>
          <cell r="AJ291">
            <v>662.82521874999998</v>
          </cell>
          <cell r="AK291">
            <v>1355.8903765099999</v>
          </cell>
          <cell r="AL291">
            <v>1797.1094053900001</v>
          </cell>
          <cell r="AM291">
            <v>2058.8735164</v>
          </cell>
          <cell r="AN291">
            <v>2653.0800718800001</v>
          </cell>
          <cell r="AO291">
            <v>3179.36430539</v>
          </cell>
          <cell r="AP291">
            <v>3621.25825076</v>
          </cell>
          <cell r="AQ291">
            <v>3925.5734584100001</v>
          </cell>
          <cell r="AR291">
            <v>4000.4673230799999</v>
          </cell>
          <cell r="AS291">
            <v>4725.3132098400001</v>
          </cell>
          <cell r="AT291">
            <v>4696.8073609700004</v>
          </cell>
          <cell r="AU291">
            <v>574.12531369999988</v>
          </cell>
          <cell r="AV291">
            <v>944.51510612000004</v>
          </cell>
          <cell r="AW291">
            <v>1214.5559879</v>
          </cell>
          <cell r="AX291">
            <v>1443.58884526</v>
          </cell>
          <cell r="AY291">
            <v>1589.8028666300002</v>
          </cell>
        </row>
        <row r="292">
          <cell r="C292">
            <v>644</v>
          </cell>
          <cell r="D292" t="str">
            <v>KCP UNAHA</v>
          </cell>
          <cell r="E292" t="str">
            <v>KENDARI</v>
          </cell>
          <cell r="F292">
            <v>192</v>
          </cell>
          <cell r="G292">
            <v>4</v>
          </cell>
          <cell r="H292">
            <v>37516</v>
          </cell>
          <cell r="I292">
            <v>719.28126129999998</v>
          </cell>
          <cell r="J292">
            <v>1957.9571998499998</v>
          </cell>
          <cell r="K292">
            <v>174.75987115000001</v>
          </cell>
          <cell r="L292">
            <v>358.27438047000004</v>
          </cell>
          <cell r="M292">
            <v>407.26057127000001</v>
          </cell>
          <cell r="N292">
            <v>503.87461839999997</v>
          </cell>
          <cell r="O292">
            <v>797.15252411000006</v>
          </cell>
          <cell r="P292">
            <v>961.02234615999998</v>
          </cell>
          <cell r="Q292">
            <v>1373.6024903800001</v>
          </cell>
          <cell r="R292">
            <v>1518.9209699800001</v>
          </cell>
          <cell r="S292">
            <v>2009.75811088</v>
          </cell>
          <cell r="T292">
            <v>2195.03785956</v>
          </cell>
          <cell r="U292">
            <v>2428.9857500600001</v>
          </cell>
          <cell r="V292">
            <v>2639.3368566300001</v>
          </cell>
          <cell r="W292">
            <v>218.47484111000003</v>
          </cell>
          <cell r="X292">
            <v>448.20788713000002</v>
          </cell>
          <cell r="Y292">
            <v>604.78204877999997</v>
          </cell>
          <cell r="Z292">
            <v>816.38131730999999</v>
          </cell>
          <cell r="AA292">
            <v>976.97267284000009</v>
          </cell>
          <cell r="AB292">
            <v>1261.76469933</v>
          </cell>
          <cell r="AC292">
            <v>1663.40477655</v>
          </cell>
          <cell r="AD292">
            <v>1985.6783565000001</v>
          </cell>
          <cell r="AE292">
            <v>2060.4627053899999</v>
          </cell>
          <cell r="AF292">
            <v>2646.2483223600002</v>
          </cell>
          <cell r="AG292">
            <v>2958.6972244200001</v>
          </cell>
          <cell r="AH292">
            <v>3358.7483309999998</v>
          </cell>
          <cell r="AI292">
            <v>442.02898849000002</v>
          </cell>
          <cell r="AJ292">
            <v>817.95427112000004</v>
          </cell>
          <cell r="AK292">
            <v>1002.8236927200001</v>
          </cell>
          <cell r="AL292">
            <v>1200.3177561700002</v>
          </cell>
          <cell r="AM292">
            <v>1455.68540822</v>
          </cell>
          <cell r="AN292">
            <v>1787.5095359500001</v>
          </cell>
          <cell r="AO292">
            <v>2264.0646244499999</v>
          </cell>
          <cell r="AP292">
            <v>2720.2356565199998</v>
          </cell>
          <cell r="AQ292">
            <v>3244.4439302600003</v>
          </cell>
          <cell r="AR292">
            <v>3732.8460608299997</v>
          </cell>
          <cell r="AS292">
            <v>4202.9037037200005</v>
          </cell>
          <cell r="AT292">
            <v>4713.0785966499998</v>
          </cell>
          <cell r="AU292">
            <v>418.80821883000004</v>
          </cell>
          <cell r="AV292">
            <v>711.43857295000009</v>
          </cell>
          <cell r="AW292">
            <v>819.60248637999985</v>
          </cell>
          <cell r="AX292">
            <v>1199.5731559000001</v>
          </cell>
          <cell r="AY292">
            <v>2034.5415091500001</v>
          </cell>
        </row>
        <row r="293">
          <cell r="C293">
            <v>1059</v>
          </cell>
          <cell r="D293" t="str">
            <v>KCP DOBO</v>
          </cell>
          <cell r="E293" t="str">
            <v>TUAL</v>
          </cell>
          <cell r="F293">
            <v>281</v>
          </cell>
          <cell r="G293">
            <v>4</v>
          </cell>
          <cell r="H293">
            <v>39758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-139.72828178999998</v>
          </cell>
          <cell r="V293">
            <v>-285.81080256000001</v>
          </cell>
          <cell r="W293">
            <v>-57.110712790000001</v>
          </cell>
          <cell r="X293">
            <v>-121.27335504999999</v>
          </cell>
          <cell r="Y293">
            <v>-186.49194921</v>
          </cell>
          <cell r="Z293">
            <v>-289.74320589999996</v>
          </cell>
          <cell r="AA293">
            <v>-277.80867338000002</v>
          </cell>
          <cell r="AB293">
            <v>-329.16996511000002</v>
          </cell>
          <cell r="AC293">
            <v>-513.61326037000003</v>
          </cell>
          <cell r="AD293">
            <v>-720.84426817999997</v>
          </cell>
          <cell r="AE293">
            <v>-750.63205371000004</v>
          </cell>
          <cell r="AF293">
            <v>-806.86465438999994</v>
          </cell>
          <cell r="AG293">
            <v>-762.98275188000002</v>
          </cell>
          <cell r="AH293">
            <v>-764.94585711000002</v>
          </cell>
          <cell r="AI293">
            <v>67.199962380000002</v>
          </cell>
          <cell r="AJ293">
            <v>130.19536912000001</v>
          </cell>
          <cell r="AK293">
            <v>212.06428731</v>
          </cell>
          <cell r="AL293">
            <v>251.11086621999999</v>
          </cell>
          <cell r="AM293">
            <v>232.18707913</v>
          </cell>
          <cell r="AN293">
            <v>293.07065518000002</v>
          </cell>
          <cell r="AO293">
            <v>473.08570842</v>
          </cell>
          <cell r="AP293">
            <v>594.47764489999997</v>
          </cell>
          <cell r="AQ293">
            <v>567.42977084000006</v>
          </cell>
          <cell r="AR293">
            <v>625.27545524000004</v>
          </cell>
          <cell r="AS293">
            <v>721.27657187</v>
          </cell>
          <cell r="AT293">
            <v>889.36073776000001</v>
          </cell>
          <cell r="AU293">
            <v>138.99306759999999</v>
          </cell>
          <cell r="AV293">
            <v>234.060091</v>
          </cell>
          <cell r="AW293">
            <v>409.33962201999998</v>
          </cell>
          <cell r="AX293">
            <v>487.59160366000003</v>
          </cell>
          <cell r="AY293">
            <v>624.48265558000003</v>
          </cell>
        </row>
        <row r="294">
          <cell r="C294">
            <v>664</v>
          </cell>
          <cell r="D294" t="str">
            <v>KCP TANJUNG BUNGA</v>
          </cell>
          <cell r="E294" t="str">
            <v>MAKASSAR SOMBA OPU</v>
          </cell>
          <cell r="F294">
            <v>343</v>
          </cell>
          <cell r="G294">
            <v>3</v>
          </cell>
          <cell r="H294">
            <v>37985</v>
          </cell>
          <cell r="I294">
            <v>78.942995479999922</v>
          </cell>
          <cell r="J294">
            <v>933.85248281999998</v>
          </cell>
          <cell r="K294">
            <v>172.74577244</v>
          </cell>
          <cell r="L294">
            <v>184.72698653999998</v>
          </cell>
          <cell r="M294">
            <v>89.441266880000001</v>
          </cell>
          <cell r="N294">
            <v>198.58915603999998</v>
          </cell>
          <cell r="O294">
            <v>78.564772840000003</v>
          </cell>
          <cell r="P294">
            <v>135.16083265999998</v>
          </cell>
          <cell r="Q294">
            <v>204.18489258</v>
          </cell>
          <cell r="R294">
            <v>278.70876619000001</v>
          </cell>
          <cell r="S294">
            <v>279.34347864999995</v>
          </cell>
          <cell r="T294">
            <v>286.64791437000002</v>
          </cell>
          <cell r="U294">
            <v>605.57530650000001</v>
          </cell>
          <cell r="V294">
            <v>948.89267937</v>
          </cell>
          <cell r="W294">
            <v>78.036278980000006</v>
          </cell>
          <cell r="X294">
            <v>183.96446147</v>
          </cell>
          <cell r="Y294">
            <v>120.0692463</v>
          </cell>
          <cell r="Z294">
            <v>178.24813316000001</v>
          </cell>
          <cell r="AA294">
            <v>136.28602677000001</v>
          </cell>
          <cell r="AB294">
            <v>216.50745778000001</v>
          </cell>
          <cell r="AC294">
            <v>-96.591555900000003</v>
          </cell>
          <cell r="AD294">
            <v>-47.988318299999996</v>
          </cell>
          <cell r="AE294">
            <v>-93.427859549999994</v>
          </cell>
          <cell r="AF294">
            <v>48.742226270000003</v>
          </cell>
          <cell r="AG294">
            <v>214.42404729</v>
          </cell>
          <cell r="AH294">
            <v>249.22591516</v>
          </cell>
          <cell r="AI294">
            <v>94.708545970000003</v>
          </cell>
          <cell r="AJ294">
            <v>326.23298654000001</v>
          </cell>
          <cell r="AK294">
            <v>477.22926512999999</v>
          </cell>
          <cell r="AL294">
            <v>595.76060139999993</v>
          </cell>
          <cell r="AM294">
            <v>665.76790574000006</v>
          </cell>
          <cell r="AN294">
            <v>689.44112029999997</v>
          </cell>
          <cell r="AO294">
            <v>673.90583042999992</v>
          </cell>
          <cell r="AP294">
            <v>894.56710664000002</v>
          </cell>
          <cell r="AQ294">
            <v>968.23201275999998</v>
          </cell>
          <cell r="AR294">
            <v>1011.51135319</v>
          </cell>
          <cell r="AS294">
            <v>1383.9678535200001</v>
          </cell>
          <cell r="AT294">
            <v>2250.2462456900003</v>
          </cell>
          <cell r="AU294">
            <v>1.6592106500000059</v>
          </cell>
          <cell r="AV294">
            <v>-17.60787020999998</v>
          </cell>
          <cell r="AW294">
            <v>-302.39154810999997</v>
          </cell>
          <cell r="AX294">
            <v>-417.65149151999998</v>
          </cell>
          <cell r="AY294">
            <v>-317.52939125</v>
          </cell>
        </row>
        <row r="295">
          <cell r="C295">
            <v>641</v>
          </cell>
          <cell r="D295" t="str">
            <v>KCP MASAMBA</v>
          </cell>
          <cell r="E295" t="str">
            <v>PALOPO</v>
          </cell>
          <cell r="F295">
            <v>187</v>
          </cell>
          <cell r="G295">
            <v>2</v>
          </cell>
          <cell r="H295">
            <v>37741</v>
          </cell>
          <cell r="I295">
            <v>-223.12815663999982</v>
          </cell>
          <cell r="J295">
            <v>-1462.3416846300001</v>
          </cell>
          <cell r="K295">
            <v>-149.29617943</v>
          </cell>
          <cell r="L295">
            <v>282.60065531999999</v>
          </cell>
          <cell r="M295">
            <v>226.57317255000001</v>
          </cell>
          <cell r="N295">
            <v>377.38652756999994</v>
          </cell>
          <cell r="O295">
            <v>1050.75166934</v>
          </cell>
          <cell r="P295">
            <v>1501.1679082600001</v>
          </cell>
          <cell r="Q295">
            <v>2132.3839708799997</v>
          </cell>
          <cell r="R295">
            <v>2683.6120334300003</v>
          </cell>
          <cell r="S295">
            <v>2873.4444008099999</v>
          </cell>
          <cell r="T295">
            <v>3153.7357790799997</v>
          </cell>
          <cell r="U295">
            <v>3402.5167728000001</v>
          </cell>
          <cell r="V295">
            <v>3295.1376939000002</v>
          </cell>
          <cell r="W295">
            <v>305.5146714</v>
          </cell>
          <cell r="X295">
            <v>515.69358562000002</v>
          </cell>
          <cell r="Y295">
            <v>884.57413464000001</v>
          </cell>
          <cell r="Z295">
            <v>1224.55974322</v>
          </cell>
          <cell r="AA295">
            <v>1590.3667782999999</v>
          </cell>
          <cell r="AB295">
            <v>1920.8605480599999</v>
          </cell>
          <cell r="AC295">
            <v>2141.4173616400003</v>
          </cell>
          <cell r="AD295">
            <v>2682.57578104</v>
          </cell>
          <cell r="AE295">
            <v>3361.1663411999998</v>
          </cell>
          <cell r="AF295">
            <v>3797.10413023</v>
          </cell>
          <cell r="AG295">
            <v>4622.1935548500005</v>
          </cell>
          <cell r="AH295">
            <v>5194.60561306</v>
          </cell>
          <cell r="AI295">
            <v>622.39929491999999</v>
          </cell>
          <cell r="AJ295">
            <v>1163.3214070399999</v>
          </cell>
          <cell r="AK295">
            <v>1391.5564386600001</v>
          </cell>
          <cell r="AL295">
            <v>1908.49665622</v>
          </cell>
          <cell r="AM295">
            <v>2458.5152285100003</v>
          </cell>
          <cell r="AN295">
            <v>3285.0929999299997</v>
          </cell>
          <cell r="AO295">
            <v>4013.6485730700001</v>
          </cell>
          <cell r="AP295">
            <v>3866.8973059999998</v>
          </cell>
          <cell r="AQ295">
            <v>5014.1186629899994</v>
          </cell>
          <cell r="AR295">
            <v>5744.57197937</v>
          </cell>
          <cell r="AS295">
            <v>7230.2600325000003</v>
          </cell>
          <cell r="AT295">
            <v>8148.6754800599992</v>
          </cell>
          <cell r="AU295">
            <v>784.36438627999996</v>
          </cell>
          <cell r="AV295">
            <v>1500.9801371900001</v>
          </cell>
          <cell r="AW295">
            <v>2416.0360830100003</v>
          </cell>
          <cell r="AX295">
            <v>3093.3402263599996</v>
          </cell>
          <cell r="AY295">
            <v>3963.6122420600004</v>
          </cell>
        </row>
        <row r="296">
          <cell r="C296">
            <v>2042</v>
          </cell>
          <cell r="D296" t="str">
            <v>KCP MAMASA</v>
          </cell>
          <cell r="E296" t="str">
            <v>POLEWALI</v>
          </cell>
          <cell r="F296">
            <v>259</v>
          </cell>
          <cell r="G296">
            <v>4</v>
          </cell>
          <cell r="H296">
            <v>40122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-79.679839700000002</v>
          </cell>
          <cell r="AH296">
            <v>-317.08371519000002</v>
          </cell>
          <cell r="AI296">
            <v>-126.99082884000001</v>
          </cell>
          <cell r="AJ296">
            <v>412.70423187</v>
          </cell>
          <cell r="AK296">
            <v>675.8768321</v>
          </cell>
          <cell r="AL296">
            <v>892.87916260999998</v>
          </cell>
          <cell r="AM296">
            <v>1166.67196612</v>
          </cell>
          <cell r="AN296">
            <v>1302.2718402799999</v>
          </cell>
          <cell r="AO296">
            <v>1596.7113609200001</v>
          </cell>
          <cell r="AP296">
            <v>1824.77726355</v>
          </cell>
          <cell r="AQ296">
            <v>2021.49740606</v>
          </cell>
          <cell r="AR296">
            <v>2346.2564321700002</v>
          </cell>
          <cell r="AS296">
            <v>2598.1091565900001</v>
          </cell>
          <cell r="AT296">
            <v>2796.5869095799999</v>
          </cell>
          <cell r="AU296">
            <v>296.02177038999997</v>
          </cell>
          <cell r="AV296">
            <v>472.52522284999992</v>
          </cell>
          <cell r="AW296">
            <v>515.18328787999997</v>
          </cell>
          <cell r="AX296">
            <v>449.08673223999995</v>
          </cell>
          <cell r="AY296">
            <v>486.52689238999989</v>
          </cell>
        </row>
        <row r="297">
          <cell r="C297">
            <v>2051</v>
          </cell>
          <cell r="D297" t="str">
            <v>KCP SLAMET RIYADI</v>
          </cell>
          <cell r="E297" t="str">
            <v>MAKASSAR AHMAD YANI</v>
          </cell>
          <cell r="F297">
            <v>50</v>
          </cell>
          <cell r="G297">
            <v>4</v>
          </cell>
          <cell r="H297">
            <v>40116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-5.3938E-4</v>
          </cell>
          <cell r="AG297">
            <v>-36.696493939999996</v>
          </cell>
          <cell r="AH297">
            <v>-366.08614368999997</v>
          </cell>
          <cell r="AI297">
            <v>-53.020107500000002</v>
          </cell>
          <cell r="AJ297">
            <v>129.54392143000001</v>
          </cell>
          <cell r="AK297">
            <v>683.39057108000009</v>
          </cell>
          <cell r="AL297">
            <v>769.92475783000009</v>
          </cell>
          <cell r="AM297">
            <v>1597.3532736</v>
          </cell>
          <cell r="AN297">
            <v>2862.6209926300003</v>
          </cell>
          <cell r="AO297">
            <v>4358.3824781800004</v>
          </cell>
          <cell r="AP297">
            <v>5724.70056097</v>
          </cell>
          <cell r="AQ297">
            <v>7069.9773577200003</v>
          </cell>
          <cell r="AR297">
            <v>8461.9123214899992</v>
          </cell>
          <cell r="AS297">
            <v>9735.1345321199988</v>
          </cell>
          <cell r="AT297">
            <v>11395.461912949997</v>
          </cell>
          <cell r="AU297">
            <v>1131.5839247599997</v>
          </cell>
          <cell r="AV297">
            <v>2011.1216504900001</v>
          </cell>
          <cell r="AW297">
            <v>3161.17281224</v>
          </cell>
          <cell r="AX297">
            <v>3929.5683759499998</v>
          </cell>
          <cell r="AY297">
            <v>5392.2397973100005</v>
          </cell>
        </row>
        <row r="298">
          <cell r="C298">
            <v>2127</v>
          </cell>
          <cell r="D298" t="str">
            <v>KCP PULAU BURU</v>
          </cell>
          <cell r="E298">
            <v>0</v>
          </cell>
          <cell r="F298">
            <v>0</v>
          </cell>
          <cell r="G298">
            <v>4</v>
          </cell>
          <cell r="H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</row>
        <row r="299">
          <cell r="C299">
            <v>2111</v>
          </cell>
          <cell r="D299" t="str">
            <v>KCP PASANG KAYU</v>
          </cell>
          <cell r="E299" t="str">
            <v>MAMUJU</v>
          </cell>
          <cell r="F299">
            <v>218</v>
          </cell>
          <cell r="G299">
            <v>4</v>
          </cell>
          <cell r="H299">
            <v>40513</v>
          </cell>
          <cell r="AU299">
            <v>-40.288921600000002</v>
          </cell>
          <cell r="AV299">
            <v>-47.204723100000002</v>
          </cell>
          <cell r="AW299">
            <v>-60.003570950000004</v>
          </cell>
          <cell r="AX299">
            <v>-39.77129961</v>
          </cell>
          <cell r="AY299">
            <v>-34.683987999999999</v>
          </cell>
        </row>
        <row r="300">
          <cell r="C300">
            <v>689</v>
          </cell>
          <cell r="D300" t="str">
            <v>KCP MARTADINATA</v>
          </cell>
          <cell r="E300" t="str">
            <v>MANADO</v>
          </cell>
          <cell r="F300">
            <v>54</v>
          </cell>
          <cell r="G300">
            <v>4</v>
          </cell>
          <cell r="H300">
            <v>38714</v>
          </cell>
          <cell r="I300">
            <v>-520.10075971000003</v>
          </cell>
          <cell r="J300">
            <v>327.14784964</v>
          </cell>
          <cell r="K300">
            <v>78.241763840000004</v>
          </cell>
          <cell r="L300">
            <v>31.308771530000016</v>
          </cell>
          <cell r="M300">
            <v>175.26933070999999</v>
          </cell>
          <cell r="N300">
            <v>262.38983464</v>
          </cell>
          <cell r="O300">
            <v>331.76430945999994</v>
          </cell>
          <cell r="P300">
            <v>354.75735183</v>
          </cell>
          <cell r="Q300">
            <v>439.35747796000004</v>
          </cell>
          <cell r="R300">
            <v>462.27920067000008</v>
          </cell>
          <cell r="S300">
            <v>647.4068226600001</v>
          </cell>
          <cell r="T300">
            <v>758.63962530000003</v>
          </cell>
          <cell r="U300">
            <v>889.74446598999998</v>
          </cell>
          <cell r="V300">
            <v>1001.0614137599999</v>
          </cell>
          <cell r="W300">
            <v>118.26442874</v>
          </cell>
          <cell r="X300">
            <v>200.24118636</v>
          </cell>
          <cell r="Y300">
            <v>302.13390831999999</v>
          </cell>
          <cell r="Z300">
            <v>421.00527743999999</v>
          </cell>
          <cell r="AA300">
            <v>561.44175286000007</v>
          </cell>
          <cell r="AB300">
            <v>700.54842596000003</v>
          </cell>
          <cell r="AC300">
            <v>914.54275039999993</v>
          </cell>
          <cell r="AD300">
            <v>993.26193902</v>
          </cell>
          <cell r="AE300">
            <v>1273.78804403</v>
          </cell>
          <cell r="AF300">
            <v>1494.3829659200001</v>
          </cell>
          <cell r="AG300">
            <v>1719.84269352</v>
          </cell>
          <cell r="AH300">
            <v>1912.9201822800001</v>
          </cell>
          <cell r="AI300">
            <v>144.95198562000002</v>
          </cell>
          <cell r="AJ300">
            <v>89.525403260000004</v>
          </cell>
          <cell r="AK300">
            <v>282.74980342000003</v>
          </cell>
          <cell r="AL300">
            <v>158.09434293000001</v>
          </cell>
          <cell r="AM300">
            <v>80.957844819999991</v>
          </cell>
          <cell r="AN300">
            <v>201.39956543</v>
          </cell>
          <cell r="AO300">
            <v>383.36014842999998</v>
          </cell>
          <cell r="AP300">
            <v>703.73072103999993</v>
          </cell>
          <cell r="AQ300">
            <v>687.80301065999993</v>
          </cell>
          <cell r="AR300">
            <v>861.53760843000009</v>
          </cell>
          <cell r="AS300">
            <v>1206.80870413</v>
          </cell>
          <cell r="AT300">
            <v>1375.89858024</v>
          </cell>
          <cell r="AU300">
            <v>236.39018784000004</v>
          </cell>
          <cell r="AV300">
            <v>465.32331804999995</v>
          </cell>
          <cell r="AW300">
            <v>763.75576501</v>
          </cell>
          <cell r="AX300">
            <v>1555.0068564600001</v>
          </cell>
          <cell r="AY300">
            <v>1817.8949570500001</v>
          </cell>
        </row>
        <row r="301">
          <cell r="C301">
            <v>2025</v>
          </cell>
          <cell r="D301" t="str">
            <v>KCP MOROWALI</v>
          </cell>
          <cell r="E301" t="str">
            <v>POSO</v>
          </cell>
          <cell r="F301">
            <v>72</v>
          </cell>
          <cell r="G301">
            <v>4</v>
          </cell>
          <cell r="H301">
            <v>40128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-6.07578014</v>
          </cell>
          <cell r="AH301">
            <v>-161.51452488999999</v>
          </cell>
          <cell r="AI301">
            <v>-40.898350119999996</v>
          </cell>
          <cell r="AJ301">
            <v>-96.293282689999998</v>
          </cell>
          <cell r="AK301">
            <v>-157.87795403999999</v>
          </cell>
          <cell r="AL301">
            <v>-221.39425069999999</v>
          </cell>
          <cell r="AM301">
            <v>-368.21529663999996</v>
          </cell>
          <cell r="AN301">
            <v>-428.21904351999996</v>
          </cell>
          <cell r="AO301">
            <v>-425.426759</v>
          </cell>
          <cell r="AP301">
            <v>-393.86737664999998</v>
          </cell>
          <cell r="AQ301">
            <v>-422.80326857</v>
          </cell>
          <cell r="AR301">
            <v>-331.35541949999998</v>
          </cell>
          <cell r="AS301">
            <v>-291.52555825000002</v>
          </cell>
          <cell r="AT301">
            <v>-268.13080442</v>
          </cell>
          <cell r="AU301">
            <v>133.91642433999999</v>
          </cell>
          <cell r="AV301">
            <v>205.95404574</v>
          </cell>
          <cell r="AW301">
            <v>357.82387285999999</v>
          </cell>
          <cell r="AX301">
            <v>456.52676137999998</v>
          </cell>
          <cell r="AY301">
            <v>625.17659031999995</v>
          </cell>
        </row>
        <row r="302">
          <cell r="C302">
            <v>688</v>
          </cell>
          <cell r="D302" t="str">
            <v>KCP BOULEVARD</v>
          </cell>
          <cell r="E302" t="str">
            <v>MANADO</v>
          </cell>
          <cell r="F302">
            <v>54</v>
          </cell>
          <cell r="G302">
            <v>4</v>
          </cell>
          <cell r="H302">
            <v>38714</v>
          </cell>
          <cell r="I302">
            <v>-483.51067395000007</v>
          </cell>
          <cell r="J302">
            <v>290.32651038</v>
          </cell>
          <cell r="K302">
            <v>74.054698300000013</v>
          </cell>
          <cell r="L302">
            <v>160.40356621000001</v>
          </cell>
          <cell r="M302">
            <v>206.96333783999998</v>
          </cell>
          <cell r="N302">
            <v>307.48705397000003</v>
          </cell>
          <cell r="O302">
            <v>289.47199515999995</v>
          </cell>
          <cell r="P302">
            <v>416.62329947000001</v>
          </cell>
          <cell r="Q302">
            <v>429.71484297000001</v>
          </cell>
          <cell r="R302">
            <v>540.25685169000008</v>
          </cell>
          <cell r="S302">
            <v>562.25486873</v>
          </cell>
          <cell r="T302">
            <v>787.19519473999992</v>
          </cell>
          <cell r="U302">
            <v>765.16812136999999</v>
          </cell>
          <cell r="V302">
            <v>1049.7394052699999</v>
          </cell>
          <cell r="W302">
            <v>-91.638955190000004</v>
          </cell>
          <cell r="X302">
            <v>380.31901647000001</v>
          </cell>
          <cell r="Y302">
            <v>629.78581263000001</v>
          </cell>
          <cell r="Z302">
            <v>667.30054712000003</v>
          </cell>
          <cell r="AA302">
            <v>856.28523716999996</v>
          </cell>
          <cell r="AB302">
            <v>1251.4681168499999</v>
          </cell>
          <cell r="AC302">
            <v>1723.03410426</v>
          </cell>
          <cell r="AD302">
            <v>2273.3780507299998</v>
          </cell>
          <cell r="AE302">
            <v>2528.6138834000003</v>
          </cell>
          <cell r="AF302">
            <v>2985.9552199</v>
          </cell>
          <cell r="AG302">
            <v>4101.60631655</v>
          </cell>
          <cell r="AH302">
            <v>4502.2125836699997</v>
          </cell>
          <cell r="AI302">
            <v>101.39354139</v>
          </cell>
          <cell r="AJ302">
            <v>450.60544864999997</v>
          </cell>
          <cell r="AK302">
            <v>931.15076410000006</v>
          </cell>
          <cell r="AL302">
            <v>1196.86826713</v>
          </cell>
          <cell r="AM302">
            <v>1563.6457691099999</v>
          </cell>
          <cell r="AN302">
            <v>1787.4817791300002</v>
          </cell>
          <cell r="AO302">
            <v>2233.4002104800002</v>
          </cell>
          <cell r="AP302">
            <v>2944.7124253699999</v>
          </cell>
          <cell r="AQ302">
            <v>3522.1914256</v>
          </cell>
          <cell r="AR302">
            <v>3842.2600194999995</v>
          </cell>
          <cell r="AS302">
            <v>4234.2602416600002</v>
          </cell>
          <cell r="AT302">
            <v>4399.5320541899991</v>
          </cell>
          <cell r="AU302">
            <v>181.52910033999999</v>
          </cell>
          <cell r="AV302">
            <v>202.44544874000002</v>
          </cell>
          <cell r="AW302">
            <v>632.87366861999988</v>
          </cell>
          <cell r="AX302">
            <v>759.57110632000001</v>
          </cell>
          <cell r="AY302">
            <v>1350.4838660200001</v>
          </cell>
        </row>
        <row r="303">
          <cell r="C303">
            <v>2129</v>
          </cell>
          <cell r="D303" t="str">
            <v>KCP TERNATE SELATAN</v>
          </cell>
          <cell r="E303" t="str">
            <v>TERNATE</v>
          </cell>
          <cell r="F303">
            <v>103</v>
          </cell>
          <cell r="G303">
            <v>4</v>
          </cell>
          <cell r="H303">
            <v>40518</v>
          </cell>
          <cell r="AT303">
            <v>0.14326311999999999</v>
          </cell>
          <cell r="AU303">
            <v>-125.98375056</v>
          </cell>
          <cell r="AV303">
            <v>-162.36378216</v>
          </cell>
          <cell r="AW303">
            <v>-175.31085844999998</v>
          </cell>
          <cell r="AX303">
            <v>-225.61552243</v>
          </cell>
          <cell r="AY303">
            <v>-263.59620967000001</v>
          </cell>
        </row>
        <row r="304">
          <cell r="C304">
            <v>2024</v>
          </cell>
          <cell r="D304" t="str">
            <v>KCP MEGAMAS</v>
          </cell>
          <cell r="E304" t="str">
            <v>MANADO</v>
          </cell>
          <cell r="F304">
            <v>54</v>
          </cell>
          <cell r="G304">
            <v>4</v>
          </cell>
          <cell r="H304">
            <v>40112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-11.73858993</v>
          </cell>
          <cell r="AH304">
            <v>-405.30863841000001</v>
          </cell>
          <cell r="AI304">
            <v>9.291590789999999</v>
          </cell>
          <cell r="AJ304">
            <v>-49.695702880000006</v>
          </cell>
          <cell r="AK304">
            <v>-84.172804639999995</v>
          </cell>
          <cell r="AL304">
            <v>-156.37693066</v>
          </cell>
          <cell r="AM304">
            <v>-206.28530768000002</v>
          </cell>
          <cell r="AN304">
            <v>-250.54766215000001</v>
          </cell>
          <cell r="AO304">
            <v>-254.40231004</v>
          </cell>
          <cell r="AP304">
            <v>-266.28568365000001</v>
          </cell>
          <cell r="AQ304">
            <v>-336.44532016000005</v>
          </cell>
          <cell r="AR304">
            <v>-356.65188144000001</v>
          </cell>
          <cell r="AS304">
            <v>-238.85778751000001</v>
          </cell>
          <cell r="AT304">
            <v>-199.57744755000002</v>
          </cell>
          <cell r="AU304">
            <v>112.15286268999999</v>
          </cell>
          <cell r="AV304">
            <v>158.66094837</v>
          </cell>
          <cell r="AW304">
            <v>49.239816990000008</v>
          </cell>
          <cell r="AX304">
            <v>-221.11213692999999</v>
          </cell>
          <cell r="AY304">
            <v>-580.83464815000013</v>
          </cell>
        </row>
        <row r="305">
          <cell r="C305">
            <v>647</v>
          </cell>
          <cell r="D305" t="str">
            <v>KCP BANGGAI KEPULAUAN</v>
          </cell>
          <cell r="E305" t="str">
            <v>LUWUK</v>
          </cell>
          <cell r="F305">
            <v>167</v>
          </cell>
          <cell r="G305">
            <v>4</v>
          </cell>
          <cell r="H305">
            <v>37778</v>
          </cell>
          <cell r="I305">
            <v>908.42785769</v>
          </cell>
          <cell r="J305">
            <v>1949.8321205100001</v>
          </cell>
          <cell r="K305">
            <v>180.81154834999998</v>
          </cell>
          <cell r="L305">
            <v>375.76232248000002</v>
          </cell>
          <cell r="M305">
            <v>545.42231488000004</v>
          </cell>
          <cell r="N305">
            <v>738.86146107999991</v>
          </cell>
          <cell r="O305">
            <v>933.90187902000002</v>
          </cell>
          <cell r="P305">
            <v>1068.16751666</v>
          </cell>
          <cell r="Q305">
            <v>1316.29637323</v>
          </cell>
          <cell r="R305">
            <v>1480.6411585999999</v>
          </cell>
          <cell r="S305">
            <v>1653.7736885699999</v>
          </cell>
          <cell r="T305">
            <v>1972.5571401900002</v>
          </cell>
          <cell r="U305">
            <v>2251.37104864</v>
          </cell>
          <cell r="V305">
            <v>2477.1096840199998</v>
          </cell>
          <cell r="W305">
            <v>344.63306552</v>
          </cell>
          <cell r="X305">
            <v>572.86287311000001</v>
          </cell>
          <cell r="Y305">
            <v>801.59973023999999</v>
          </cell>
          <cell r="Z305">
            <v>1078.7897209400001</v>
          </cell>
          <cell r="AA305">
            <v>1366.1943076199998</v>
          </cell>
          <cell r="AB305">
            <v>1658.13169277</v>
          </cell>
          <cell r="AC305">
            <v>1939.8143200899999</v>
          </cell>
          <cell r="AD305">
            <v>2219.5666968699998</v>
          </cell>
          <cell r="AE305">
            <v>2489.1909441600001</v>
          </cell>
          <cell r="AF305">
            <v>2873.6782938200004</v>
          </cell>
          <cell r="AG305">
            <v>3080.5451289600001</v>
          </cell>
          <cell r="AH305">
            <v>3437.15273153</v>
          </cell>
          <cell r="AI305">
            <v>258.59247941000001</v>
          </cell>
          <cell r="AJ305">
            <v>564.64217329999997</v>
          </cell>
          <cell r="AK305">
            <v>854.51151691999996</v>
          </cell>
          <cell r="AL305">
            <v>962.86938074</v>
          </cell>
          <cell r="AM305">
            <v>1298.1838732599999</v>
          </cell>
          <cell r="AN305">
            <v>1517.0277797000001</v>
          </cell>
          <cell r="AO305">
            <v>1949.6841319600001</v>
          </cell>
          <cell r="AP305">
            <v>2264.8545442199998</v>
          </cell>
          <cell r="AQ305">
            <v>2598.63878101</v>
          </cell>
          <cell r="AR305">
            <v>2796.7223229000001</v>
          </cell>
          <cell r="AS305">
            <v>3545.3889444700003</v>
          </cell>
          <cell r="AT305">
            <v>3762.5203113000002</v>
          </cell>
          <cell r="AU305">
            <v>355.06552893000003</v>
          </cell>
          <cell r="AV305">
            <v>595.97919790000003</v>
          </cell>
          <cell r="AW305">
            <v>1036.3623284600001</v>
          </cell>
          <cell r="AX305">
            <v>1470.5320544200001</v>
          </cell>
          <cell r="AY305">
            <v>2138.9613961200002</v>
          </cell>
        </row>
        <row r="306">
          <cell r="C306">
            <v>648</v>
          </cell>
          <cell r="D306" t="str">
            <v>KCP MARISSA</v>
          </cell>
          <cell r="E306" t="str">
            <v>LIMBOTO</v>
          </cell>
          <cell r="F306">
            <v>279</v>
          </cell>
          <cell r="G306">
            <v>4</v>
          </cell>
          <cell r="H306">
            <v>37795</v>
          </cell>
          <cell r="I306">
            <v>1089.0127176700003</v>
          </cell>
          <cell r="J306">
            <v>1314.1986445799998</v>
          </cell>
          <cell r="K306">
            <v>1251.3148033799998</v>
          </cell>
          <cell r="L306">
            <v>1571.4445728199998</v>
          </cell>
          <cell r="M306">
            <v>1856.88515349</v>
          </cell>
          <cell r="N306">
            <v>2289.3758917</v>
          </cell>
          <cell r="O306">
            <v>2466.2000468699998</v>
          </cell>
          <cell r="P306">
            <v>2897.26825048</v>
          </cell>
          <cell r="Q306">
            <v>3339.6473638299999</v>
          </cell>
          <cell r="R306">
            <v>3744.0252177399998</v>
          </cell>
          <cell r="S306">
            <v>3999.4753364000003</v>
          </cell>
          <cell r="T306">
            <v>3897.42938</v>
          </cell>
          <cell r="U306">
            <v>4299.76102464</v>
          </cell>
          <cell r="V306">
            <v>4688.6598828000006</v>
          </cell>
          <cell r="W306">
            <v>448.59961444999999</v>
          </cell>
          <cell r="X306">
            <v>902.77168735999999</v>
          </cell>
          <cell r="Y306">
            <v>1236.0836638699998</v>
          </cell>
          <cell r="Z306">
            <v>1435.88338387</v>
          </cell>
          <cell r="AA306">
            <v>1854.86452659</v>
          </cell>
          <cell r="AB306">
            <v>2238.06977061</v>
          </cell>
          <cell r="AC306">
            <v>2718.9518424000003</v>
          </cell>
          <cell r="AD306">
            <v>3131.8848751300002</v>
          </cell>
          <cell r="AE306">
            <v>3642.9517659499998</v>
          </cell>
          <cell r="AF306">
            <v>4156.5309626600001</v>
          </cell>
          <cell r="AG306">
            <v>4665.8557488599999</v>
          </cell>
          <cell r="AH306">
            <v>5192.4094067400001</v>
          </cell>
          <cell r="AI306">
            <v>438.93969891</v>
          </cell>
          <cell r="AJ306">
            <v>849.48525817999996</v>
          </cell>
          <cell r="AK306">
            <v>1437.7016991099999</v>
          </cell>
          <cell r="AL306">
            <v>1888.1902602600001</v>
          </cell>
          <cell r="AM306">
            <v>2321.3745370900001</v>
          </cell>
          <cell r="AN306">
            <v>2842.2819263400002</v>
          </cell>
          <cell r="AO306">
            <v>3342.59788424</v>
          </cell>
          <cell r="AP306">
            <v>3967.80529286</v>
          </cell>
          <cell r="AQ306">
            <v>4344.9948934700005</v>
          </cell>
          <cell r="AR306">
            <v>4919.4442568199993</v>
          </cell>
          <cell r="AS306">
            <v>5467.80812427</v>
          </cell>
          <cell r="AT306">
            <v>6218.9305704999988</v>
          </cell>
          <cell r="AU306">
            <v>397.47185625000009</v>
          </cell>
          <cell r="AV306">
            <v>892.57888431000003</v>
          </cell>
          <cell r="AW306">
            <v>1348.2233610999999</v>
          </cell>
          <cell r="AX306">
            <v>1432.0129223599999</v>
          </cell>
          <cell r="AY306">
            <v>2099.6358927400001</v>
          </cell>
        </row>
        <row r="307">
          <cell r="C307">
            <v>566</v>
          </cell>
          <cell r="D307" t="str">
            <v>KCP AMPANA</v>
          </cell>
          <cell r="E307" t="str">
            <v>POSO</v>
          </cell>
          <cell r="F307">
            <v>72</v>
          </cell>
          <cell r="G307">
            <v>1</v>
          </cell>
          <cell r="H307">
            <v>35491</v>
          </cell>
          <cell r="I307">
            <v>5682.54911584</v>
          </cell>
          <cell r="J307">
            <v>8255.590844280001</v>
          </cell>
          <cell r="K307">
            <v>716.85022814000001</v>
          </cell>
          <cell r="L307">
            <v>1384.7718718800002</v>
          </cell>
          <cell r="M307">
            <v>1995.1539250700002</v>
          </cell>
          <cell r="N307">
            <v>2671.4943320799998</v>
          </cell>
          <cell r="O307">
            <v>3297.6165637700001</v>
          </cell>
          <cell r="P307">
            <v>4042.3629193599995</v>
          </cell>
          <cell r="Q307">
            <v>4688.6702978200001</v>
          </cell>
          <cell r="R307">
            <v>5387.5674403699995</v>
          </cell>
          <cell r="S307">
            <v>6116.4708964799993</v>
          </cell>
          <cell r="T307">
            <v>6873.8088909699991</v>
          </cell>
          <cell r="U307">
            <v>7666.0088293999997</v>
          </cell>
          <cell r="V307">
            <v>8576.1832321800011</v>
          </cell>
          <cell r="W307">
            <v>711.28777703999992</v>
          </cell>
          <cell r="X307">
            <v>1372.17467726</v>
          </cell>
          <cell r="Y307">
            <v>2031.01223484</v>
          </cell>
          <cell r="Z307">
            <v>2715.4621588699997</v>
          </cell>
          <cell r="AA307">
            <v>3661.5065920300003</v>
          </cell>
          <cell r="AB307">
            <v>4374.0442277600005</v>
          </cell>
          <cell r="AC307">
            <v>5196.9662870299999</v>
          </cell>
          <cell r="AD307">
            <v>5907.3920542200003</v>
          </cell>
          <cell r="AE307">
            <v>6761.3714999599997</v>
          </cell>
          <cell r="AF307">
            <v>7438.3046428799998</v>
          </cell>
          <cell r="AG307">
            <v>7976.5365556499992</v>
          </cell>
          <cell r="AH307">
            <v>8853.7967433499998</v>
          </cell>
          <cell r="AI307">
            <v>627.61030529999994</v>
          </cell>
          <cell r="AJ307">
            <v>933.56452734000004</v>
          </cell>
          <cell r="AK307">
            <v>1892.29179555</v>
          </cell>
          <cell r="AL307">
            <v>2738.0148335900003</v>
          </cell>
          <cell r="AM307">
            <v>3284.9141327100001</v>
          </cell>
          <cell r="AN307">
            <v>4147.76718084</v>
          </cell>
          <cell r="AO307">
            <v>4944.6095158999997</v>
          </cell>
          <cell r="AP307">
            <v>5829.2963133100002</v>
          </cell>
          <cell r="AQ307">
            <v>6643.62819029</v>
          </cell>
          <cell r="AR307">
            <v>7537.0483795500004</v>
          </cell>
          <cell r="AS307">
            <v>8553.9541597499992</v>
          </cell>
          <cell r="AT307">
            <v>10080.73742326</v>
          </cell>
          <cell r="AU307">
            <v>233.28740213</v>
          </cell>
          <cell r="AV307">
            <v>993.33238760999984</v>
          </cell>
          <cell r="AW307">
            <v>1937.26977764</v>
          </cell>
          <cell r="AX307">
            <v>3011.89563877</v>
          </cell>
          <cell r="AY307">
            <v>3887.6840679000002</v>
          </cell>
        </row>
        <row r="308">
          <cell r="C308">
            <v>1114</v>
          </cell>
          <cell r="D308" t="str">
            <v>KCP TOBELO</v>
          </cell>
          <cell r="E308" t="str">
            <v>TERNATE</v>
          </cell>
          <cell r="F308">
            <v>103</v>
          </cell>
          <cell r="G308">
            <v>4</v>
          </cell>
          <cell r="H308">
            <v>39079</v>
          </cell>
          <cell r="I308">
            <v>0</v>
          </cell>
          <cell r="J308">
            <v>795.91512995000005</v>
          </cell>
          <cell r="K308">
            <v>124.93111542</v>
          </cell>
          <cell r="L308">
            <v>263.14926585000001</v>
          </cell>
          <cell r="M308">
            <v>353.87023091999998</v>
          </cell>
          <cell r="N308">
            <v>455.86671543</v>
          </cell>
          <cell r="O308">
            <v>615.45484854000006</v>
          </cell>
          <cell r="P308">
            <v>701.99448099999995</v>
          </cell>
          <cell r="Q308">
            <v>873.87800654000011</v>
          </cell>
          <cell r="R308">
            <v>940.14224190999994</v>
          </cell>
          <cell r="S308">
            <v>1083.36683679</v>
          </cell>
          <cell r="T308">
            <v>1158.6584436199998</v>
          </cell>
          <cell r="U308">
            <v>1386.4997842</v>
          </cell>
          <cell r="V308">
            <v>1485.40502496</v>
          </cell>
          <cell r="W308">
            <v>69.171756319999986</v>
          </cell>
          <cell r="X308">
            <v>145.69726706</v>
          </cell>
          <cell r="Y308">
            <v>199.10574169999998</v>
          </cell>
          <cell r="Z308">
            <v>794.92264323999996</v>
          </cell>
          <cell r="AA308">
            <v>1072.2266290600001</v>
          </cell>
          <cell r="AB308">
            <v>1308.3969253299999</v>
          </cell>
          <cell r="AC308">
            <v>1380.1753510799999</v>
          </cell>
          <cell r="AD308">
            <v>1646.79647832</v>
          </cell>
          <cell r="AE308">
            <v>2010.34366004</v>
          </cell>
          <cell r="AF308">
            <v>1975.83597403</v>
          </cell>
          <cell r="AG308">
            <v>2310.37741022</v>
          </cell>
          <cell r="AH308">
            <v>2669.8726561599997</v>
          </cell>
          <cell r="AI308">
            <v>-132.35865687999998</v>
          </cell>
          <cell r="AJ308">
            <v>323.00839798999999</v>
          </cell>
          <cell r="AK308">
            <v>550.70443744000011</v>
          </cell>
          <cell r="AL308">
            <v>897.73917757000004</v>
          </cell>
          <cell r="AM308">
            <v>1088.0622129999999</v>
          </cell>
          <cell r="AN308">
            <v>1490.11457406</v>
          </cell>
          <cell r="AO308">
            <v>1718.43647025</v>
          </cell>
          <cell r="AP308">
            <v>2104.6875791299999</v>
          </cell>
          <cell r="AQ308">
            <v>2961.9012500100002</v>
          </cell>
          <cell r="AR308">
            <v>3391.4771178599995</v>
          </cell>
          <cell r="AS308">
            <v>3783.9589724299994</v>
          </cell>
          <cell r="AT308">
            <v>4100.6879837300003</v>
          </cell>
          <cell r="AU308">
            <v>496.17145841000001</v>
          </cell>
          <cell r="AV308">
            <v>999.55993765999983</v>
          </cell>
          <cell r="AW308">
            <v>1432.3728325999998</v>
          </cell>
          <cell r="AX308">
            <v>1640.8484205100001</v>
          </cell>
          <cell r="AY308">
            <v>2222.0475574799998</v>
          </cell>
        </row>
        <row r="309">
          <cell r="C309">
            <v>1076</v>
          </cell>
          <cell r="D309" t="str">
            <v>KCP KOTARAYA</v>
          </cell>
          <cell r="E309" t="str">
            <v>PARIGI</v>
          </cell>
          <cell r="F309">
            <v>363</v>
          </cell>
          <cell r="G309">
            <v>4</v>
          </cell>
          <cell r="H309">
            <v>39780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-208.86641568000002</v>
          </cell>
          <cell r="W309">
            <v>-34.944236320000002</v>
          </cell>
          <cell r="X309">
            <v>-100.43655351999999</v>
          </cell>
          <cell r="Y309">
            <v>-190.51949847999998</v>
          </cell>
          <cell r="Z309">
            <v>-268.07515369999999</v>
          </cell>
          <cell r="AA309">
            <v>-292.61771327999998</v>
          </cell>
          <cell r="AB309">
            <v>-311.82340786000003</v>
          </cell>
          <cell r="AC309">
            <v>-377.79646210999999</v>
          </cell>
          <cell r="AD309">
            <v>-378.02248200000002</v>
          </cell>
          <cell r="AE309">
            <v>-429.68969029000004</v>
          </cell>
          <cell r="AF309">
            <v>-426.34641643000003</v>
          </cell>
          <cell r="AG309">
            <v>-390.53830245</v>
          </cell>
          <cell r="AH309">
            <v>-375.09934572000003</v>
          </cell>
          <cell r="AI309">
            <v>20.737857139999999</v>
          </cell>
          <cell r="AJ309">
            <v>66.262624369999997</v>
          </cell>
          <cell r="AK309">
            <v>110.24326712999999</v>
          </cell>
          <cell r="AL309">
            <v>193.26810172</v>
          </cell>
          <cell r="AM309">
            <v>195.41983052</v>
          </cell>
          <cell r="AN309">
            <v>277.08713448999998</v>
          </cell>
          <cell r="AO309">
            <v>423.07185281</v>
          </cell>
          <cell r="AP309">
            <v>574.84863672000006</v>
          </cell>
          <cell r="AQ309">
            <v>636.46457108000004</v>
          </cell>
          <cell r="AR309">
            <v>804.05123245000004</v>
          </cell>
          <cell r="AS309">
            <v>955.12990699999989</v>
          </cell>
          <cell r="AT309">
            <v>1075.4677619699999</v>
          </cell>
          <cell r="AU309">
            <v>179.48900225999998</v>
          </cell>
          <cell r="AV309">
            <v>331.62565780999995</v>
          </cell>
          <cell r="AW309">
            <v>469.76013308000006</v>
          </cell>
          <cell r="AX309">
            <v>668.53889533999995</v>
          </cell>
          <cell r="AY309">
            <v>857.68722111000011</v>
          </cell>
        </row>
        <row r="310">
          <cell r="C310">
            <v>1054</v>
          </cell>
          <cell r="D310" t="str">
            <v>KCP AMURANG</v>
          </cell>
          <cell r="E310" t="str">
            <v>TONDANO</v>
          </cell>
          <cell r="F310">
            <v>237</v>
          </cell>
          <cell r="G310">
            <v>4</v>
          </cell>
          <cell r="H310">
            <v>39745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-79.951642190000001</v>
          </cell>
          <cell r="U310">
            <v>-276.59378292000002</v>
          </cell>
          <cell r="V310">
            <v>-234.98245585000001</v>
          </cell>
          <cell r="W310">
            <v>14.972687279999999</v>
          </cell>
          <cell r="X310">
            <v>-97.435553970000001</v>
          </cell>
          <cell r="Y310">
            <v>-140.55088258000001</v>
          </cell>
          <cell r="Z310">
            <v>-138.3888752</v>
          </cell>
          <cell r="AA310">
            <v>6.9877860400000005</v>
          </cell>
          <cell r="AB310">
            <v>-33.686826359999998</v>
          </cell>
          <cell r="AC310">
            <v>24.02626471</v>
          </cell>
          <cell r="AD310">
            <v>6.2730847699999996</v>
          </cell>
          <cell r="AE310">
            <v>51.125204520000004</v>
          </cell>
          <cell r="AF310">
            <v>189.60545736</v>
          </cell>
          <cell r="AG310">
            <v>380.59434106999998</v>
          </cell>
          <cell r="AH310">
            <v>488.55536126999999</v>
          </cell>
          <cell r="AI310">
            <v>220.31267778999998</v>
          </cell>
          <cell r="AJ310">
            <v>449.75464102000001</v>
          </cell>
          <cell r="AK310">
            <v>761.14800314000001</v>
          </cell>
          <cell r="AL310">
            <v>1021.39547137</v>
          </cell>
          <cell r="AM310">
            <v>1190.90605106</v>
          </cell>
          <cell r="AN310">
            <v>1395.2483803900002</v>
          </cell>
          <cell r="AO310">
            <v>1254.3890261600002</v>
          </cell>
          <cell r="AP310">
            <v>1511.3747161800002</v>
          </cell>
          <cell r="AQ310">
            <v>1720.36065755</v>
          </cell>
          <cell r="AR310">
            <v>1919.8127644699998</v>
          </cell>
          <cell r="AS310">
            <v>2087.1401424799997</v>
          </cell>
          <cell r="AT310">
            <v>2399.7338324799998</v>
          </cell>
          <cell r="AU310">
            <v>374.46507510000004</v>
          </cell>
          <cell r="AV310">
            <v>637.22422566000012</v>
          </cell>
          <cell r="AW310">
            <v>820.37396702000001</v>
          </cell>
          <cell r="AX310">
            <v>993.65079027000013</v>
          </cell>
          <cell r="AY310">
            <v>1223.0935420599999</v>
          </cell>
        </row>
        <row r="311">
          <cell r="C311">
            <v>649</v>
          </cell>
          <cell r="D311" t="str">
            <v>KCP TOMOHON</v>
          </cell>
          <cell r="E311" t="str">
            <v>TONDANO</v>
          </cell>
          <cell r="F311">
            <v>237</v>
          </cell>
          <cell r="G311">
            <v>4</v>
          </cell>
          <cell r="H311">
            <v>37634</v>
          </cell>
          <cell r="I311">
            <v>959.49413012000014</v>
          </cell>
          <cell r="J311">
            <v>1467.97583405</v>
          </cell>
          <cell r="K311">
            <v>153.12134239</v>
          </cell>
          <cell r="L311">
            <v>427.22720024</v>
          </cell>
          <cell r="M311">
            <v>589.88668967000001</v>
          </cell>
          <cell r="N311">
            <v>848.55382541999984</v>
          </cell>
          <cell r="O311">
            <v>1079.2662306799998</v>
          </cell>
          <cell r="P311">
            <v>1048.81585802</v>
          </cell>
          <cell r="Q311">
            <v>986.43603758999996</v>
          </cell>
          <cell r="R311">
            <v>1407.5724544199998</v>
          </cell>
          <cell r="S311">
            <v>1340.1526996500002</v>
          </cell>
          <cell r="T311">
            <v>1636.9401455</v>
          </cell>
          <cell r="U311">
            <v>1840.1543527900001</v>
          </cell>
          <cell r="V311">
            <v>2021.56076274</v>
          </cell>
          <cell r="W311">
            <v>634.08832788999996</v>
          </cell>
          <cell r="X311">
            <v>986.89477782000006</v>
          </cell>
          <cell r="Y311">
            <v>1176.45778928</v>
          </cell>
          <cell r="Z311">
            <v>1347.7444998399999</v>
          </cell>
          <cell r="AA311">
            <v>1801.41093819</v>
          </cell>
          <cell r="AB311">
            <v>2020.12267944</v>
          </cell>
          <cell r="AC311">
            <v>2265.4051105799999</v>
          </cell>
          <cell r="AD311">
            <v>2801.5086996700002</v>
          </cell>
          <cell r="AE311">
            <v>3270.54732878</v>
          </cell>
          <cell r="AF311">
            <v>3612.0616570500001</v>
          </cell>
          <cell r="AG311">
            <v>4145.5938009399997</v>
          </cell>
          <cell r="AH311">
            <v>4490.0506682599998</v>
          </cell>
          <cell r="AI311">
            <v>368.86603581000003</v>
          </cell>
          <cell r="AJ311">
            <v>763.84059578999995</v>
          </cell>
          <cell r="AK311">
            <v>2006.64199925</v>
          </cell>
          <cell r="AL311">
            <v>2631.0835458899996</v>
          </cell>
          <cell r="AM311">
            <v>2977.6976449200001</v>
          </cell>
          <cell r="AN311">
            <v>3195.2520498000003</v>
          </cell>
          <cell r="AO311">
            <v>3233.3772074699996</v>
          </cell>
          <cell r="AP311">
            <v>3663.2971056599999</v>
          </cell>
          <cell r="AQ311">
            <v>5307.1309156499992</v>
          </cell>
          <cell r="AR311">
            <v>5504.2759907300006</v>
          </cell>
          <cell r="AS311">
            <v>6197.4130643899998</v>
          </cell>
          <cell r="AT311">
            <v>6513.2960566299989</v>
          </cell>
          <cell r="AU311">
            <v>608.50054157999989</v>
          </cell>
          <cell r="AV311">
            <v>1137.35221125</v>
          </cell>
          <cell r="AW311">
            <v>1645.9192944200001</v>
          </cell>
          <cell r="AX311">
            <v>2583.3833271400003</v>
          </cell>
          <cell r="AY311">
            <v>3124.7668439899999</v>
          </cell>
        </row>
        <row r="312">
          <cell r="C312">
            <v>1057</v>
          </cell>
          <cell r="D312" t="str">
            <v>KCP POGOGUL BUOL</v>
          </cell>
          <cell r="E312" t="str">
            <v>TOLI-TOLI</v>
          </cell>
          <cell r="F312">
            <v>227</v>
          </cell>
          <cell r="G312">
            <v>4</v>
          </cell>
          <cell r="H312">
            <v>39757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-6.8585505400000004</v>
          </cell>
          <cell r="V312">
            <v>-241.35837230999999</v>
          </cell>
          <cell r="W312">
            <v>-31.40371262</v>
          </cell>
          <cell r="X312">
            <v>-74.804406970000002</v>
          </cell>
          <cell r="Y312">
            <v>-102.15196359000001</v>
          </cell>
          <cell r="Z312">
            <v>-134.15027272</v>
          </cell>
          <cell r="AA312">
            <v>-129.41592509</v>
          </cell>
          <cell r="AB312">
            <v>-110.60701927</v>
          </cell>
          <cell r="AC312">
            <v>-49.295860820000001</v>
          </cell>
          <cell r="AD312">
            <v>28.104367839999998</v>
          </cell>
          <cell r="AE312">
            <v>79.80086043</v>
          </cell>
          <cell r="AF312">
            <v>179.89660097000001</v>
          </cell>
          <cell r="AG312">
            <v>416.64464518</v>
          </cell>
          <cell r="AH312">
            <v>655.65163505999999</v>
          </cell>
          <cell r="AI312">
            <v>114.13403967000001</v>
          </cell>
          <cell r="AJ312">
            <v>393.38309807999997</v>
          </cell>
          <cell r="AK312">
            <v>669.37496700999998</v>
          </cell>
          <cell r="AL312">
            <v>810.44655223000007</v>
          </cell>
          <cell r="AM312">
            <v>1155.9228258099999</v>
          </cell>
          <cell r="AN312">
            <v>1434.82737987</v>
          </cell>
          <cell r="AO312">
            <v>1871.8650170999999</v>
          </cell>
          <cell r="AP312">
            <v>2434.4540077199999</v>
          </cell>
          <cell r="AQ312">
            <v>2876.3508582199997</v>
          </cell>
          <cell r="AR312">
            <v>3255.8072727100002</v>
          </cell>
          <cell r="AS312">
            <v>3711.2580587900002</v>
          </cell>
          <cell r="AT312">
            <v>4329.2143490299995</v>
          </cell>
          <cell r="AU312">
            <v>364.01085014</v>
          </cell>
          <cell r="AV312">
            <v>699.22983367999984</v>
          </cell>
          <cell r="AW312">
            <v>1285.4315762000001</v>
          </cell>
          <cell r="AX312">
            <v>1741.4023845199999</v>
          </cell>
          <cell r="AY312">
            <v>2059.7330166199999</v>
          </cell>
        </row>
        <row r="313">
          <cell r="C313">
            <v>2003</v>
          </cell>
          <cell r="D313" t="str">
            <v>KCP PINAESAAN</v>
          </cell>
          <cell r="E313" t="str">
            <v>MANADO</v>
          </cell>
          <cell r="F313">
            <v>54</v>
          </cell>
          <cell r="G313">
            <v>4</v>
          </cell>
          <cell r="H313">
            <v>39813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409.35761275999999</v>
          </cell>
          <cell r="Y313">
            <v>577.51789616999997</v>
          </cell>
          <cell r="Z313">
            <v>844.08196237000004</v>
          </cell>
          <cell r="AA313">
            <v>2045.43860148</v>
          </cell>
          <cell r="AB313">
            <v>4255.4687708800002</v>
          </cell>
          <cell r="AC313">
            <v>6919.6844366000005</v>
          </cell>
          <cell r="AD313">
            <v>8842.9060361299998</v>
          </cell>
          <cell r="AE313">
            <v>10934.665643030001</v>
          </cell>
          <cell r="AF313">
            <v>14111.918053429999</v>
          </cell>
          <cell r="AG313">
            <v>16600.350422389998</v>
          </cell>
          <cell r="AH313">
            <v>18979.456170900001</v>
          </cell>
          <cell r="AI313">
            <v>1508.6391387599999</v>
          </cell>
          <cell r="AJ313">
            <v>3480.2625402199997</v>
          </cell>
          <cell r="AK313">
            <v>6072.2368501700003</v>
          </cell>
          <cell r="AL313">
            <v>8652.1926950400011</v>
          </cell>
          <cell r="AM313">
            <v>11164.367482129999</v>
          </cell>
          <cell r="AN313">
            <v>13504.02700588</v>
          </cell>
          <cell r="AO313">
            <v>16524.967669139998</v>
          </cell>
          <cell r="AP313">
            <v>18901.366451419999</v>
          </cell>
          <cell r="AQ313">
            <v>21422.344755959999</v>
          </cell>
          <cell r="AR313">
            <v>24119.623531550002</v>
          </cell>
          <cell r="AS313">
            <v>27362.630994429997</v>
          </cell>
          <cell r="AT313">
            <v>30130.976859629998</v>
          </cell>
          <cell r="AU313">
            <v>2476.03058117</v>
          </cell>
          <cell r="AV313">
            <v>4693.9614252800002</v>
          </cell>
          <cell r="AW313">
            <v>7634.3894947899998</v>
          </cell>
          <cell r="AX313">
            <v>10089.057460450002</v>
          </cell>
          <cell r="AY313">
            <v>13077.664787089998</v>
          </cell>
        </row>
        <row r="314">
          <cell r="C314">
            <v>2023</v>
          </cell>
          <cell r="D314" t="str">
            <v>KCP AGUS SALIM</v>
          </cell>
          <cell r="E314" t="str">
            <v>GORONTALO</v>
          </cell>
          <cell r="F314">
            <v>27</v>
          </cell>
          <cell r="G314">
            <v>4</v>
          </cell>
          <cell r="H314">
            <v>40088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-32.65828406</v>
          </cell>
          <cell r="AG314">
            <v>666.24111317999996</v>
          </cell>
          <cell r="AH314">
            <v>1372.0201746099999</v>
          </cell>
          <cell r="AI314">
            <v>1279.3868397000001</v>
          </cell>
          <cell r="AJ314">
            <v>3450.2676503899997</v>
          </cell>
          <cell r="AK314">
            <v>5590.2648897399995</v>
          </cell>
          <cell r="AL314">
            <v>8180.0474866499999</v>
          </cell>
          <cell r="AM314">
            <v>10492.0825006</v>
          </cell>
          <cell r="AN314">
            <v>13147.605665200001</v>
          </cell>
          <cell r="AO314">
            <v>16047.927038239999</v>
          </cell>
          <cell r="AP314">
            <v>18917.569783709998</v>
          </cell>
          <cell r="AQ314">
            <v>21345.17031107</v>
          </cell>
          <cell r="AR314">
            <v>24546.901835289998</v>
          </cell>
          <cell r="AS314">
            <v>27496.911048669997</v>
          </cell>
          <cell r="AT314">
            <v>30349.514932780003</v>
          </cell>
          <cell r="AU314">
            <v>2588.8046064099999</v>
          </cell>
          <cell r="AV314">
            <v>5206.8582362899997</v>
          </cell>
          <cell r="AW314">
            <v>8373.8691151599996</v>
          </cell>
          <cell r="AX314">
            <v>11393.103319739997</v>
          </cell>
          <cell r="AY314">
            <v>14329.873021510002</v>
          </cell>
        </row>
        <row r="315">
          <cell r="C315">
            <v>1291</v>
          </cell>
          <cell r="D315" t="str">
            <v>KCP SUDIRMAN PALU</v>
          </cell>
          <cell r="E315" t="str">
            <v>PALU</v>
          </cell>
          <cell r="F315">
            <v>60</v>
          </cell>
          <cell r="G315">
            <v>4</v>
          </cell>
          <cell r="H315">
            <v>40094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-237.37539441999999</v>
          </cell>
          <cell r="V315">
            <v>-277.06529588000001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-309.56447498</v>
          </cell>
          <cell r="AE315">
            <v>-361.26321467000002</v>
          </cell>
          <cell r="AF315">
            <v>-349.32340452999995</v>
          </cell>
          <cell r="AG315">
            <v>1108.3968778199999</v>
          </cell>
          <cell r="AH315">
            <v>3552.0232799200003</v>
          </cell>
          <cell r="AI315">
            <v>2863.8216451599997</v>
          </cell>
          <cell r="AJ315">
            <v>5738.2612324399997</v>
          </cell>
          <cell r="AK315">
            <v>9660.2474625400009</v>
          </cell>
          <cell r="AL315">
            <v>13017.15432188</v>
          </cell>
          <cell r="AM315">
            <v>16314.429270389999</v>
          </cell>
          <cell r="AN315">
            <v>20105.08884321</v>
          </cell>
          <cell r="AO315">
            <v>23630.222899069999</v>
          </cell>
          <cell r="AP315">
            <v>27361.171261560001</v>
          </cell>
          <cell r="AQ315">
            <v>30777.407003709999</v>
          </cell>
          <cell r="AR315">
            <v>34487.370231089997</v>
          </cell>
          <cell r="AS315">
            <v>38238.265650339999</v>
          </cell>
          <cell r="AT315">
            <v>42268.610121019999</v>
          </cell>
          <cell r="AU315">
            <v>3312.4946828400002</v>
          </cell>
          <cell r="AV315">
            <v>6416.4376935699993</v>
          </cell>
          <cell r="AW315">
            <v>9408.68341607</v>
          </cell>
          <cell r="AX315">
            <v>12341.17313562</v>
          </cell>
          <cell r="AY315">
            <v>15094.645537120001</v>
          </cell>
        </row>
        <row r="316">
          <cell r="C316">
            <v>1154</v>
          </cell>
          <cell r="D316" t="str">
            <v>KCP DISKI</v>
          </cell>
          <cell r="E316" t="str">
            <v>BINJAI</v>
          </cell>
          <cell r="F316">
            <v>238</v>
          </cell>
          <cell r="G316">
            <v>4</v>
          </cell>
          <cell r="H316">
            <v>39623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-81.238982430000007</v>
          </cell>
          <cell r="Q316">
            <v>-127.27235204</v>
          </cell>
          <cell r="R316">
            <v>-165.76164700000001</v>
          </cell>
          <cell r="S316">
            <v>-246.86919541</v>
          </cell>
          <cell r="T316">
            <v>-284.23043559999996</v>
          </cell>
          <cell r="U316">
            <v>-308.29457841000004</v>
          </cell>
          <cell r="V316">
            <v>-375.08088767000004</v>
          </cell>
          <cell r="W316">
            <v>-5.1334923099999994</v>
          </cell>
          <cell r="X316">
            <v>10.980397269999999</v>
          </cell>
          <cell r="Y316">
            <v>-24.953657209999999</v>
          </cell>
          <cell r="Z316">
            <v>18.007873230000001</v>
          </cell>
          <cell r="AA316">
            <v>48.19822903</v>
          </cell>
          <cell r="AB316">
            <v>96.891869139999997</v>
          </cell>
          <cell r="AC316">
            <v>200.31624631</v>
          </cell>
          <cell r="AD316">
            <v>279.47584501</v>
          </cell>
          <cell r="AE316">
            <v>203.12574990000002</v>
          </cell>
          <cell r="AF316">
            <v>188.99240965999999</v>
          </cell>
          <cell r="AG316">
            <v>201.48796052</v>
          </cell>
          <cell r="AH316">
            <v>324.23014952</v>
          </cell>
          <cell r="AI316">
            <v>-275.09553183999998</v>
          </cell>
          <cell r="AJ316">
            <v>-337.65294655000002</v>
          </cell>
          <cell r="AK316">
            <v>-1226.11043926</v>
          </cell>
          <cell r="AL316">
            <v>-2775.3271467700001</v>
          </cell>
          <cell r="AM316">
            <v>-3363.0435711799996</v>
          </cell>
          <cell r="AN316">
            <v>-4209.9686580400003</v>
          </cell>
          <cell r="AO316">
            <v>-4312.9290188999994</v>
          </cell>
          <cell r="AP316">
            <v>-4225.1420743799999</v>
          </cell>
          <cell r="AQ316">
            <v>-4643.2833334500001</v>
          </cell>
          <cell r="AR316">
            <v>-5346.65816051</v>
          </cell>
          <cell r="AS316">
            <v>-5677.2687838099991</v>
          </cell>
          <cell r="AT316">
            <v>-7114.6947363500003</v>
          </cell>
          <cell r="AU316">
            <v>53.351726859999985</v>
          </cell>
          <cell r="AV316">
            <v>-318.17720373999998</v>
          </cell>
          <cell r="AW316">
            <v>-653.41685627999993</v>
          </cell>
          <cell r="AX316">
            <v>-685.70867451999993</v>
          </cell>
          <cell r="AY316">
            <v>-1254.6666652899999</v>
          </cell>
        </row>
        <row r="317">
          <cell r="C317">
            <v>1085</v>
          </cell>
          <cell r="D317" t="str">
            <v>KCP MEDAN KATAMSO</v>
          </cell>
          <cell r="E317" t="str">
            <v>MEDAN SISINGAMANGARAJ</v>
          </cell>
          <cell r="F317">
            <v>367</v>
          </cell>
          <cell r="G317">
            <v>4</v>
          </cell>
          <cell r="H317">
            <v>39794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-131.53016890000001</v>
          </cell>
          <cell r="W317">
            <v>-39.26412337</v>
          </cell>
          <cell r="X317">
            <v>-43.432657409999997</v>
          </cell>
          <cell r="Y317">
            <v>-81.415253100000001</v>
          </cell>
          <cell r="Z317">
            <v>-117.97621553</v>
          </cell>
          <cell r="AA317">
            <v>-108.46612686</v>
          </cell>
          <cell r="AB317">
            <v>-102.50295976999999</v>
          </cell>
          <cell r="AC317">
            <v>-28.358325649999998</v>
          </cell>
          <cell r="AD317">
            <v>61.309073700000006</v>
          </cell>
          <cell r="AE317">
            <v>124.19464005</v>
          </cell>
          <cell r="AF317">
            <v>254.58622636000001</v>
          </cell>
          <cell r="AG317">
            <v>379.14910450000002</v>
          </cell>
          <cell r="AH317">
            <v>422.15086367999999</v>
          </cell>
          <cell r="AI317">
            <v>-41.988654070000003</v>
          </cell>
          <cell r="AJ317">
            <v>-75.714700390000004</v>
          </cell>
          <cell r="AK317">
            <v>-472.90750931999997</v>
          </cell>
          <cell r="AL317">
            <v>-84.510600180000012</v>
          </cell>
          <cell r="AM317">
            <v>-503.86127842000002</v>
          </cell>
          <cell r="AN317">
            <v>-1473.6339860999999</v>
          </cell>
          <cell r="AO317">
            <v>-3766.2657334599999</v>
          </cell>
          <cell r="AP317">
            <v>-4034.9513979600001</v>
          </cell>
          <cell r="AQ317">
            <v>-4601.2737756000006</v>
          </cell>
          <cell r="AR317">
            <v>-4501.3496337700008</v>
          </cell>
          <cell r="AS317">
            <v>-5539.053748620001</v>
          </cell>
          <cell r="AT317">
            <v>-5332.3015891399991</v>
          </cell>
          <cell r="AU317">
            <v>-806.13468656999999</v>
          </cell>
          <cell r="AV317">
            <v>-1348.86782597</v>
          </cell>
          <cell r="AW317">
            <v>-1852.39846777</v>
          </cell>
          <cell r="AX317">
            <v>-1935.37206831</v>
          </cell>
          <cell r="AY317">
            <v>-1956.3103622599999</v>
          </cell>
        </row>
        <row r="318">
          <cell r="C318">
            <v>1087</v>
          </cell>
          <cell r="D318" t="str">
            <v>KCP GADJAHMADA</v>
          </cell>
          <cell r="E318" t="str">
            <v>KC MEDAN GATOT SUBROTO</v>
          </cell>
          <cell r="F318">
            <v>404</v>
          </cell>
          <cell r="G318">
            <v>4</v>
          </cell>
          <cell r="H318">
            <v>39797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-136.61176487</v>
          </cell>
          <cell r="W318">
            <v>-26.064515230000001</v>
          </cell>
          <cell r="X318">
            <v>-64.874870720000004</v>
          </cell>
          <cell r="Y318">
            <v>-75.113588379999996</v>
          </cell>
          <cell r="Z318">
            <v>-168.24966024</v>
          </cell>
          <cell r="AA318">
            <v>-177.04833974000002</v>
          </cell>
          <cell r="AB318">
            <v>-175.90170785000001</v>
          </cell>
          <cell r="AC318">
            <v>-210.09480475000001</v>
          </cell>
          <cell r="AD318">
            <v>-185.41561874000001</v>
          </cell>
          <cell r="AE318">
            <v>-136.58673411000001</v>
          </cell>
          <cell r="AF318">
            <v>-157.65242534999999</v>
          </cell>
          <cell r="AG318">
            <v>-109.33299972</v>
          </cell>
          <cell r="AH318">
            <v>5.3612050599999996</v>
          </cell>
          <cell r="AI318">
            <v>-126.11630040999999</v>
          </cell>
          <cell r="AJ318">
            <v>-403.72668343999999</v>
          </cell>
          <cell r="AK318">
            <v>-25.534820190000001</v>
          </cell>
          <cell r="AL318">
            <v>-342.10483144</v>
          </cell>
          <cell r="AM318">
            <v>-612.94526700999995</v>
          </cell>
          <cell r="AN318">
            <v>-758.21200314999999</v>
          </cell>
          <cell r="AO318">
            <v>-1204.2415957200001</v>
          </cell>
          <cell r="AP318">
            <v>-953.81746191000002</v>
          </cell>
          <cell r="AQ318">
            <v>-1211.25969829</v>
          </cell>
          <cell r="AR318">
            <v>-1515.21094429</v>
          </cell>
          <cell r="AS318">
            <v>-1897.9330272</v>
          </cell>
          <cell r="AT318">
            <v>-2579.2340615399999</v>
          </cell>
          <cell r="AU318">
            <v>-408.86760055999991</v>
          </cell>
          <cell r="AV318">
            <v>-1196.5585687499999</v>
          </cell>
          <cell r="AW318">
            <v>-1265.46544341</v>
          </cell>
          <cell r="AX318">
            <v>-1299.21051373</v>
          </cell>
          <cell r="AY318">
            <v>-1514.2081878400002</v>
          </cell>
        </row>
        <row r="319">
          <cell r="C319">
            <v>1091</v>
          </cell>
          <cell r="D319" t="str">
            <v>KCP BELAWAN</v>
          </cell>
          <cell r="E319" t="str">
            <v>KC MEDAN ASIA PASAR RAME</v>
          </cell>
          <cell r="F319">
            <v>633</v>
          </cell>
          <cell r="G319">
            <v>4</v>
          </cell>
          <cell r="H319">
            <v>39803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-68.862286519999998</v>
          </cell>
          <cell r="X319">
            <v>-143.68568540000001</v>
          </cell>
          <cell r="Y319">
            <v>-278.89535388000002</v>
          </cell>
          <cell r="Z319">
            <v>-271.39680364999998</v>
          </cell>
          <cell r="AA319">
            <v>-312.68395869</v>
          </cell>
          <cell r="AB319">
            <v>-284.53597464999996</v>
          </cell>
          <cell r="AC319">
            <v>-312.01656994999996</v>
          </cell>
          <cell r="AD319">
            <v>-282.21469277999995</v>
          </cell>
          <cell r="AE319">
            <v>-306.07480202999994</v>
          </cell>
          <cell r="AF319">
            <v>-284.06731915</v>
          </cell>
          <cell r="AG319">
            <v>-157.18386172999999</v>
          </cell>
          <cell r="AH319">
            <v>-177.94685006</v>
          </cell>
          <cell r="AI319">
            <v>-29.208068899999997</v>
          </cell>
          <cell r="AJ319">
            <v>5.49001889</v>
          </cell>
          <cell r="AK319">
            <v>-186.57050812</v>
          </cell>
          <cell r="AL319">
            <v>-160.79852847999999</v>
          </cell>
          <cell r="AM319">
            <v>-291.55462057</v>
          </cell>
          <cell r="AN319">
            <v>-467.12565708</v>
          </cell>
          <cell r="AO319">
            <v>-1007.8294481900001</v>
          </cell>
          <cell r="AP319">
            <v>-1170.79005297</v>
          </cell>
          <cell r="AQ319">
            <v>-1832.4618931500002</v>
          </cell>
          <cell r="AR319">
            <v>-1754.24332392</v>
          </cell>
          <cell r="AS319">
            <v>-2124.75430409</v>
          </cell>
          <cell r="AT319">
            <v>-2171.1726001800002</v>
          </cell>
          <cell r="AU319">
            <v>8.0492247800000012</v>
          </cell>
          <cell r="AV319">
            <v>2.0940210300000013</v>
          </cell>
          <cell r="AW319">
            <v>121.74882633999999</v>
          </cell>
          <cell r="AX319">
            <v>212.51105525000003</v>
          </cell>
          <cell r="AY319">
            <v>240.29871912999999</v>
          </cell>
        </row>
        <row r="320">
          <cell r="C320">
            <v>693</v>
          </cell>
          <cell r="D320" t="str">
            <v>KCP AKSARA</v>
          </cell>
          <cell r="E320" t="str">
            <v>MEDAN SISINGAMANGARAJ</v>
          </cell>
          <cell r="F320">
            <v>367</v>
          </cell>
          <cell r="G320">
            <v>3</v>
          </cell>
          <cell r="H320">
            <v>39079</v>
          </cell>
          <cell r="I320">
            <v>-45.83493301</v>
          </cell>
          <cell r="J320">
            <v>-324.86605774999998</v>
          </cell>
          <cell r="K320">
            <v>18.254686370000002</v>
          </cell>
          <cell r="L320">
            <v>30.571033339999996</v>
          </cell>
          <cell r="M320">
            <v>11.404429930000001</v>
          </cell>
          <cell r="N320">
            <v>-185.42341321000001</v>
          </cell>
          <cell r="O320">
            <v>8.1396558699999968</v>
          </cell>
          <cell r="P320">
            <v>53.931923040000001</v>
          </cell>
          <cell r="Q320">
            <v>119.67001625</v>
          </cell>
          <cell r="R320">
            <v>151.24373126999998</v>
          </cell>
          <cell r="S320">
            <v>199.02003056999999</v>
          </cell>
          <cell r="T320">
            <v>243.74864424</v>
          </cell>
          <cell r="U320">
            <v>241.39910981</v>
          </cell>
          <cell r="V320">
            <v>254.08383487</v>
          </cell>
          <cell r="W320">
            <v>32.435620559999997</v>
          </cell>
          <cell r="X320">
            <v>68.710776129999999</v>
          </cell>
          <cell r="Y320">
            <v>-102.43203964</v>
          </cell>
          <cell r="Z320">
            <v>-74.754853480000008</v>
          </cell>
          <cell r="AA320">
            <v>-274.99970694000001</v>
          </cell>
          <cell r="AB320">
            <v>-247.68969552000001</v>
          </cell>
          <cell r="AC320">
            <v>-192.57570697</v>
          </cell>
          <cell r="AD320">
            <v>-137.84555473</v>
          </cell>
          <cell r="AE320">
            <v>-87.94095935</v>
          </cell>
          <cell r="AF320">
            <v>-64.344634960000008</v>
          </cell>
          <cell r="AG320">
            <v>-131.16011706999998</v>
          </cell>
          <cell r="AH320">
            <v>-313.25702008999997</v>
          </cell>
          <cell r="AI320">
            <v>-607.46326399999998</v>
          </cell>
          <cell r="AJ320">
            <v>-552.89568876999999</v>
          </cell>
          <cell r="AK320">
            <v>-1372.7804224900001</v>
          </cell>
          <cell r="AL320">
            <v>-1499.6183378000001</v>
          </cell>
          <cell r="AM320">
            <v>-1832.3662129700001</v>
          </cell>
          <cell r="AN320">
            <v>-1876.7227863800001</v>
          </cell>
          <cell r="AO320">
            <v>-2311.5456762899998</v>
          </cell>
          <cell r="AP320">
            <v>-2176.87984886</v>
          </cell>
          <cell r="AQ320">
            <v>-2165.1065697899999</v>
          </cell>
          <cell r="AR320">
            <v>-2151.00232585</v>
          </cell>
          <cell r="AS320">
            <v>-2197.3759979199999</v>
          </cell>
          <cell r="AT320">
            <v>-2078.18826094</v>
          </cell>
          <cell r="AU320">
            <v>26.284345080000001</v>
          </cell>
          <cell r="AV320">
            <v>84.25354016</v>
          </cell>
          <cell r="AW320">
            <v>155.64070504000003</v>
          </cell>
          <cell r="AX320">
            <v>-0.6998863400000036</v>
          </cell>
          <cell r="AY320">
            <v>11.750878</v>
          </cell>
        </row>
        <row r="321">
          <cell r="C321">
            <v>694</v>
          </cell>
          <cell r="D321" t="str">
            <v>KCP KRAKATAU MEDAN</v>
          </cell>
          <cell r="E321" t="str">
            <v>KC MEDAN ASIA PASAR RAME</v>
          </cell>
          <cell r="F321">
            <v>633</v>
          </cell>
          <cell r="G321">
            <v>4</v>
          </cell>
          <cell r="H321">
            <v>39079</v>
          </cell>
          <cell r="I321">
            <v>-9.6388000000000008E-4</v>
          </cell>
          <cell r="J321">
            <v>-614.06204687000002</v>
          </cell>
          <cell r="K321">
            <v>-36.537250419999999</v>
          </cell>
          <cell r="L321">
            <v>-51.888220790000005</v>
          </cell>
          <cell r="M321">
            <v>-113.89318157999999</v>
          </cell>
          <cell r="N321">
            <v>-125.48081762000001</v>
          </cell>
          <cell r="O321">
            <v>-128.70432114000002</v>
          </cell>
          <cell r="P321">
            <v>-140.84959875999999</v>
          </cell>
          <cell r="Q321">
            <v>-147.80908819000001</v>
          </cell>
          <cell r="R321">
            <v>-158.03654934999997</v>
          </cell>
          <cell r="S321">
            <v>-185.14245821999998</v>
          </cell>
          <cell r="T321">
            <v>-167.65052598000003</v>
          </cell>
          <cell r="U321">
            <v>-105.01669559</v>
          </cell>
          <cell r="V321">
            <v>-86.506609220000001</v>
          </cell>
          <cell r="W321">
            <v>78.713406680000006</v>
          </cell>
          <cell r="X321">
            <v>156.98281269999998</v>
          </cell>
          <cell r="Y321">
            <v>160.60385775999998</v>
          </cell>
          <cell r="Z321">
            <v>258.41199377000004</v>
          </cell>
          <cell r="AA321">
            <v>317.27690000999996</v>
          </cell>
          <cell r="AB321">
            <v>398.80936592</v>
          </cell>
          <cell r="AC321">
            <v>452.68351292</v>
          </cell>
          <cell r="AD321">
            <v>463.27353331</v>
          </cell>
          <cell r="AE321">
            <v>435.27032757999996</v>
          </cell>
          <cell r="AF321">
            <v>625.35496827999998</v>
          </cell>
          <cell r="AG321">
            <v>796.28561825999998</v>
          </cell>
          <cell r="AH321">
            <v>904.81536652</v>
          </cell>
          <cell r="AI321">
            <v>57.827547490000001</v>
          </cell>
          <cell r="AJ321">
            <v>217.46084815</v>
          </cell>
          <cell r="AK321">
            <v>158.31254981000001</v>
          </cell>
          <cell r="AL321">
            <v>296.28836058999997</v>
          </cell>
          <cell r="AM321">
            <v>99.6959236</v>
          </cell>
          <cell r="AN321">
            <v>-41.705661490000004</v>
          </cell>
          <cell r="AO321">
            <v>-311.96861491999999</v>
          </cell>
          <cell r="AP321">
            <v>-125.49110035</v>
          </cell>
          <cell r="AQ321">
            <v>72.671940669999998</v>
          </cell>
          <cell r="AR321">
            <v>-116.15114419999999</v>
          </cell>
          <cell r="AS321">
            <v>-70.049529719999995</v>
          </cell>
          <cell r="AT321">
            <v>-567.99571156999991</v>
          </cell>
          <cell r="AU321">
            <v>75.951682610000006</v>
          </cell>
          <cell r="AV321">
            <v>-293.21756889</v>
          </cell>
          <cell r="AW321">
            <v>-777.22942824000006</v>
          </cell>
          <cell r="AX321">
            <v>-924.03462266000008</v>
          </cell>
          <cell r="AY321">
            <v>-327.14930740999995</v>
          </cell>
        </row>
        <row r="322">
          <cell r="C322">
            <v>635</v>
          </cell>
          <cell r="D322" t="str">
            <v>KCP KAPTEN MUSLIM</v>
          </cell>
          <cell r="E322" t="str">
            <v>KC MEDAN GATOT SUBROTO</v>
          </cell>
          <cell r="F322">
            <v>404</v>
          </cell>
          <cell r="G322">
            <v>2</v>
          </cell>
          <cell r="H322">
            <v>37614</v>
          </cell>
          <cell r="I322">
            <v>465.84954506999992</v>
          </cell>
          <cell r="J322">
            <v>241.75263098999997</v>
          </cell>
          <cell r="K322">
            <v>24.601579589999997</v>
          </cell>
          <cell r="L322">
            <v>278.95804224</v>
          </cell>
          <cell r="M322">
            <v>412.92560834</v>
          </cell>
          <cell r="N322">
            <v>511.56211451000001</v>
          </cell>
          <cell r="O322">
            <v>649.58580737</v>
          </cell>
          <cell r="P322">
            <v>1891.7587998199999</v>
          </cell>
          <cell r="Q322">
            <v>1056.8522280899999</v>
          </cell>
          <cell r="R322">
            <v>1344.7360990999998</v>
          </cell>
          <cell r="S322">
            <v>1423.3122114</v>
          </cell>
          <cell r="T322">
            <v>1767.94689131</v>
          </cell>
          <cell r="U322">
            <v>2034.4445877600001</v>
          </cell>
          <cell r="V322">
            <v>2197.1989601400001</v>
          </cell>
          <cell r="W322">
            <v>-825.54451394</v>
          </cell>
          <cell r="X322">
            <v>-528.00154426999995</v>
          </cell>
          <cell r="Y322">
            <v>-536.51910929999997</v>
          </cell>
          <cell r="Z322">
            <v>-520.62515294000002</v>
          </cell>
          <cell r="AA322">
            <v>-145.98234153000001</v>
          </cell>
          <cell r="AB322">
            <v>-158.40861087000002</v>
          </cell>
          <cell r="AC322">
            <v>458.19253792000001</v>
          </cell>
          <cell r="AD322">
            <v>649.9587368</v>
          </cell>
          <cell r="AE322">
            <v>1284.7740942</v>
          </cell>
          <cell r="AF322">
            <v>1734.50238644</v>
          </cell>
          <cell r="AG322">
            <v>2022.00139167</v>
          </cell>
          <cell r="AH322">
            <v>2581.5750628699998</v>
          </cell>
          <cell r="AI322">
            <v>230.82202366999999</v>
          </cell>
          <cell r="AJ322">
            <v>442.58818761999999</v>
          </cell>
          <cell r="AK322">
            <v>683.33419713000001</v>
          </cell>
          <cell r="AL322">
            <v>884.6519037999999</v>
          </cell>
          <cell r="AM322">
            <v>970.20559691999995</v>
          </cell>
          <cell r="AN322">
            <v>895.32559435999997</v>
          </cell>
          <cell r="AO322">
            <v>687.31459266999991</v>
          </cell>
          <cell r="AP322">
            <v>722.91588372000001</v>
          </cell>
          <cell r="AQ322">
            <v>1606.67438496</v>
          </cell>
          <cell r="AR322">
            <v>539.03878448</v>
          </cell>
          <cell r="AS322">
            <v>1629.3836129400001</v>
          </cell>
          <cell r="AT322">
            <v>1887.06570867</v>
          </cell>
          <cell r="AU322">
            <v>-369.63948381</v>
          </cell>
          <cell r="AV322">
            <v>74.176732909999998</v>
          </cell>
          <cell r="AW322">
            <v>-389.95499618000002</v>
          </cell>
          <cell r="AX322">
            <v>-434.87827384999997</v>
          </cell>
          <cell r="AY322">
            <v>-690.64608326999996</v>
          </cell>
        </row>
        <row r="323">
          <cell r="C323">
            <v>2084</v>
          </cell>
          <cell r="D323" t="str">
            <v>KCP DR. SUTOMO</v>
          </cell>
          <cell r="E323" t="str">
            <v>PEMATANG SIANTAR</v>
          </cell>
          <cell r="F323">
            <v>113</v>
          </cell>
          <cell r="G323">
            <v>4</v>
          </cell>
          <cell r="H323">
            <v>40176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-103.78702840000001</v>
          </cell>
          <cell r="AJ323">
            <v>-124.24736859999999</v>
          </cell>
          <cell r="AK323">
            <v>-215.73960261000002</v>
          </cell>
          <cell r="AL323">
            <v>-254.88752955999999</v>
          </cell>
          <cell r="AM323">
            <v>-373.02071992000003</v>
          </cell>
          <cell r="AN323">
            <v>-413.35553489999995</v>
          </cell>
          <cell r="AO323">
            <v>-444.73799531000003</v>
          </cell>
          <cell r="AP323">
            <v>-457.15560883000001</v>
          </cell>
          <cell r="AQ323">
            <v>-476.39017856999999</v>
          </cell>
          <cell r="AR323">
            <v>-489.09954992999997</v>
          </cell>
          <cell r="AS323">
            <v>-455.95455396000006</v>
          </cell>
          <cell r="AT323">
            <v>-497.45791018999995</v>
          </cell>
          <cell r="AU323">
            <v>15.011300700000003</v>
          </cell>
          <cell r="AV323">
            <v>51.483014960000006</v>
          </cell>
          <cell r="AW323">
            <v>115.45105719</v>
          </cell>
          <cell r="AX323">
            <v>154.24296050999999</v>
          </cell>
          <cell r="AY323">
            <v>119.44261337</v>
          </cell>
        </row>
        <row r="324">
          <cell r="C324">
            <v>2083</v>
          </cell>
          <cell r="D324" t="str">
            <v>KCP WILLEM ISKANDAR</v>
          </cell>
          <cell r="E324" t="str">
            <v>KC MEDAN ASIA PASAR RAME</v>
          </cell>
          <cell r="F324">
            <v>633</v>
          </cell>
          <cell r="G324">
            <v>4</v>
          </cell>
          <cell r="H324">
            <v>40175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-13.809731560000001</v>
          </cell>
          <cell r="AJ324">
            <v>-110.19990331</v>
          </cell>
          <cell r="AK324">
            <v>-175.22783978999999</v>
          </cell>
          <cell r="AL324">
            <v>-196.38728566999998</v>
          </cell>
          <cell r="AM324">
            <v>-331.38528312</v>
          </cell>
          <cell r="AN324">
            <v>-266.21663065000001</v>
          </cell>
          <cell r="AO324">
            <v>-261.43846952000001</v>
          </cell>
          <cell r="AP324">
            <v>-275.54475093999997</v>
          </cell>
          <cell r="AQ324">
            <v>-290.0271386</v>
          </cell>
          <cell r="AR324">
            <v>-327.65032593000001</v>
          </cell>
          <cell r="AS324">
            <v>-345.32508448000004</v>
          </cell>
          <cell r="AT324">
            <v>-332.67627926</v>
          </cell>
          <cell r="AU324">
            <v>0.76297064000000059</v>
          </cell>
          <cell r="AV324">
            <v>-64.660453750000002</v>
          </cell>
          <cell r="AW324">
            <v>-146.87093055000003</v>
          </cell>
          <cell r="AX324">
            <v>-123.56482782</v>
          </cell>
          <cell r="AY324">
            <v>-209.14055074999999</v>
          </cell>
        </row>
        <row r="325">
          <cell r="C325">
            <v>665</v>
          </cell>
          <cell r="D325" t="str">
            <v>KCP SEI REMPAH TB TINGGI</v>
          </cell>
          <cell r="E325" t="str">
            <v>TEBING TINGGI</v>
          </cell>
          <cell r="F325">
            <v>283</v>
          </cell>
          <cell r="G325">
            <v>3</v>
          </cell>
          <cell r="H325">
            <v>38702</v>
          </cell>
          <cell r="I325">
            <v>42.502879349999986</v>
          </cell>
          <cell r="J325">
            <v>1040.8452014700001</v>
          </cell>
          <cell r="K325">
            <v>134.79264168</v>
          </cell>
          <cell r="L325">
            <v>318.15662008000004</v>
          </cell>
          <cell r="M325">
            <v>427.02828223</v>
          </cell>
          <cell r="N325">
            <v>550.37328898999999</v>
          </cell>
          <cell r="O325">
            <v>727.11522164999997</v>
          </cell>
          <cell r="P325">
            <v>917.13130323000007</v>
          </cell>
          <cell r="Q325">
            <v>972.77027435000014</v>
          </cell>
          <cell r="R325">
            <v>713.31621180999991</v>
          </cell>
          <cell r="S325">
            <v>887.10908728999982</v>
          </cell>
          <cell r="T325">
            <v>476.59786374999999</v>
          </cell>
          <cell r="U325">
            <v>572.08991845000003</v>
          </cell>
          <cell r="V325">
            <v>810.39742983000008</v>
          </cell>
          <cell r="W325">
            <v>18.936286089999999</v>
          </cell>
          <cell r="X325">
            <v>180.58409937000002</v>
          </cell>
          <cell r="Y325">
            <v>58.617624810000002</v>
          </cell>
          <cell r="Z325">
            <v>193.15595578999998</v>
          </cell>
          <cell r="AA325">
            <v>-32.248067030000001</v>
          </cell>
          <cell r="AB325">
            <v>-44.542064329999995</v>
          </cell>
          <cell r="AC325">
            <v>209.40352677999999</v>
          </cell>
          <cell r="AD325">
            <v>365.50902998999999</v>
          </cell>
          <cell r="AE325">
            <v>653.46787524000001</v>
          </cell>
          <cell r="AF325">
            <v>1064.7785939299999</v>
          </cell>
          <cell r="AG325">
            <v>1189.9726188900001</v>
          </cell>
          <cell r="AH325">
            <v>2647.6866641300003</v>
          </cell>
          <cell r="AI325">
            <v>66.979099469999994</v>
          </cell>
          <cell r="AJ325">
            <v>390.02863507000001</v>
          </cell>
          <cell r="AK325">
            <v>416.36875650000002</v>
          </cell>
          <cell r="AL325">
            <v>781.98469729999999</v>
          </cell>
          <cell r="AM325">
            <v>706.96517553000001</v>
          </cell>
          <cell r="AN325">
            <v>595.19219665999992</v>
          </cell>
          <cell r="AO325">
            <v>343.67585639999999</v>
          </cell>
          <cell r="AP325">
            <v>156.29555300999999</v>
          </cell>
          <cell r="AQ325">
            <v>1837.3290715799999</v>
          </cell>
          <cell r="AR325">
            <v>1730.3525337999997</v>
          </cell>
          <cell r="AS325">
            <v>1618.4375401300001</v>
          </cell>
          <cell r="AT325">
            <v>2386.6870355899996</v>
          </cell>
          <cell r="AU325">
            <v>-720.49072108000007</v>
          </cell>
          <cell r="AV325">
            <v>-710.50153150000006</v>
          </cell>
          <cell r="AW325">
            <v>-1034.47289176</v>
          </cell>
          <cell r="AX325">
            <v>-620.5107380899999</v>
          </cell>
          <cell r="AY325">
            <v>-182.27276749999999</v>
          </cell>
        </row>
        <row r="326">
          <cell r="C326">
            <v>1093</v>
          </cell>
          <cell r="D326" t="str">
            <v>KCP TANJUNG PURA</v>
          </cell>
          <cell r="E326" t="str">
            <v>KANCA STABAT</v>
          </cell>
          <cell r="F326">
            <v>638</v>
          </cell>
          <cell r="G326">
            <v>4</v>
          </cell>
          <cell r="H326">
            <v>39793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-73.290262420000005</v>
          </cell>
          <cell r="W326">
            <v>-50.002423479999997</v>
          </cell>
          <cell r="X326">
            <v>-80.01263415999999</v>
          </cell>
          <cell r="Y326">
            <v>-168.0800462</v>
          </cell>
          <cell r="Z326">
            <v>-147.98601828</v>
          </cell>
          <cell r="AA326">
            <v>-157.92437174</v>
          </cell>
          <cell r="AB326">
            <v>-142.15510753999999</v>
          </cell>
          <cell r="AC326">
            <v>-118.18727423999999</v>
          </cell>
          <cell r="AD326">
            <v>-66.477970810000002</v>
          </cell>
          <cell r="AE326">
            <v>-26.465101050000001</v>
          </cell>
          <cell r="AF326">
            <v>54.801963469999997</v>
          </cell>
          <cell r="AG326">
            <v>149.71619462999999</v>
          </cell>
          <cell r="AH326">
            <v>227.6611905</v>
          </cell>
          <cell r="AI326">
            <v>80.202197999999996</v>
          </cell>
          <cell r="AJ326">
            <v>142.58110333000002</v>
          </cell>
          <cell r="AK326">
            <v>331.18464083999999</v>
          </cell>
          <cell r="AL326">
            <v>472.94416781000001</v>
          </cell>
          <cell r="AM326">
            <v>417.40989010999999</v>
          </cell>
          <cell r="AN326">
            <v>215.58597512</v>
          </cell>
          <cell r="AO326">
            <v>240.12099259999999</v>
          </cell>
          <cell r="AP326">
            <v>-27.653332320000001</v>
          </cell>
          <cell r="AQ326">
            <v>-136.40731621</v>
          </cell>
          <cell r="AR326">
            <v>113.18753062000012</v>
          </cell>
          <cell r="AS326">
            <v>38.578061130000115</v>
          </cell>
          <cell r="AT326">
            <v>214.93966518999983</v>
          </cell>
          <cell r="AU326">
            <v>-126.70383112</v>
          </cell>
          <cell r="AV326">
            <v>-68.039899759999997</v>
          </cell>
          <cell r="AW326">
            <v>-273.60120637</v>
          </cell>
          <cell r="AX326">
            <v>50.191448829999921</v>
          </cell>
          <cell r="AY326">
            <v>-339.08048495000003</v>
          </cell>
        </row>
        <row r="327">
          <cell r="C327">
            <v>658</v>
          </cell>
          <cell r="D327" t="str">
            <v>KCP PULAU BRAYAN</v>
          </cell>
          <cell r="E327" t="str">
            <v>KC MEDAN ASIA PASAR RAME</v>
          </cell>
          <cell r="F327">
            <v>633</v>
          </cell>
          <cell r="G327">
            <v>3</v>
          </cell>
          <cell r="H327">
            <v>37971</v>
          </cell>
          <cell r="I327">
            <v>346.67169605999999</v>
          </cell>
          <cell r="J327">
            <v>469.19778006000001</v>
          </cell>
          <cell r="K327">
            <v>-7.7376965199999992</v>
          </cell>
          <cell r="L327">
            <v>32.309216020000001</v>
          </cell>
          <cell r="M327">
            <v>-41.367392659999993</v>
          </cell>
          <cell r="N327">
            <v>99.035917910000009</v>
          </cell>
          <cell r="O327">
            <v>39.054961460000001</v>
          </cell>
          <cell r="P327">
            <v>115.26113195999997</v>
          </cell>
          <cell r="Q327">
            <v>244.92141686000002</v>
          </cell>
          <cell r="R327">
            <v>150.37356777000002</v>
          </cell>
          <cell r="S327">
            <v>191.98991714999997</v>
          </cell>
          <cell r="T327">
            <v>699.21194960000003</v>
          </cell>
          <cell r="U327">
            <v>929.29312435999998</v>
          </cell>
          <cell r="V327">
            <v>1015.05652028</v>
          </cell>
          <cell r="W327">
            <v>437.69760287999998</v>
          </cell>
          <cell r="X327">
            <v>624.77691374000005</v>
          </cell>
          <cell r="Y327">
            <v>596.35352363000004</v>
          </cell>
          <cell r="Z327">
            <v>1003.44248781</v>
          </cell>
          <cell r="AA327">
            <v>1186.1150975999999</v>
          </cell>
          <cell r="AB327">
            <v>1358.9797009400002</v>
          </cell>
          <cell r="AC327">
            <v>1317.3677484300001</v>
          </cell>
          <cell r="AD327">
            <v>1178.5955436500001</v>
          </cell>
          <cell r="AE327">
            <v>1211.3676838599999</v>
          </cell>
          <cell r="AF327">
            <v>1789.17777043</v>
          </cell>
          <cell r="AG327">
            <v>1942.6615133599998</v>
          </cell>
          <cell r="AH327">
            <v>2207.5631969400001</v>
          </cell>
          <cell r="AI327">
            <v>428.48256555</v>
          </cell>
          <cell r="AJ327">
            <v>569.68501630999992</v>
          </cell>
          <cell r="AK327">
            <v>755.40902527999992</v>
          </cell>
          <cell r="AL327">
            <v>789.98398358000009</v>
          </cell>
          <cell r="AM327">
            <v>1013.3577049099999</v>
          </cell>
          <cell r="AN327">
            <v>1137.60902921</v>
          </cell>
          <cell r="AO327">
            <v>1385.0960564500001</v>
          </cell>
          <cell r="AP327">
            <v>1730.0213490899998</v>
          </cell>
          <cell r="AQ327">
            <v>1485.8178512</v>
          </cell>
          <cell r="AR327">
            <v>1445.0571489500001</v>
          </cell>
          <cell r="AS327">
            <v>1451.6254814500001</v>
          </cell>
          <cell r="AT327">
            <v>2220.2656776199997</v>
          </cell>
          <cell r="AU327">
            <v>84.365167599999992</v>
          </cell>
          <cell r="AV327">
            <v>230.47364338</v>
          </cell>
          <cell r="AW327">
            <v>266.28004314999998</v>
          </cell>
          <cell r="AX327">
            <v>530.54227894999997</v>
          </cell>
          <cell r="AY327">
            <v>68.776314539999987</v>
          </cell>
        </row>
        <row r="328">
          <cell r="C328">
            <v>1086</v>
          </cell>
          <cell r="D328" t="str">
            <v>KCP SUKARAMAI</v>
          </cell>
          <cell r="E328" t="str">
            <v>MEDAN SISINGAMANGARAJ</v>
          </cell>
          <cell r="F328">
            <v>367</v>
          </cell>
          <cell r="G328">
            <v>4</v>
          </cell>
          <cell r="H328">
            <v>39797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-115.84869554000001</v>
          </cell>
          <cell r="W328">
            <v>-34.12594069</v>
          </cell>
          <cell r="X328">
            <v>-40.510371130000003</v>
          </cell>
          <cell r="Y328">
            <v>-106.92823489</v>
          </cell>
          <cell r="Z328">
            <v>-160.44611773</v>
          </cell>
          <cell r="AA328">
            <v>-166.42536968000002</v>
          </cell>
          <cell r="AB328">
            <v>-190.10322331</v>
          </cell>
          <cell r="AC328">
            <v>-192.50228493</v>
          </cell>
          <cell r="AD328">
            <v>-161.75881666000001</v>
          </cell>
          <cell r="AE328">
            <v>-134.94542218000001</v>
          </cell>
          <cell r="AF328">
            <v>-182.84363478</v>
          </cell>
          <cell r="AG328">
            <v>-107.54608776000001</v>
          </cell>
          <cell r="AH328">
            <v>19.574373359999999</v>
          </cell>
          <cell r="AI328">
            <v>19.700943640000002</v>
          </cell>
          <cell r="AJ328">
            <v>-32.415700960000002</v>
          </cell>
          <cell r="AK328">
            <v>68.874738409999992</v>
          </cell>
          <cell r="AL328">
            <v>44.22680965</v>
          </cell>
          <cell r="AM328">
            <v>34.118872060000001</v>
          </cell>
          <cell r="AN328">
            <v>135.95568858999999</v>
          </cell>
          <cell r="AO328">
            <v>137.49091558000001</v>
          </cell>
          <cell r="AP328">
            <v>224.87992743999999</v>
          </cell>
          <cell r="AQ328">
            <v>231.30377768</v>
          </cell>
          <cell r="AR328">
            <v>113.06258286999997</v>
          </cell>
          <cell r="AS328">
            <v>247.31569558999999</v>
          </cell>
          <cell r="AT328">
            <v>266.76789304000005</v>
          </cell>
          <cell r="AU328">
            <v>78.793723549999996</v>
          </cell>
          <cell r="AV328">
            <v>-44.614538759999995</v>
          </cell>
          <cell r="AW328">
            <v>-253.53131669000001</v>
          </cell>
          <cell r="AX328">
            <v>-709.52848118999998</v>
          </cell>
          <cell r="AY328">
            <v>-703.87682252000002</v>
          </cell>
        </row>
        <row r="329">
          <cell r="C329">
            <v>634</v>
          </cell>
          <cell r="D329" t="str">
            <v>KCP BRASTAGI</v>
          </cell>
          <cell r="E329" t="str">
            <v>KABANJAHE</v>
          </cell>
          <cell r="F329">
            <v>144</v>
          </cell>
          <cell r="G329">
            <v>4</v>
          </cell>
          <cell r="H329">
            <v>37608</v>
          </cell>
          <cell r="I329">
            <v>161.08676241999996</v>
          </cell>
          <cell r="J329">
            <v>1030.7296248100001</v>
          </cell>
          <cell r="K329">
            <v>-140.91279686999999</v>
          </cell>
          <cell r="L329">
            <v>-144.20041563999999</v>
          </cell>
          <cell r="M329">
            <v>122.47382929000001</v>
          </cell>
          <cell r="N329">
            <v>218.87837272000002</v>
          </cell>
          <cell r="O329">
            <v>331.34669104</v>
          </cell>
          <cell r="P329">
            <v>421.16072723999997</v>
          </cell>
          <cell r="Q329">
            <v>694.98327312000004</v>
          </cell>
          <cell r="R329">
            <v>766.60001597999997</v>
          </cell>
          <cell r="S329">
            <v>915.66186208999989</v>
          </cell>
          <cell r="T329">
            <v>974.80404977000012</v>
          </cell>
          <cell r="U329">
            <v>1106.9409385699998</v>
          </cell>
          <cell r="V329">
            <v>1495.9253442899999</v>
          </cell>
          <cell r="W329">
            <v>-61.861269920000005</v>
          </cell>
          <cell r="X329">
            <v>257.57680062000003</v>
          </cell>
          <cell r="Y329">
            <v>-104.92986006999999</v>
          </cell>
          <cell r="Z329">
            <v>-52.417594059999999</v>
          </cell>
          <cell r="AA329">
            <v>521.90661713999998</v>
          </cell>
          <cell r="AB329">
            <v>726.73423632000004</v>
          </cell>
          <cell r="AC329">
            <v>1006.4060775199999</v>
          </cell>
          <cell r="AD329">
            <v>1150.3806463599999</v>
          </cell>
          <cell r="AE329">
            <v>1284.3580386400001</v>
          </cell>
          <cell r="AF329">
            <v>1551.2494425</v>
          </cell>
          <cell r="AG329">
            <v>1920.3838080799999</v>
          </cell>
          <cell r="AH329">
            <v>2327.4030680599999</v>
          </cell>
          <cell r="AI329">
            <v>215.13862638999998</v>
          </cell>
          <cell r="AJ329">
            <v>485.74021736999998</v>
          </cell>
          <cell r="AK329">
            <v>660.43413128999998</v>
          </cell>
          <cell r="AL329">
            <v>897.00617094000006</v>
          </cell>
          <cell r="AM329">
            <v>1031.2154840599999</v>
          </cell>
          <cell r="AN329">
            <v>1329.3055912100001</v>
          </cell>
          <cell r="AO329">
            <v>1597.8283614100001</v>
          </cell>
          <cell r="AP329">
            <v>1799.1557820200001</v>
          </cell>
          <cell r="AQ329">
            <v>2014.07759951</v>
          </cell>
          <cell r="AR329">
            <v>2020.8118077099998</v>
          </cell>
          <cell r="AS329">
            <v>2374.4027641900002</v>
          </cell>
          <cell r="AT329">
            <v>2603.8037302399998</v>
          </cell>
          <cell r="AU329">
            <v>132.18781329999999</v>
          </cell>
          <cell r="AV329">
            <v>400.32334355000006</v>
          </cell>
          <cell r="AW329">
            <v>420.61021998999996</v>
          </cell>
          <cell r="AX329">
            <v>592.37985347000006</v>
          </cell>
          <cell r="AY329">
            <v>394.0358482900001</v>
          </cell>
        </row>
        <row r="330">
          <cell r="C330">
            <v>2036</v>
          </cell>
          <cell r="D330" t="str">
            <v>KCP TELUK DALAM</v>
          </cell>
          <cell r="E330" t="str">
            <v>GUNUNG SITOLI</v>
          </cell>
          <cell r="F330">
            <v>176</v>
          </cell>
          <cell r="G330">
            <v>4</v>
          </cell>
          <cell r="H330">
            <v>40073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-265.92999133000001</v>
          </cell>
          <cell r="AG330">
            <v>-305.50150050000002</v>
          </cell>
          <cell r="AH330">
            <v>-368.96912714000001</v>
          </cell>
          <cell r="AI330">
            <v>19.031202219999997</v>
          </cell>
          <cell r="AJ330">
            <v>-24.630464190000001</v>
          </cell>
          <cell r="AK330">
            <v>-25.612829219999998</v>
          </cell>
          <cell r="AL330">
            <v>-48.208706119999995</v>
          </cell>
          <cell r="AM330">
            <v>-76.094861249999994</v>
          </cell>
          <cell r="AN330">
            <v>-86.187164240000001</v>
          </cell>
          <cell r="AO330">
            <v>-74.172370569999998</v>
          </cell>
          <cell r="AP330">
            <v>-72.25727581999999</v>
          </cell>
          <cell r="AQ330">
            <v>-43.528342280000004</v>
          </cell>
          <cell r="AR330">
            <v>-40.083784850000022</v>
          </cell>
          <cell r="AS330">
            <v>26.402604199999988</v>
          </cell>
          <cell r="AT330">
            <v>69.811912300000017</v>
          </cell>
          <cell r="AU330">
            <v>35.288222940000004</v>
          </cell>
          <cell r="AV330">
            <v>65.641854609999996</v>
          </cell>
          <cell r="AW330">
            <v>99.48799065</v>
          </cell>
          <cell r="AX330">
            <v>113.44819354000001</v>
          </cell>
          <cell r="AY330">
            <v>98.536225850000008</v>
          </cell>
        </row>
        <row r="331">
          <cell r="C331">
            <v>695</v>
          </cell>
          <cell r="D331" t="str">
            <v>KCP SUNGGAL MEDAN</v>
          </cell>
          <cell r="E331" t="str">
            <v>KC MEDAN GATOT SUBROTO</v>
          </cell>
          <cell r="F331">
            <v>404</v>
          </cell>
          <cell r="G331">
            <v>3</v>
          </cell>
          <cell r="H331">
            <v>39081</v>
          </cell>
          <cell r="I331">
            <v>0</v>
          </cell>
          <cell r="J331">
            <v>-637.12783249000006</v>
          </cell>
          <cell r="K331">
            <v>-17.293758919999998</v>
          </cell>
          <cell r="L331">
            <v>-40.887752429999992</v>
          </cell>
          <cell r="M331">
            <v>-55.365334350000005</v>
          </cell>
          <cell r="N331">
            <v>-134.90041533000002</v>
          </cell>
          <cell r="O331">
            <v>-169.13801186000001</v>
          </cell>
          <cell r="P331">
            <v>-184.11423335000003</v>
          </cell>
          <cell r="Q331">
            <v>-214.28935073000002</v>
          </cell>
          <cell r="R331">
            <v>-233.75772960999998</v>
          </cell>
          <cell r="S331">
            <v>-267.20454658999995</v>
          </cell>
          <cell r="T331">
            <v>-278.23292345999999</v>
          </cell>
          <cell r="U331">
            <v>-239.39465503</v>
          </cell>
          <cell r="V331">
            <v>-323.15469036000002</v>
          </cell>
          <cell r="W331">
            <v>27.668418469999999</v>
          </cell>
          <cell r="X331">
            <v>35.116756819999999</v>
          </cell>
          <cell r="Y331">
            <v>16.434365419999999</v>
          </cell>
          <cell r="Z331">
            <v>-45.302188520000001</v>
          </cell>
          <cell r="AA331">
            <v>-6.0548197100000003</v>
          </cell>
          <cell r="AB331">
            <v>67.408287489999992</v>
          </cell>
          <cell r="AC331">
            <v>124.85481505</v>
          </cell>
          <cell r="AD331">
            <v>176.00144619</v>
          </cell>
          <cell r="AE331">
            <v>215.66417609999999</v>
          </cell>
          <cell r="AF331">
            <v>292.76335905000002</v>
          </cell>
          <cell r="AG331">
            <v>422.75655085</v>
          </cell>
          <cell r="AH331">
            <v>505.29540312</v>
          </cell>
          <cell r="AI331">
            <v>92.05136954000001</v>
          </cell>
          <cell r="AJ331">
            <v>132.99145712000001</v>
          </cell>
          <cell r="AK331">
            <v>148.28463355000002</v>
          </cell>
          <cell r="AL331">
            <v>220.95572340000001</v>
          </cell>
          <cell r="AM331">
            <v>167.24760674999999</v>
          </cell>
          <cell r="AN331">
            <v>346.33297125000001</v>
          </cell>
          <cell r="AO331">
            <v>499.79612500000002</v>
          </cell>
          <cell r="AP331">
            <v>586.09258510000006</v>
          </cell>
          <cell r="AQ331">
            <v>677.23742775000005</v>
          </cell>
          <cell r="AR331">
            <v>630.55448957999999</v>
          </cell>
          <cell r="AS331">
            <v>724.75261794000005</v>
          </cell>
          <cell r="AT331">
            <v>988.91599064999991</v>
          </cell>
          <cell r="AU331">
            <v>67.946639779999998</v>
          </cell>
          <cell r="AV331">
            <v>158.90284376000002</v>
          </cell>
          <cell r="AW331">
            <v>243.54217507999999</v>
          </cell>
          <cell r="AX331">
            <v>287.31975242999999</v>
          </cell>
          <cell r="AY331">
            <v>340.35289507000005</v>
          </cell>
        </row>
        <row r="332">
          <cell r="C332">
            <v>2062</v>
          </cell>
          <cell r="D332" t="str">
            <v>KCP KOTA PINANG</v>
          </cell>
          <cell r="E332" t="str">
            <v>RANTAU PRAPAT</v>
          </cell>
          <cell r="F332">
            <v>228</v>
          </cell>
          <cell r="G332">
            <v>4</v>
          </cell>
          <cell r="H332">
            <v>40177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-341.67549214999997</v>
          </cell>
          <cell r="AJ332">
            <v>-366.53833292000002</v>
          </cell>
          <cell r="AK332">
            <v>-360.88076455000004</v>
          </cell>
          <cell r="AL332">
            <v>-399.17036822</v>
          </cell>
          <cell r="AM332">
            <v>-438.12470557</v>
          </cell>
          <cell r="AN332">
            <v>-279.83702013999999</v>
          </cell>
          <cell r="AO332">
            <v>-156.83360959000001</v>
          </cell>
          <cell r="AP332">
            <v>-22.202431760000003</v>
          </cell>
          <cell r="AQ332">
            <v>29.174478309999998</v>
          </cell>
          <cell r="AR332">
            <v>166.01692512</v>
          </cell>
          <cell r="AS332">
            <v>340.02722339000013</v>
          </cell>
          <cell r="AT332">
            <v>487.00983112</v>
          </cell>
          <cell r="AU332">
            <v>231.04919983999997</v>
          </cell>
          <cell r="AV332">
            <v>353.46374964000006</v>
          </cell>
          <cell r="AW332">
            <v>547.29200368000011</v>
          </cell>
          <cell r="AX332">
            <v>719.95848208999996</v>
          </cell>
          <cell r="AY332">
            <v>1017.62707368</v>
          </cell>
        </row>
        <row r="333">
          <cell r="C333">
            <v>1089</v>
          </cell>
          <cell r="D333" t="str">
            <v>KCP TANJUNG MORAWA</v>
          </cell>
          <cell r="E333" t="str">
            <v>LUBUK PAKAM</v>
          </cell>
          <cell r="F333">
            <v>266</v>
          </cell>
          <cell r="G333">
            <v>4</v>
          </cell>
          <cell r="H333">
            <v>39798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-171.18329718999999</v>
          </cell>
          <cell r="W333">
            <v>-34.756347950000006</v>
          </cell>
          <cell r="X333">
            <v>-103.27005990000001</v>
          </cell>
          <cell r="Y333">
            <v>-176.10143874000002</v>
          </cell>
          <cell r="Z333">
            <v>-248.79182999</v>
          </cell>
          <cell r="AA333">
            <v>-283.16703586</v>
          </cell>
          <cell r="AB333">
            <v>-324.74253369000002</v>
          </cell>
          <cell r="AC333">
            <v>-361.03076948</v>
          </cell>
          <cell r="AD333">
            <v>-360.52129504999999</v>
          </cell>
          <cell r="AE333">
            <v>-408.74556856999999</v>
          </cell>
          <cell r="AF333">
            <v>-427.16836204999998</v>
          </cell>
          <cell r="AG333">
            <v>-411.19562450000001</v>
          </cell>
          <cell r="AH333">
            <v>-372.07860402</v>
          </cell>
          <cell r="AI333">
            <v>20.66393837</v>
          </cell>
          <cell r="AJ333">
            <v>25.173192459999999</v>
          </cell>
          <cell r="AK333">
            <v>74.901920689999997</v>
          </cell>
          <cell r="AL333">
            <v>132.94137314</v>
          </cell>
          <cell r="AM333">
            <v>-40.605838069999997</v>
          </cell>
          <cell r="AN333">
            <v>-158.31120447999999</v>
          </cell>
          <cell r="AO333">
            <v>-33.436325199999999</v>
          </cell>
          <cell r="AP333">
            <v>60.550025240000004</v>
          </cell>
          <cell r="AQ333">
            <v>9.2924498399999997</v>
          </cell>
          <cell r="AR333">
            <v>-61.832936930000066</v>
          </cell>
          <cell r="AS333">
            <v>-220.65769862999994</v>
          </cell>
          <cell r="AT333">
            <v>117.81316645000005</v>
          </cell>
          <cell r="AU333">
            <v>-37.733161630000005</v>
          </cell>
          <cell r="AV333">
            <v>50.849254170000016</v>
          </cell>
          <cell r="AW333">
            <v>-161.02304357999998</v>
          </cell>
          <cell r="AX333">
            <v>-716.67315113999996</v>
          </cell>
          <cell r="AY333">
            <v>-1080.5675444099998</v>
          </cell>
        </row>
        <row r="334">
          <cell r="C334">
            <v>1094</v>
          </cell>
          <cell r="D334" t="str">
            <v>KCP INDRAPURA</v>
          </cell>
          <cell r="E334" t="str">
            <v>KISARAN</v>
          </cell>
          <cell r="F334">
            <v>323</v>
          </cell>
          <cell r="G334">
            <v>4</v>
          </cell>
          <cell r="H334">
            <v>39800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-106.55509814</v>
          </cell>
          <cell r="W334">
            <v>-69.458614400000002</v>
          </cell>
          <cell r="X334">
            <v>-90.39085501000001</v>
          </cell>
          <cell r="Y334">
            <v>-179.67039136000002</v>
          </cell>
          <cell r="Z334">
            <v>-193.80820316999998</v>
          </cell>
          <cell r="AA334">
            <v>-202.20669569999998</v>
          </cell>
          <cell r="AB334">
            <v>-255.35871897000001</v>
          </cell>
          <cell r="AC334">
            <v>-225.91714422000001</v>
          </cell>
          <cell r="AD334">
            <v>-191.28356500999999</v>
          </cell>
          <cell r="AE334">
            <v>-198.15363022</v>
          </cell>
          <cell r="AF334">
            <v>-176.03916212000001</v>
          </cell>
          <cell r="AG334">
            <v>-115.93257764000001</v>
          </cell>
          <cell r="AH334">
            <v>-79.846492870000006</v>
          </cell>
          <cell r="AI334">
            <v>50.363712369999995</v>
          </cell>
          <cell r="AJ334">
            <v>81.13823017</v>
          </cell>
          <cell r="AK334">
            <v>49.310197070000001</v>
          </cell>
          <cell r="AL334">
            <v>-22.41171757</v>
          </cell>
          <cell r="AM334">
            <v>-122.29001921</v>
          </cell>
          <cell r="AN334">
            <v>-70.741085180000013</v>
          </cell>
          <cell r="AO334">
            <v>39.225897379999999</v>
          </cell>
          <cell r="AP334">
            <v>91.190442329999996</v>
          </cell>
          <cell r="AQ334">
            <v>185.16999268999999</v>
          </cell>
          <cell r="AR334">
            <v>330.6366888</v>
          </cell>
          <cell r="AS334">
            <v>408.40352701000006</v>
          </cell>
          <cell r="AT334">
            <v>517.73057343999994</v>
          </cell>
          <cell r="AU334">
            <v>122.03456522</v>
          </cell>
          <cell r="AV334">
            <v>0.2672493100000024</v>
          </cell>
          <cell r="AW334">
            <v>77.974772180000002</v>
          </cell>
          <cell r="AX334">
            <v>163.24092500999998</v>
          </cell>
          <cell r="AY334">
            <v>337.32757694999998</v>
          </cell>
        </row>
        <row r="335">
          <cell r="C335">
            <v>1090</v>
          </cell>
          <cell r="D335" t="str">
            <v>KCP PERBAUNGAN</v>
          </cell>
          <cell r="E335" t="str">
            <v>LUBUK PAKAM</v>
          </cell>
          <cell r="F335">
            <v>266</v>
          </cell>
          <cell r="G335">
            <v>4</v>
          </cell>
          <cell r="H335">
            <v>39798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-137.09221252</v>
          </cell>
          <cell r="W335">
            <v>-39.6399671</v>
          </cell>
          <cell r="X335">
            <v>-63.655844719999997</v>
          </cell>
          <cell r="Y335">
            <v>-147.33185785000001</v>
          </cell>
          <cell r="Z335">
            <v>-209.46257893999999</v>
          </cell>
          <cell r="AA335">
            <v>-246.68001325999998</v>
          </cell>
          <cell r="AB335">
            <v>-286.63402642</v>
          </cell>
          <cell r="AC335">
            <v>-296.61135913999999</v>
          </cell>
          <cell r="AD335">
            <v>-306.53961601999998</v>
          </cell>
          <cell r="AE335">
            <v>-341.80491737</v>
          </cell>
          <cell r="AF335">
            <v>-347.52422923</v>
          </cell>
          <cell r="AG335">
            <v>-311.64072886000002</v>
          </cell>
          <cell r="AH335">
            <v>-320.32274529</v>
          </cell>
          <cell r="AI335">
            <v>44.68307239</v>
          </cell>
          <cell r="AJ335">
            <v>92.084255620000008</v>
          </cell>
          <cell r="AK335">
            <v>106.92390634</v>
          </cell>
          <cell r="AL335">
            <v>93.464412760000002</v>
          </cell>
          <cell r="AM335">
            <v>1.2466738500000001</v>
          </cell>
          <cell r="AN335">
            <v>-61.033050609999997</v>
          </cell>
          <cell r="AO335">
            <v>-119.48433360999999</v>
          </cell>
          <cell r="AP335">
            <v>-368.99241866</v>
          </cell>
          <cell r="AQ335">
            <v>-362.30888866000004</v>
          </cell>
          <cell r="AR335">
            <v>-287.87410815000004</v>
          </cell>
          <cell r="AS335">
            <v>301.91516319999994</v>
          </cell>
          <cell r="AT335">
            <v>368.51609601000001</v>
          </cell>
          <cell r="AU335">
            <v>90.990130999999991</v>
          </cell>
          <cell r="AV335">
            <v>181.56771878999996</v>
          </cell>
          <cell r="AW335">
            <v>270.63563859000004</v>
          </cell>
          <cell r="AX335">
            <v>208.87977646000004</v>
          </cell>
          <cell r="AY335">
            <v>281.75415753999994</v>
          </cell>
        </row>
        <row r="336">
          <cell r="C336">
            <v>1083</v>
          </cell>
          <cell r="D336" t="str">
            <v>KCP KESAWAN</v>
          </cell>
          <cell r="E336" t="str">
            <v>KC MEDAN ASIA PASAR RAME</v>
          </cell>
          <cell r="F336">
            <v>633</v>
          </cell>
          <cell r="G336">
            <v>4</v>
          </cell>
          <cell r="H336">
            <v>40017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-19.264891540000001</v>
          </cell>
          <cell r="AD336">
            <v>-329.09709097000001</v>
          </cell>
          <cell r="AE336">
            <v>-487.70666125000002</v>
          </cell>
          <cell r="AF336">
            <v>-520.09530307</v>
          </cell>
          <cell r="AG336">
            <v>-587.87955566999995</v>
          </cell>
          <cell r="AH336">
            <v>-667.87183192999998</v>
          </cell>
          <cell r="AI336">
            <v>12.8183214</v>
          </cell>
          <cell r="AJ336">
            <v>-30.757772899999999</v>
          </cell>
          <cell r="AK336">
            <v>-59.358639450000005</v>
          </cell>
          <cell r="AL336">
            <v>-73.664941010000007</v>
          </cell>
          <cell r="AM336">
            <v>-142.44841997</v>
          </cell>
          <cell r="AN336">
            <v>-149.53863058000002</v>
          </cell>
          <cell r="AO336">
            <v>-131.80238312</v>
          </cell>
          <cell r="AP336">
            <v>-92.569774260000003</v>
          </cell>
          <cell r="AQ336">
            <v>-75.885663309999998</v>
          </cell>
          <cell r="AR336">
            <v>-37.773963710000011</v>
          </cell>
          <cell r="AS336">
            <v>44.331901560000034</v>
          </cell>
          <cell r="AT336">
            <v>76.19416059000001</v>
          </cell>
          <cell r="AU336">
            <v>-16.003270090000004</v>
          </cell>
          <cell r="AV336">
            <v>10.713247319999994</v>
          </cell>
          <cell r="AW336">
            <v>-172.29319739999997</v>
          </cell>
          <cell r="AX336">
            <v>-144.6147895</v>
          </cell>
          <cell r="AY336">
            <v>-343.91876601999996</v>
          </cell>
        </row>
        <row r="337">
          <cell r="C337">
            <v>2082</v>
          </cell>
          <cell r="D337" t="str">
            <v>KCP PANGURURAN</v>
          </cell>
          <cell r="E337" t="str">
            <v>BALIGE</v>
          </cell>
          <cell r="F337">
            <v>314</v>
          </cell>
          <cell r="G337">
            <v>4</v>
          </cell>
          <cell r="H337">
            <v>40162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-28.700696839999999</v>
          </cell>
          <cell r="AJ337">
            <v>47.33529163</v>
          </cell>
          <cell r="AK337">
            <v>95.92251942</v>
          </cell>
          <cell r="AL337">
            <v>150.20920083000001</v>
          </cell>
          <cell r="AM337">
            <v>169.72031534000001</v>
          </cell>
          <cell r="AN337">
            <v>222.80939699000001</v>
          </cell>
          <cell r="AO337">
            <v>292.30886743000002</v>
          </cell>
          <cell r="AP337">
            <v>381.19278091000001</v>
          </cell>
          <cell r="AQ337">
            <v>408.91490937999998</v>
          </cell>
          <cell r="AR337">
            <v>528.17412911999986</v>
          </cell>
          <cell r="AS337">
            <v>638.34362681000005</v>
          </cell>
          <cell r="AT337">
            <v>801.50553132000005</v>
          </cell>
          <cell r="AU337">
            <v>126.95203413999999</v>
          </cell>
          <cell r="AV337">
            <v>271.93929514999996</v>
          </cell>
          <cell r="AW337">
            <v>404.62226949000001</v>
          </cell>
          <cell r="AX337">
            <v>555.43534806999992</v>
          </cell>
          <cell r="AY337">
            <v>692.45418509000001</v>
          </cell>
        </row>
        <row r="338">
          <cell r="C338">
            <v>1084</v>
          </cell>
          <cell r="D338" t="str">
            <v>KCP MULTATULI</v>
          </cell>
          <cell r="E338" t="str">
            <v>MEDAN SISINGAMANGARAJ</v>
          </cell>
          <cell r="F338">
            <v>367</v>
          </cell>
          <cell r="G338">
            <v>4</v>
          </cell>
          <cell r="H338">
            <v>39794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-130.99526791</v>
          </cell>
          <cell r="W338">
            <v>-53.39470566</v>
          </cell>
          <cell r="X338">
            <v>-93.981606139999997</v>
          </cell>
          <cell r="Y338">
            <v>-164.49075103999999</v>
          </cell>
          <cell r="Z338">
            <v>-242.82383399</v>
          </cell>
          <cell r="AA338">
            <v>-289.21102417000003</v>
          </cell>
          <cell r="AB338">
            <v>-362.16039960000001</v>
          </cell>
          <cell r="AC338">
            <v>-399.03659119000002</v>
          </cell>
          <cell r="AD338">
            <v>-417.55165035000005</v>
          </cell>
          <cell r="AE338">
            <v>-407.26922564</v>
          </cell>
          <cell r="AF338">
            <v>-425.17653962000003</v>
          </cell>
          <cell r="AG338">
            <v>-413.43007576999997</v>
          </cell>
          <cell r="AH338">
            <v>-427.63076358999996</v>
          </cell>
          <cell r="AI338">
            <v>46.382245829999995</v>
          </cell>
          <cell r="AJ338">
            <v>48.094659039999996</v>
          </cell>
          <cell r="AK338">
            <v>93.418885239999994</v>
          </cell>
          <cell r="AL338">
            <v>103.84876936000001</v>
          </cell>
          <cell r="AM338">
            <v>82.619417930000012</v>
          </cell>
          <cell r="AN338">
            <v>89.050165100000001</v>
          </cell>
          <cell r="AO338">
            <v>123.08153259000001</v>
          </cell>
          <cell r="AP338">
            <v>157.99590833000002</v>
          </cell>
          <cell r="AQ338">
            <v>221.01087402000002</v>
          </cell>
          <cell r="AR338">
            <v>263.17963684000006</v>
          </cell>
          <cell r="AS338">
            <v>371.21197115999996</v>
          </cell>
          <cell r="AT338">
            <v>472.31909461000004</v>
          </cell>
          <cell r="AU338">
            <v>57.911984850000003</v>
          </cell>
          <cell r="AV338">
            <v>134.11884471000002</v>
          </cell>
          <cell r="AW338">
            <v>226.00569219000002</v>
          </cell>
          <cell r="AX338">
            <v>288.83776137000001</v>
          </cell>
          <cell r="AY338">
            <v>417.69749970999999</v>
          </cell>
        </row>
        <row r="339">
          <cell r="C339">
            <v>639</v>
          </cell>
          <cell r="D339" t="str">
            <v>KCP AEK KANOPAN</v>
          </cell>
          <cell r="E339" t="str">
            <v>RANTAU PRAPAT</v>
          </cell>
          <cell r="F339">
            <v>228</v>
          </cell>
          <cell r="G339">
            <v>3</v>
          </cell>
          <cell r="H339">
            <v>37608</v>
          </cell>
          <cell r="I339">
            <v>384.75063184000004</v>
          </cell>
          <cell r="J339">
            <v>1250.2995561300002</v>
          </cell>
          <cell r="K339">
            <v>156.48244545</v>
          </cell>
          <cell r="L339">
            <v>353.86301542000001</v>
          </cell>
          <cell r="M339">
            <v>465.17732970999998</v>
          </cell>
          <cell r="N339">
            <v>689.89879285999996</v>
          </cell>
          <cell r="O339">
            <v>929.69968895</v>
          </cell>
          <cell r="P339">
            <v>1216.0408243699999</v>
          </cell>
          <cell r="Q339">
            <v>1502.3537631300001</v>
          </cell>
          <cell r="R339">
            <v>1790.4887857900001</v>
          </cell>
          <cell r="S339">
            <v>2076.0814912699998</v>
          </cell>
          <cell r="T339">
            <v>2403.4524311799996</v>
          </cell>
          <cell r="U339">
            <v>2734.2301386100003</v>
          </cell>
          <cell r="V339">
            <v>2940.1217925300002</v>
          </cell>
          <cell r="W339">
            <v>318.33289961000003</v>
          </cell>
          <cell r="X339">
            <v>656.18299773000001</v>
          </cell>
          <cell r="Y339">
            <v>773.29443475000005</v>
          </cell>
          <cell r="Z339">
            <v>1042.06291336</v>
          </cell>
          <cell r="AA339">
            <v>1211.5054401500001</v>
          </cell>
          <cell r="AB339">
            <v>1498.5886658699999</v>
          </cell>
          <cell r="AC339">
            <v>1756.7735573800001</v>
          </cell>
          <cell r="AD339">
            <v>2100.4608212799999</v>
          </cell>
          <cell r="AE339">
            <v>2425.91294681</v>
          </cell>
          <cell r="AF339">
            <v>2738.5513124200002</v>
          </cell>
          <cell r="AG339">
            <v>3138.9262913400003</v>
          </cell>
          <cell r="AH339">
            <v>3474.4331105900001</v>
          </cell>
          <cell r="AI339">
            <v>268.64154629000001</v>
          </cell>
          <cell r="AJ339">
            <v>588.31824213999994</v>
          </cell>
          <cell r="AK339">
            <v>760.99259108000001</v>
          </cell>
          <cell r="AL339">
            <v>1011.7589993500001</v>
          </cell>
          <cell r="AM339">
            <v>1191.5989599500001</v>
          </cell>
          <cell r="AN339">
            <v>1539.6830573</v>
          </cell>
          <cell r="AO339">
            <v>1961.5776407200001</v>
          </cell>
          <cell r="AP339">
            <v>2398.9630180900003</v>
          </cell>
          <cell r="AQ339">
            <v>2696.3239015500003</v>
          </cell>
          <cell r="AR339">
            <v>3071.1293007799995</v>
          </cell>
          <cell r="AS339">
            <v>3722.2073558799998</v>
          </cell>
          <cell r="AT339">
            <v>4387.5605325400002</v>
          </cell>
          <cell r="AU339">
            <v>360.94522248999999</v>
          </cell>
          <cell r="AV339">
            <v>739.54439723999997</v>
          </cell>
          <cell r="AW339">
            <v>1190.61859549</v>
          </cell>
          <cell r="AX339">
            <v>1158.19218746</v>
          </cell>
          <cell r="AY339">
            <v>1519.4403896999997</v>
          </cell>
        </row>
        <row r="340">
          <cell r="C340">
            <v>1088</v>
          </cell>
          <cell r="D340" t="str">
            <v>KCP MEDAN SETIABUDI</v>
          </cell>
          <cell r="E340" t="str">
            <v>KC MEDAN GATOT SUBROTO</v>
          </cell>
          <cell r="F340">
            <v>404</v>
          </cell>
          <cell r="G340">
            <v>4</v>
          </cell>
          <cell r="H340">
            <v>39797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-151.32728180000001</v>
          </cell>
          <cell r="W340">
            <v>-49.638942310000004</v>
          </cell>
          <cell r="X340">
            <v>-98.250790629999997</v>
          </cell>
          <cell r="Y340">
            <v>-173.2094592</v>
          </cell>
          <cell r="Z340">
            <v>-247.61445836999999</v>
          </cell>
          <cell r="AA340">
            <v>-285.56327730999999</v>
          </cell>
          <cell r="AB340">
            <v>-314.32243935000002</v>
          </cell>
          <cell r="AC340">
            <v>-359.02747986000003</v>
          </cell>
          <cell r="AD340">
            <v>-342.99006281999999</v>
          </cell>
          <cell r="AE340">
            <v>-337.01822398000002</v>
          </cell>
          <cell r="AF340">
            <v>-319.86877860999999</v>
          </cell>
          <cell r="AG340">
            <v>-276.95740533999998</v>
          </cell>
          <cell r="AH340">
            <v>-246.63990405000001</v>
          </cell>
          <cell r="AI340">
            <v>61.287353159999995</v>
          </cell>
          <cell r="AJ340">
            <v>124.54212417000001</v>
          </cell>
          <cell r="AK340">
            <v>191.1405713</v>
          </cell>
          <cell r="AL340">
            <v>236.98075474000001</v>
          </cell>
          <cell r="AM340">
            <v>245.69963681000002</v>
          </cell>
          <cell r="AN340">
            <v>322.13080471000001</v>
          </cell>
          <cell r="AO340">
            <v>379.54522979000001</v>
          </cell>
          <cell r="AP340">
            <v>395.29801764000001</v>
          </cell>
          <cell r="AQ340">
            <v>449.97134449999999</v>
          </cell>
          <cell r="AR340">
            <v>486.81813562000008</v>
          </cell>
          <cell r="AS340">
            <v>602.19380937999995</v>
          </cell>
          <cell r="AT340">
            <v>782.78088316999992</v>
          </cell>
          <cell r="AU340">
            <v>60.957623310000002</v>
          </cell>
          <cell r="AV340">
            <v>-10.933194359999984</v>
          </cell>
          <cell r="AW340">
            <v>-43.192431269999979</v>
          </cell>
          <cell r="AX340">
            <v>-185.79536438999997</v>
          </cell>
          <cell r="AY340">
            <v>-312.77586337999998</v>
          </cell>
        </row>
        <row r="341">
          <cell r="C341">
            <v>1092</v>
          </cell>
          <cell r="D341" t="str">
            <v>KCP TEMBUNG</v>
          </cell>
          <cell r="E341" t="str">
            <v>KC MEDAN ASIA PASAR RAME</v>
          </cell>
          <cell r="F341">
            <v>633</v>
          </cell>
          <cell r="G341">
            <v>4</v>
          </cell>
          <cell r="H341">
            <v>39799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7.9779009999999997E-2</v>
          </cell>
          <cell r="W341">
            <v>-100.43335481</v>
          </cell>
          <cell r="X341">
            <v>-145.17241862</v>
          </cell>
          <cell r="Y341">
            <v>-195.12257699</v>
          </cell>
          <cell r="Z341">
            <v>-258.20372703999999</v>
          </cell>
          <cell r="AA341">
            <v>-280.46303251000001</v>
          </cell>
          <cell r="AB341">
            <v>-320.00490374999998</v>
          </cell>
          <cell r="AC341">
            <v>-346.44678635000002</v>
          </cell>
          <cell r="AD341">
            <v>-428.22552004000005</v>
          </cell>
          <cell r="AE341">
            <v>-407.46567876</v>
          </cell>
          <cell r="AF341">
            <v>-411.10692333999998</v>
          </cell>
          <cell r="AG341">
            <v>-388.70720929999999</v>
          </cell>
          <cell r="AH341">
            <v>-461.02572414999997</v>
          </cell>
          <cell r="AI341">
            <v>21.01613893</v>
          </cell>
          <cell r="AJ341">
            <v>88.008475230000002</v>
          </cell>
          <cell r="AK341">
            <v>149.14270461000001</v>
          </cell>
          <cell r="AL341">
            <v>208.83133456000002</v>
          </cell>
          <cell r="AM341">
            <v>189.06987100999999</v>
          </cell>
          <cell r="AN341">
            <v>205.17595244999998</v>
          </cell>
          <cell r="AO341">
            <v>271.66652496</v>
          </cell>
          <cell r="AP341">
            <v>375.13927636</v>
          </cell>
          <cell r="AQ341">
            <v>378.49516843000004</v>
          </cell>
          <cell r="AR341">
            <v>329.41046696000006</v>
          </cell>
          <cell r="AS341">
            <v>386.41718374999999</v>
          </cell>
          <cell r="AT341">
            <v>622.88853795</v>
          </cell>
          <cell r="AU341">
            <v>85.146149710000003</v>
          </cell>
          <cell r="AV341">
            <v>216.59810331999995</v>
          </cell>
          <cell r="AW341">
            <v>157.31125439000002</v>
          </cell>
          <cell r="AX341">
            <v>31.16740901999998</v>
          </cell>
          <cell r="AY341">
            <v>104.89187931000001</v>
          </cell>
        </row>
        <row r="342">
          <cell r="C342">
            <v>1096</v>
          </cell>
          <cell r="D342" t="str">
            <v>KCP DOLOG SANGGUL</v>
          </cell>
          <cell r="E342" t="str">
            <v>TARUTUNG</v>
          </cell>
          <cell r="F342">
            <v>99</v>
          </cell>
          <cell r="G342">
            <v>4</v>
          </cell>
          <cell r="H342">
            <v>39794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-29.621086120000001</v>
          </cell>
          <cell r="W342">
            <v>-79.100385069999987</v>
          </cell>
          <cell r="X342">
            <v>-170.42768300999998</v>
          </cell>
          <cell r="Y342">
            <v>-219.75335737</v>
          </cell>
          <cell r="Z342">
            <v>-255.88585943999999</v>
          </cell>
          <cell r="AA342">
            <v>-257.40577915</v>
          </cell>
          <cell r="AB342">
            <v>-258.97296834000002</v>
          </cell>
          <cell r="AC342">
            <v>-204.28112852000001</v>
          </cell>
          <cell r="AD342">
            <v>-194.24406471</v>
          </cell>
          <cell r="AE342">
            <v>-149.11039453999999</v>
          </cell>
          <cell r="AF342">
            <v>-61.532957340000003</v>
          </cell>
          <cell r="AG342">
            <v>12.40360999</v>
          </cell>
          <cell r="AH342">
            <v>32.122759760000001</v>
          </cell>
          <cell r="AI342">
            <v>95.308883769999994</v>
          </cell>
          <cell r="AJ342">
            <v>184.20219413999999</v>
          </cell>
          <cell r="AK342">
            <v>337.82131743000002</v>
          </cell>
          <cell r="AL342">
            <v>458.79564855000001</v>
          </cell>
          <cell r="AM342">
            <v>447.81459592000004</v>
          </cell>
          <cell r="AN342">
            <v>548.71708905999992</v>
          </cell>
          <cell r="AO342">
            <v>616.50723458000004</v>
          </cell>
          <cell r="AP342">
            <v>694.36941791999993</v>
          </cell>
          <cell r="AQ342">
            <v>900.36134511</v>
          </cell>
          <cell r="AR342">
            <v>1062.0978608400001</v>
          </cell>
          <cell r="AS342">
            <v>1142.40246774</v>
          </cell>
          <cell r="AT342">
            <v>1130.64839001</v>
          </cell>
          <cell r="AU342">
            <v>68.919390940000014</v>
          </cell>
          <cell r="AV342">
            <v>-14.10523527000001</v>
          </cell>
          <cell r="AW342">
            <v>124.03133582</v>
          </cell>
          <cell r="AX342">
            <v>200.44716192000001</v>
          </cell>
          <cell r="AY342">
            <v>257.57913747000003</v>
          </cell>
        </row>
        <row r="343">
          <cell r="C343">
            <v>637</v>
          </cell>
          <cell r="D343" t="str">
            <v>KCP PANYABUNGAN</v>
          </cell>
          <cell r="E343" t="str">
            <v>PADANG SIDEMPUAN</v>
          </cell>
          <cell r="F343">
            <v>135</v>
          </cell>
          <cell r="G343">
            <v>4</v>
          </cell>
          <cell r="H343">
            <v>37608</v>
          </cell>
          <cell r="I343">
            <v>363.74894433999998</v>
          </cell>
          <cell r="J343">
            <v>808.21960503999992</v>
          </cell>
          <cell r="K343">
            <v>209.62843512999999</v>
          </cell>
          <cell r="L343">
            <v>278.31365987999999</v>
          </cell>
          <cell r="M343">
            <v>254.37557159999997</v>
          </cell>
          <cell r="N343">
            <v>169.90207122000001</v>
          </cell>
          <cell r="O343">
            <v>208.66341169</v>
          </cell>
          <cell r="P343">
            <v>-42.012193849999981</v>
          </cell>
          <cell r="Q343">
            <v>62.974068700000018</v>
          </cell>
          <cell r="R343">
            <v>807.67994813000007</v>
          </cell>
          <cell r="S343">
            <v>650.95785655999998</v>
          </cell>
          <cell r="T343">
            <v>853.81190843000002</v>
          </cell>
          <cell r="U343">
            <v>967.7730635800001</v>
          </cell>
          <cell r="V343">
            <v>998.92926682000007</v>
          </cell>
          <cell r="W343">
            <v>-474.58144462000001</v>
          </cell>
          <cell r="X343">
            <v>-338.79513237000003</v>
          </cell>
          <cell r="Y343">
            <v>-248.45238394999998</v>
          </cell>
          <cell r="Z343">
            <v>-144.53820832</v>
          </cell>
          <cell r="AA343">
            <v>8.0745391800000004</v>
          </cell>
          <cell r="AB343">
            <v>-23.979133440000002</v>
          </cell>
          <cell r="AC343">
            <v>350.56460848</v>
          </cell>
          <cell r="AD343">
            <v>536.21953692</v>
          </cell>
          <cell r="AE343">
            <v>718.64426924999998</v>
          </cell>
          <cell r="AF343">
            <v>1181.80409171</v>
          </cell>
          <cell r="AG343">
            <v>1554.2042936400001</v>
          </cell>
          <cell r="AH343">
            <v>1808.8480031700001</v>
          </cell>
          <cell r="AI343">
            <v>235.77404666000001</v>
          </cell>
          <cell r="AJ343">
            <v>441.66010352000001</v>
          </cell>
          <cell r="AK343">
            <v>1577.8270686199999</v>
          </cell>
          <cell r="AL343">
            <v>1797.8202522899999</v>
          </cell>
          <cell r="AM343">
            <v>1958.6648308599999</v>
          </cell>
          <cell r="AN343">
            <v>2033.2904536999999</v>
          </cell>
          <cell r="AO343">
            <v>2132.40345007</v>
          </cell>
          <cell r="AP343">
            <v>2475.36596504</v>
          </cell>
          <cell r="AQ343">
            <v>2638.8941101700002</v>
          </cell>
          <cell r="AR343">
            <v>2911.9842665799997</v>
          </cell>
          <cell r="AS343">
            <v>3246.2755704700003</v>
          </cell>
          <cell r="AT343">
            <v>3274.72828441</v>
          </cell>
          <cell r="AU343">
            <v>-130.69045757000001</v>
          </cell>
          <cell r="AV343">
            <v>264.19397128000003</v>
          </cell>
          <cell r="AW343">
            <v>415.62241459000001</v>
          </cell>
          <cell r="AX343">
            <v>844.96699474999991</v>
          </cell>
          <cell r="AY343">
            <v>1463.13028854</v>
          </cell>
        </row>
        <row r="344">
          <cell r="C344">
            <v>1095</v>
          </cell>
          <cell r="D344" t="str">
            <v>KCP SIBORONG-BORONG</v>
          </cell>
          <cell r="E344" t="str">
            <v>TARUTUNG</v>
          </cell>
          <cell r="F344">
            <v>99</v>
          </cell>
          <cell r="G344">
            <v>4</v>
          </cell>
          <cell r="H344">
            <v>39800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-27.84340813</v>
          </cell>
          <cell r="W344">
            <v>-122.42359313</v>
          </cell>
          <cell r="X344">
            <v>-194.35524752000001</v>
          </cell>
          <cell r="Y344">
            <v>-301.38115104000002</v>
          </cell>
          <cell r="Z344">
            <v>-329.26110452</v>
          </cell>
          <cell r="AA344">
            <v>-358.44983865</v>
          </cell>
          <cell r="AB344">
            <v>-385.37480392000003</v>
          </cell>
          <cell r="AC344">
            <v>-363.23977621</v>
          </cell>
          <cell r="AD344">
            <v>-351.51752929000003</v>
          </cell>
          <cell r="AE344">
            <v>-366.10503962000001</v>
          </cell>
          <cell r="AF344">
            <v>-319.33977326000002</v>
          </cell>
          <cell r="AG344">
            <v>-289.80163692000002</v>
          </cell>
          <cell r="AH344">
            <v>-250.07279216999999</v>
          </cell>
          <cell r="AI344">
            <v>80.697356889999995</v>
          </cell>
          <cell r="AJ344">
            <v>138.11116300999998</v>
          </cell>
          <cell r="AK344">
            <v>242.43379869999998</v>
          </cell>
          <cell r="AL344">
            <v>381.23316468000002</v>
          </cell>
          <cell r="AM344">
            <v>400.68790301000001</v>
          </cell>
          <cell r="AN344">
            <v>407.60983855000001</v>
          </cell>
          <cell r="AO344">
            <v>661.38399095</v>
          </cell>
          <cell r="AP344">
            <v>760.38625549000005</v>
          </cell>
          <cell r="AQ344">
            <v>849.92599400999995</v>
          </cell>
          <cell r="AR344">
            <v>963.97872484999994</v>
          </cell>
          <cell r="AS344">
            <v>1047.6589041500001</v>
          </cell>
          <cell r="AT344">
            <v>1227.88015535</v>
          </cell>
          <cell r="AU344">
            <v>76.761362949999992</v>
          </cell>
          <cell r="AV344">
            <v>187.05571753000001</v>
          </cell>
          <cell r="AW344">
            <v>328.60075316000001</v>
          </cell>
          <cell r="AX344">
            <v>461.56059169000002</v>
          </cell>
          <cell r="AY344">
            <v>369.83824059999989</v>
          </cell>
        </row>
        <row r="345">
          <cell r="C345">
            <v>636</v>
          </cell>
          <cell r="D345" t="str">
            <v>KCP PERDAGANGAN</v>
          </cell>
          <cell r="E345" t="str">
            <v>PEMATANG SIANTAR</v>
          </cell>
          <cell r="F345">
            <v>113</v>
          </cell>
          <cell r="G345">
            <v>4</v>
          </cell>
          <cell r="H345">
            <v>37608</v>
          </cell>
          <cell r="I345">
            <v>457.28485460000002</v>
          </cell>
          <cell r="J345">
            <v>704.54439011999989</v>
          </cell>
          <cell r="K345">
            <v>215.21676542000003</v>
          </cell>
          <cell r="L345">
            <v>325.39439142999998</v>
          </cell>
          <cell r="M345">
            <v>254.27524248</v>
          </cell>
          <cell r="N345">
            <v>380.15819367000006</v>
          </cell>
          <cell r="O345">
            <v>637.05648945000007</v>
          </cell>
          <cell r="P345">
            <v>691.44907156999989</v>
          </cell>
          <cell r="Q345">
            <v>1053.3733304699999</v>
          </cell>
          <cell r="R345">
            <v>1259.8820618500001</v>
          </cell>
          <cell r="S345">
            <v>1364.57710477</v>
          </cell>
          <cell r="T345">
            <v>1504.07778039</v>
          </cell>
          <cell r="U345">
            <v>1497.0673950799999</v>
          </cell>
          <cell r="V345">
            <v>1605.5346764799999</v>
          </cell>
          <cell r="W345">
            <v>57.361234950000004</v>
          </cell>
          <cell r="X345">
            <v>252.73854077000001</v>
          </cell>
          <cell r="Y345">
            <v>-16.131453629999999</v>
          </cell>
          <cell r="Z345">
            <v>723.45247384000004</v>
          </cell>
          <cell r="AA345">
            <v>644.70697404999999</v>
          </cell>
          <cell r="AB345">
            <v>905.57470646000002</v>
          </cell>
          <cell r="AC345">
            <v>1029.2202731299999</v>
          </cell>
          <cell r="AD345">
            <v>1158.4737482</v>
          </cell>
          <cell r="AE345">
            <v>1376.40283047</v>
          </cell>
          <cell r="AF345">
            <v>1616.54150757</v>
          </cell>
          <cell r="AG345">
            <v>1793.16086255</v>
          </cell>
          <cell r="AH345">
            <v>2373.3275992600002</v>
          </cell>
          <cell r="AI345">
            <v>386.39738951999999</v>
          </cell>
          <cell r="AJ345">
            <v>753.98064110000007</v>
          </cell>
          <cell r="AK345">
            <v>1040.89276546</v>
          </cell>
          <cell r="AL345">
            <v>1369.60653843</v>
          </cell>
          <cell r="AM345">
            <v>1462.1677912100001</v>
          </cell>
          <cell r="AN345">
            <v>1600.6886709800001</v>
          </cell>
          <cell r="AO345">
            <v>1899.2004513299999</v>
          </cell>
          <cell r="AP345">
            <v>2010.5210428099999</v>
          </cell>
          <cell r="AQ345">
            <v>2848.9831298399999</v>
          </cell>
          <cell r="AR345">
            <v>3020.0724213799999</v>
          </cell>
          <cell r="AS345">
            <v>3636.4513762900001</v>
          </cell>
          <cell r="AT345">
            <v>4230.8434333000005</v>
          </cell>
          <cell r="AU345">
            <v>498.61489731000006</v>
          </cell>
          <cell r="AV345">
            <v>890.31842052000002</v>
          </cell>
          <cell r="AW345">
            <v>1149.2652375800001</v>
          </cell>
          <cell r="AX345">
            <v>1485.2485656000001</v>
          </cell>
          <cell r="AY345">
            <v>1631.5631752699999</v>
          </cell>
        </row>
        <row r="346">
          <cell r="C346">
            <v>1097</v>
          </cell>
          <cell r="D346" t="str">
            <v>KCP SIBUHUAN</v>
          </cell>
          <cell r="E346" t="str">
            <v>PADANG SIDEMPUAN</v>
          </cell>
          <cell r="F346">
            <v>135</v>
          </cell>
          <cell r="G346">
            <v>4</v>
          </cell>
          <cell r="H346">
            <v>39801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-88.628295989999998</v>
          </cell>
          <cell r="W346">
            <v>-30.471041030000002</v>
          </cell>
          <cell r="X346">
            <v>-95.318713930000001</v>
          </cell>
          <cell r="Y346">
            <v>-222.90542111000002</v>
          </cell>
          <cell r="Z346">
            <v>-207.95215098</v>
          </cell>
          <cell r="AA346">
            <v>-156.83744266999997</v>
          </cell>
          <cell r="AB346">
            <v>-101.18005008</v>
          </cell>
          <cell r="AC346">
            <v>31.320364190000003</v>
          </cell>
          <cell r="AD346">
            <v>163.56108771999999</v>
          </cell>
          <cell r="AE346">
            <v>282.47154698000003</v>
          </cell>
          <cell r="AF346">
            <v>474.27642526</v>
          </cell>
          <cell r="AG346">
            <v>676.80013015999998</v>
          </cell>
          <cell r="AH346">
            <v>801.30730864999998</v>
          </cell>
          <cell r="AI346">
            <v>231.06550272999999</v>
          </cell>
          <cell r="AJ346">
            <v>441.60528994999999</v>
          </cell>
          <cell r="AK346">
            <v>425.69311827999996</v>
          </cell>
          <cell r="AL346">
            <v>772.58115765000002</v>
          </cell>
          <cell r="AM346">
            <v>735.81888065999999</v>
          </cell>
          <cell r="AN346">
            <v>1096.7139103499999</v>
          </cell>
          <cell r="AO346">
            <v>1532.0158971300002</v>
          </cell>
          <cell r="AP346">
            <v>1970.6425387199999</v>
          </cell>
          <cell r="AQ346">
            <v>2868.0708842899999</v>
          </cell>
          <cell r="AR346">
            <v>3231.0537950699995</v>
          </cell>
          <cell r="AS346">
            <v>3638.5940722900004</v>
          </cell>
          <cell r="AT346">
            <v>4175.4044141100003</v>
          </cell>
          <cell r="AU346">
            <v>214.39906852999997</v>
          </cell>
          <cell r="AV346">
            <v>969.10411593000003</v>
          </cell>
          <cell r="AW346">
            <v>1495.9960214199998</v>
          </cell>
          <cell r="AX346">
            <v>1963.5619622700001</v>
          </cell>
          <cell r="AY346">
            <v>2218.1305802900001</v>
          </cell>
        </row>
        <row r="347">
          <cell r="C347">
            <v>692</v>
          </cell>
          <cell r="D347" t="str">
            <v>KCP MEDAN MALL</v>
          </cell>
          <cell r="E347" t="str">
            <v>MEDAN SISINGAMANGARAJ</v>
          </cell>
          <cell r="F347">
            <v>367</v>
          </cell>
          <cell r="G347">
            <v>3</v>
          </cell>
          <cell r="H347">
            <v>39079</v>
          </cell>
          <cell r="I347">
            <v>-96.339299679999996</v>
          </cell>
          <cell r="J347">
            <v>-607.66313576000005</v>
          </cell>
          <cell r="K347">
            <v>-587.7534128100001</v>
          </cell>
          <cell r="L347">
            <v>-541.13670477999995</v>
          </cell>
          <cell r="M347">
            <v>-1501.6768194799999</v>
          </cell>
          <cell r="N347">
            <v>-1575.9457846300002</v>
          </cell>
          <cell r="O347">
            <v>-1781.9201452899999</v>
          </cell>
          <cell r="P347">
            <v>-2462.1956111599998</v>
          </cell>
          <cell r="Q347">
            <v>-3210.3933570100003</v>
          </cell>
          <cell r="R347">
            <v>-5339.2636122600006</v>
          </cell>
          <cell r="S347">
            <v>-7619.2891627600002</v>
          </cell>
          <cell r="T347">
            <v>-7931.2104064099995</v>
          </cell>
          <cell r="U347">
            <v>-8326.9522211900003</v>
          </cell>
          <cell r="V347">
            <v>-8339.9308475399994</v>
          </cell>
          <cell r="W347">
            <v>-113.42677198</v>
          </cell>
          <cell r="X347">
            <v>-21.900428870000002</v>
          </cell>
          <cell r="Y347">
            <v>-528.13148955999998</v>
          </cell>
          <cell r="Z347">
            <v>-357.04319406999997</v>
          </cell>
          <cell r="AA347">
            <v>1103.28345711</v>
          </cell>
          <cell r="AB347">
            <v>1065.6020746900001</v>
          </cell>
          <cell r="AC347">
            <v>842.61672242999998</v>
          </cell>
          <cell r="AD347">
            <v>1014.5644906</v>
          </cell>
          <cell r="AE347">
            <v>931.42778737000003</v>
          </cell>
          <cell r="AF347">
            <v>-591.40707421000002</v>
          </cell>
          <cell r="AG347">
            <v>-1763.3478670999998</v>
          </cell>
          <cell r="AH347">
            <v>-2026.9301193699998</v>
          </cell>
          <cell r="AI347">
            <v>229.17415600999999</v>
          </cell>
          <cell r="AJ347">
            <v>329.73880187999998</v>
          </cell>
          <cell r="AK347">
            <v>583.55107054999996</v>
          </cell>
          <cell r="AL347">
            <v>660.65369586999998</v>
          </cell>
          <cell r="AM347">
            <v>1192.8997396099999</v>
          </cell>
          <cell r="AN347">
            <v>1249.6160559100001</v>
          </cell>
          <cell r="AO347">
            <v>1375.0329012</v>
          </cell>
          <cell r="AP347">
            <v>1450.7632893900002</v>
          </cell>
          <cell r="AQ347">
            <v>3808.07800752</v>
          </cell>
          <cell r="AR347">
            <v>3129.71597002</v>
          </cell>
          <cell r="AS347">
            <v>3051.2532473800002</v>
          </cell>
          <cell r="AT347">
            <v>3154.3549030199997</v>
          </cell>
          <cell r="AU347">
            <v>58.519820219999993</v>
          </cell>
          <cell r="AV347">
            <v>174.26627473999997</v>
          </cell>
          <cell r="AW347">
            <v>312.26219266000004</v>
          </cell>
          <cell r="AX347">
            <v>482.79761461000004</v>
          </cell>
          <cell r="AY347">
            <v>1285.1148299400002</v>
          </cell>
        </row>
        <row r="348">
          <cell r="C348">
            <v>2027</v>
          </cell>
          <cell r="D348" t="str">
            <v>KCP PONDOK</v>
          </cell>
          <cell r="E348" t="str">
            <v>PADANG</v>
          </cell>
          <cell r="F348">
            <v>58</v>
          </cell>
          <cell r="G348">
            <v>4</v>
          </cell>
          <cell r="H348">
            <v>40114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3.712062E-2</v>
          </cell>
          <cell r="AG348">
            <v>-110.87903839000001</v>
          </cell>
          <cell r="AH348">
            <v>-240.75226591999999</v>
          </cell>
          <cell r="AI348">
            <v>-87.03471777</v>
          </cell>
          <cell r="AJ348">
            <v>-136.57142734000001</v>
          </cell>
          <cell r="AK348">
            <v>-235.34383293000002</v>
          </cell>
          <cell r="AL348">
            <v>-317.93096929000001</v>
          </cell>
          <cell r="AM348">
            <v>-445.65237357999996</v>
          </cell>
          <cell r="AN348">
            <v>-552.79526203</v>
          </cell>
          <cell r="AO348">
            <v>-609.46939901999997</v>
          </cell>
          <cell r="AP348">
            <v>-674.19681685</v>
          </cell>
          <cell r="AQ348">
            <v>-785.05909477</v>
          </cell>
          <cell r="AR348">
            <v>-840.09172474000002</v>
          </cell>
          <cell r="AS348">
            <v>-885.09067319999997</v>
          </cell>
          <cell r="AT348">
            <v>-937.07796902999996</v>
          </cell>
          <cell r="AU348">
            <v>-22.272914159999996</v>
          </cell>
          <cell r="AV348">
            <v>-48.432919820000002</v>
          </cell>
          <cell r="AW348">
            <v>-81.322650240000016</v>
          </cell>
          <cell r="AX348">
            <v>-94.106692960000004</v>
          </cell>
          <cell r="AY348">
            <v>-154.17050613000001</v>
          </cell>
        </row>
        <row r="349">
          <cell r="C349">
            <v>669</v>
          </cell>
          <cell r="D349" t="str">
            <v>KCP KHATIB SULAIMAN</v>
          </cell>
          <cell r="E349" t="str">
            <v>PADANG</v>
          </cell>
          <cell r="F349">
            <v>58</v>
          </cell>
          <cell r="G349">
            <v>3</v>
          </cell>
          <cell r="H349">
            <v>38702</v>
          </cell>
          <cell r="I349">
            <v>174.41151607999996</v>
          </cell>
          <cell r="J349">
            <v>718.47252841</v>
          </cell>
          <cell r="K349">
            <v>196.42046266000003</v>
          </cell>
          <cell r="L349">
            <v>309.83320697000005</v>
          </cell>
          <cell r="M349">
            <v>343.73903828999994</v>
          </cell>
          <cell r="N349">
            <v>488.90356583000005</v>
          </cell>
          <cell r="O349">
            <v>627.50225380999996</v>
          </cell>
          <cell r="P349">
            <v>807.12874909000004</v>
          </cell>
          <cell r="Q349">
            <v>994.8633992099999</v>
          </cell>
          <cell r="R349">
            <v>1100.3817711799998</v>
          </cell>
          <cell r="S349">
            <v>1200.22857776</v>
          </cell>
          <cell r="T349">
            <v>1361.2607884099998</v>
          </cell>
          <cell r="U349">
            <v>1510.61334949</v>
          </cell>
          <cell r="V349">
            <v>1699.8300051600002</v>
          </cell>
          <cell r="W349">
            <v>188.90234651</v>
          </cell>
          <cell r="X349">
            <v>336.19243632000001</v>
          </cell>
          <cell r="Y349">
            <v>371.71864370999998</v>
          </cell>
          <cell r="Z349">
            <v>582.53521291999994</v>
          </cell>
          <cell r="AA349">
            <v>835.19539185000008</v>
          </cell>
          <cell r="AB349">
            <v>1062.73160523</v>
          </cell>
          <cell r="AC349">
            <v>837.16037089999998</v>
          </cell>
          <cell r="AD349">
            <v>1074.2726335</v>
          </cell>
          <cell r="AE349">
            <v>-200.42106163</v>
          </cell>
          <cell r="AF349">
            <v>1657.8292889100001</v>
          </cell>
          <cell r="AG349">
            <v>1877.5297920999999</v>
          </cell>
          <cell r="AH349">
            <v>2494.7078268600003</v>
          </cell>
          <cell r="AI349">
            <v>289.57343837000002</v>
          </cell>
          <cell r="AJ349">
            <v>467.82663851000001</v>
          </cell>
          <cell r="AK349">
            <v>519.22894483999994</v>
          </cell>
          <cell r="AL349">
            <v>843.25873302999992</v>
          </cell>
          <cell r="AM349">
            <v>877.02537474999997</v>
          </cell>
          <cell r="AN349">
            <v>1086.3709374</v>
          </cell>
          <cell r="AO349">
            <v>1352.90471553</v>
          </cell>
          <cell r="AP349">
            <v>1365.3723031700001</v>
          </cell>
          <cell r="AQ349">
            <v>1541.05810817</v>
          </cell>
          <cell r="AR349">
            <v>1680.6086465299998</v>
          </cell>
          <cell r="AS349">
            <v>1867.9851154999999</v>
          </cell>
          <cell r="AT349">
            <v>1994.7529944699997</v>
          </cell>
          <cell r="AU349">
            <v>209.71788617999999</v>
          </cell>
          <cell r="AV349">
            <v>383.71945255999998</v>
          </cell>
          <cell r="AW349">
            <v>741.36796366999999</v>
          </cell>
          <cell r="AX349">
            <v>1083.7954520599999</v>
          </cell>
          <cell r="AY349">
            <v>864.27133978999996</v>
          </cell>
        </row>
        <row r="350">
          <cell r="C350">
            <v>2043</v>
          </cell>
          <cell r="D350" t="str">
            <v>KCP SANGIR</v>
          </cell>
          <cell r="E350" t="str">
            <v>SOLOK</v>
          </cell>
          <cell r="F350">
            <v>91</v>
          </cell>
          <cell r="G350">
            <v>4</v>
          </cell>
          <cell r="H350">
            <v>40112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5.5852799999999998E-3</v>
          </cell>
          <cell r="AG350">
            <v>-26.44056428</v>
          </cell>
          <cell r="AH350">
            <v>-409.62638670999996</v>
          </cell>
          <cell r="AI350">
            <v>-51.876951840000004</v>
          </cell>
          <cell r="AJ350">
            <v>-64.881979680000001</v>
          </cell>
          <cell r="AK350">
            <v>-83.34566135</v>
          </cell>
          <cell r="AL350">
            <v>-89.674715489999997</v>
          </cell>
          <cell r="AM350">
            <v>-131.36530952999999</v>
          </cell>
          <cell r="AN350">
            <v>-90.235091189999991</v>
          </cell>
          <cell r="AO350">
            <v>-61.415577259999999</v>
          </cell>
          <cell r="AP350">
            <v>-29.951346300000001</v>
          </cell>
          <cell r="AQ350">
            <v>-43.046445859999999</v>
          </cell>
          <cell r="AR350">
            <v>16.638894289999993</v>
          </cell>
          <cell r="AS350">
            <v>85.797869080000012</v>
          </cell>
          <cell r="AT350">
            <v>119.85078337</v>
          </cell>
          <cell r="AU350">
            <v>149.09151611999997</v>
          </cell>
          <cell r="AV350">
            <v>271.08477715999999</v>
          </cell>
          <cell r="AW350">
            <v>361.06970298000005</v>
          </cell>
          <cell r="AX350">
            <v>380.97447649999998</v>
          </cell>
          <cell r="AY350">
            <v>425.55455478000005</v>
          </cell>
        </row>
        <row r="351">
          <cell r="C351">
            <v>667</v>
          </cell>
          <cell r="D351" t="str">
            <v>KCP LUBUK BASUNG</v>
          </cell>
          <cell r="E351" t="str">
            <v>BUKITTINGGI</v>
          </cell>
          <cell r="F351">
            <v>15</v>
          </cell>
          <cell r="G351">
            <v>4</v>
          </cell>
          <cell r="H351">
            <v>38702</v>
          </cell>
          <cell r="I351">
            <v>-490.14885600000002</v>
          </cell>
          <cell r="J351">
            <v>571.28581563</v>
          </cell>
          <cell r="K351">
            <v>89.913151429999999</v>
          </cell>
          <cell r="L351">
            <v>194.63622388000002</v>
          </cell>
          <cell r="M351">
            <v>278.45541202999999</v>
          </cell>
          <cell r="N351">
            <v>454.93956844000007</v>
          </cell>
          <cell r="O351">
            <v>569.60633903999997</v>
          </cell>
          <cell r="P351">
            <v>691.68682222000007</v>
          </cell>
          <cell r="Q351">
            <v>858.96019682000008</v>
          </cell>
          <cell r="R351">
            <v>983.31708283</v>
          </cell>
          <cell r="S351">
            <v>1146.3409763699999</v>
          </cell>
          <cell r="T351">
            <v>1255.21564098</v>
          </cell>
          <cell r="U351">
            <v>1532.8301401800002</v>
          </cell>
          <cell r="V351">
            <v>1680.5605090899999</v>
          </cell>
          <cell r="W351">
            <v>107.53626331999999</v>
          </cell>
          <cell r="X351">
            <v>315.17584032999997</v>
          </cell>
          <cell r="Y351">
            <v>400.39474127999995</v>
          </cell>
          <cell r="Z351">
            <v>627.56294538999998</v>
          </cell>
          <cell r="AA351">
            <v>815.00187083000003</v>
          </cell>
          <cell r="AB351">
            <v>1046.7682376299999</v>
          </cell>
          <cell r="AC351">
            <v>1452.0260736</v>
          </cell>
          <cell r="AD351">
            <v>1723.1237518299999</v>
          </cell>
          <cell r="AE351">
            <v>1971.34933441</v>
          </cell>
          <cell r="AF351">
            <v>2122.03718484</v>
          </cell>
          <cell r="AG351">
            <v>2525.3623053800002</v>
          </cell>
          <cell r="AH351">
            <v>3016.2903526599998</v>
          </cell>
          <cell r="AI351">
            <v>191.63469169999999</v>
          </cell>
          <cell r="AJ351">
            <v>665.39347716999998</v>
          </cell>
          <cell r="AK351">
            <v>914.66392882000002</v>
          </cell>
          <cell r="AL351">
            <v>1176.3237670899998</v>
          </cell>
          <cell r="AM351">
            <v>1164.0392162000001</v>
          </cell>
          <cell r="AN351">
            <v>1469.70769077</v>
          </cell>
          <cell r="AO351">
            <v>1671.1579213599998</v>
          </cell>
          <cell r="AP351">
            <v>1605.1202457899999</v>
          </cell>
          <cell r="AQ351">
            <v>1994.60980905</v>
          </cell>
          <cell r="AR351">
            <v>2077.1070862699999</v>
          </cell>
          <cell r="AS351">
            <v>2927.6100054499998</v>
          </cell>
          <cell r="AT351">
            <v>3704.8301260299995</v>
          </cell>
          <cell r="AU351">
            <v>390.24373586000002</v>
          </cell>
          <cell r="AV351">
            <v>847.62609426999995</v>
          </cell>
          <cell r="AW351">
            <v>449.24186387999987</v>
          </cell>
          <cell r="AX351">
            <v>208.74562157999992</v>
          </cell>
          <cell r="AY351">
            <v>567.17708368999979</v>
          </cell>
        </row>
        <row r="352">
          <cell r="C352">
            <v>617</v>
          </cell>
          <cell r="D352" t="str">
            <v>KCP AUR KUNING</v>
          </cell>
          <cell r="E352" t="str">
            <v>BUKITTINGGI</v>
          </cell>
          <cell r="F352">
            <v>15</v>
          </cell>
          <cell r="G352">
            <v>3</v>
          </cell>
          <cell r="H352">
            <v>37734</v>
          </cell>
          <cell r="I352">
            <v>233.19522686999994</v>
          </cell>
          <cell r="J352">
            <v>383.72539517000001</v>
          </cell>
          <cell r="K352">
            <v>175.50397322000003</v>
          </cell>
          <cell r="L352">
            <v>212.47735960999995</v>
          </cell>
          <cell r="M352">
            <v>77.92709736999997</v>
          </cell>
          <cell r="N352">
            <v>188.11137122</v>
          </cell>
          <cell r="O352">
            <v>109.94578566999999</v>
          </cell>
          <cell r="P352">
            <v>230.70657595999992</v>
          </cell>
          <cell r="Q352">
            <v>756.39850038000009</v>
          </cell>
          <cell r="R352">
            <v>915.60268470999995</v>
          </cell>
          <cell r="S352">
            <v>964.12455016999991</v>
          </cell>
          <cell r="T352">
            <v>1019.06764165</v>
          </cell>
          <cell r="U352">
            <v>1081.7633103800001</v>
          </cell>
          <cell r="V352">
            <v>1220.2783978</v>
          </cell>
          <cell r="W352">
            <v>58.590272299999995</v>
          </cell>
          <cell r="X352">
            <v>241.22206162999998</v>
          </cell>
          <cell r="Y352">
            <v>222.47743613999998</v>
          </cell>
          <cell r="Z352">
            <v>489.26620210999999</v>
          </cell>
          <cell r="AA352">
            <v>384.39748811000004</v>
          </cell>
          <cell r="AB352">
            <v>-519.70559596999999</v>
          </cell>
          <cell r="AC352">
            <v>-276.86995237000002</v>
          </cell>
          <cell r="AD352">
            <v>-67.345090110000001</v>
          </cell>
          <cell r="AE352">
            <v>269.87925960000001</v>
          </cell>
          <cell r="AF352">
            <v>517.0836673</v>
          </cell>
          <cell r="AG352">
            <v>734.60704734000001</v>
          </cell>
          <cell r="AH352">
            <v>830.25562369000011</v>
          </cell>
          <cell r="AI352">
            <v>233.64714491000001</v>
          </cell>
          <cell r="AJ352">
            <v>252.03418864</v>
          </cell>
          <cell r="AK352">
            <v>569.00037378999991</v>
          </cell>
          <cell r="AL352">
            <v>1026.6668817899999</v>
          </cell>
          <cell r="AM352">
            <v>1263.2494988199999</v>
          </cell>
          <cell r="AN352">
            <v>1820.1050505000001</v>
          </cell>
          <cell r="AO352">
            <v>2035.96507428</v>
          </cell>
          <cell r="AP352">
            <v>2484.48068543</v>
          </cell>
          <cell r="AQ352">
            <v>2695.8005878499998</v>
          </cell>
          <cell r="AR352">
            <v>2904.3056841500002</v>
          </cell>
          <cell r="AS352">
            <v>2681.02759371</v>
          </cell>
          <cell r="AT352">
            <v>4224.4860533000001</v>
          </cell>
          <cell r="AU352">
            <v>6.4173239099999968</v>
          </cell>
          <cell r="AV352">
            <v>554.74130026</v>
          </cell>
          <cell r="AW352">
            <v>897.21799100999988</v>
          </cell>
          <cell r="AX352">
            <v>1003.0403308</v>
          </cell>
          <cell r="AY352">
            <v>1332.0598596799998</v>
          </cell>
        </row>
        <row r="353">
          <cell r="C353">
            <v>602</v>
          </cell>
          <cell r="D353" t="str">
            <v>KCP Palembang Sudirman</v>
          </cell>
          <cell r="E353" t="str">
            <v>PALEMBANG A. RIVAI</v>
          </cell>
          <cell r="F353">
            <v>59</v>
          </cell>
          <cell r="G353">
            <v>2</v>
          </cell>
          <cell r="H353">
            <v>37606</v>
          </cell>
          <cell r="I353">
            <v>1527.8983847299999</v>
          </cell>
          <cell r="J353">
            <v>2755.96489079</v>
          </cell>
          <cell r="K353">
            <v>369.25499761000003</v>
          </cell>
          <cell r="L353">
            <v>680.42696229000001</v>
          </cell>
          <cell r="M353">
            <v>953.2710583400002</v>
          </cell>
          <cell r="N353">
            <v>1266.0832795500003</v>
          </cell>
          <cell r="O353">
            <v>1605.2643254299999</v>
          </cell>
          <cell r="P353">
            <v>1963.3033702399998</v>
          </cell>
          <cell r="Q353">
            <v>2279.0105093500001</v>
          </cell>
          <cell r="R353">
            <v>2539.5517964599999</v>
          </cell>
          <cell r="S353">
            <v>2779.5789909599998</v>
          </cell>
          <cell r="T353">
            <v>3059.1382007200004</v>
          </cell>
          <cell r="U353">
            <v>3318.5425246100003</v>
          </cell>
          <cell r="V353">
            <v>3797.3998851000001</v>
          </cell>
          <cell r="W353">
            <v>230.25402715000001</v>
          </cell>
          <cell r="X353">
            <v>532.82436453000003</v>
          </cell>
          <cell r="Y353">
            <v>854.53940479999994</v>
          </cell>
          <cell r="Z353">
            <v>1084.7634756500001</v>
          </cell>
          <cell r="AA353">
            <v>1049.35600239</v>
          </cell>
          <cell r="AB353">
            <v>1373.0618199200001</v>
          </cell>
          <cell r="AC353">
            <v>1682.13503489</v>
          </cell>
          <cell r="AD353">
            <v>1791.5813806400001</v>
          </cell>
          <cell r="AE353">
            <v>1692.20570073</v>
          </cell>
          <cell r="AF353">
            <v>1963.3933938900002</v>
          </cell>
          <cell r="AG353">
            <v>1470.1928868699999</v>
          </cell>
          <cell r="AH353">
            <v>1700.1879212700001</v>
          </cell>
          <cell r="AI353">
            <v>-1265.5191538699999</v>
          </cell>
          <cell r="AJ353">
            <v>-1622.1708239899999</v>
          </cell>
          <cell r="AK353">
            <v>-1882.5783276900002</v>
          </cell>
          <cell r="AL353">
            <v>-2281.2115348299999</v>
          </cell>
          <cell r="AM353">
            <v>-2048.9813793600001</v>
          </cell>
          <cell r="AN353">
            <v>-2959.4993190999999</v>
          </cell>
          <cell r="AO353">
            <v>-2560.5230857399997</v>
          </cell>
          <cell r="AP353">
            <v>-1918.2577706099999</v>
          </cell>
          <cell r="AQ353">
            <v>-1781.33251193</v>
          </cell>
          <cell r="AR353">
            <v>-2133.4021651500002</v>
          </cell>
          <cell r="AS353">
            <v>-1264.9030349899997</v>
          </cell>
          <cell r="AT353">
            <v>-913.43580155000018</v>
          </cell>
          <cell r="AU353">
            <v>339.26701273999998</v>
          </cell>
          <cell r="AV353">
            <v>30.946454930000009</v>
          </cell>
          <cell r="AW353">
            <v>522.16183077999995</v>
          </cell>
          <cell r="AX353">
            <v>878.23011524999993</v>
          </cell>
          <cell r="AY353">
            <v>26.630377120000006</v>
          </cell>
        </row>
        <row r="354">
          <cell r="C354">
            <v>1103</v>
          </cell>
          <cell r="D354" t="str">
            <v>KCP LEMABANG</v>
          </cell>
          <cell r="E354" t="str">
            <v>PALEMBANG A. RIVAI</v>
          </cell>
          <cell r="F354">
            <v>59</v>
          </cell>
          <cell r="G354">
            <v>4</v>
          </cell>
          <cell r="H354">
            <v>39079</v>
          </cell>
          <cell r="I354">
            <v>0</v>
          </cell>
          <cell r="J354">
            <v>-373.45372515999998</v>
          </cell>
          <cell r="K354">
            <v>33.399736930000003</v>
          </cell>
          <cell r="L354">
            <v>35.986431999999994</v>
          </cell>
          <cell r="M354">
            <v>-3.0584478800000028</v>
          </cell>
          <cell r="N354">
            <v>27.653939299999998</v>
          </cell>
          <cell r="O354">
            <v>68.091837859999998</v>
          </cell>
          <cell r="P354">
            <v>77.989553789999988</v>
          </cell>
          <cell r="Q354">
            <v>79.731573479999994</v>
          </cell>
          <cell r="R354">
            <v>155.82476590000002</v>
          </cell>
          <cell r="S354">
            <v>188.12223686999999</v>
          </cell>
          <cell r="T354">
            <v>232.53544962000001</v>
          </cell>
          <cell r="U354">
            <v>248.879583</v>
          </cell>
          <cell r="V354">
            <v>279.67721713999998</v>
          </cell>
          <cell r="W354">
            <v>-24.768050110000001</v>
          </cell>
          <cell r="X354">
            <v>-33.65512863</v>
          </cell>
          <cell r="Y354">
            <v>-286.67689472000001</v>
          </cell>
          <cell r="Z354">
            <v>-613.63068086999999</v>
          </cell>
          <cell r="AA354">
            <v>-727.27397150000002</v>
          </cell>
          <cell r="AB354">
            <v>-620.79183303999991</v>
          </cell>
          <cell r="AC354">
            <v>-474.48748655999998</v>
          </cell>
          <cell r="AD354">
            <v>-304.27121633999997</v>
          </cell>
          <cell r="AE354">
            <v>-350.95229962999997</v>
          </cell>
          <cell r="AF354">
            <v>-227.39520984999999</v>
          </cell>
          <cell r="AG354">
            <v>-125.05638576999999</v>
          </cell>
          <cell r="AH354">
            <v>130.46189914000001</v>
          </cell>
          <cell r="AI354">
            <v>73.952890609999997</v>
          </cell>
          <cell r="AJ354">
            <v>163.51604229</v>
          </cell>
          <cell r="AK354">
            <v>167.89931484000002</v>
          </cell>
          <cell r="AL354">
            <v>295.75565752</v>
          </cell>
          <cell r="AM354">
            <v>31.984856480000001</v>
          </cell>
          <cell r="AN354">
            <v>-82.190291739999992</v>
          </cell>
          <cell r="AO354">
            <v>-15.203069749999999</v>
          </cell>
          <cell r="AP354">
            <v>40.745340779999999</v>
          </cell>
          <cell r="AQ354">
            <v>-470.76264536000002</v>
          </cell>
          <cell r="AR354">
            <v>-701.91139195000005</v>
          </cell>
          <cell r="AS354">
            <v>-933.39925856000002</v>
          </cell>
          <cell r="AT354">
            <v>-1547.7309596600001</v>
          </cell>
          <cell r="AU354">
            <v>-288.73125211000001</v>
          </cell>
          <cell r="AV354">
            <v>-373.42022731999998</v>
          </cell>
          <cell r="AW354">
            <v>405.57166131999992</v>
          </cell>
          <cell r="AX354">
            <v>563.29586500999994</v>
          </cell>
          <cell r="AY354">
            <v>568.59142850000001</v>
          </cell>
        </row>
        <row r="355">
          <cell r="C355">
            <v>1100</v>
          </cell>
          <cell r="D355" t="str">
            <v>KCP PANGKALAN BALAI</v>
          </cell>
          <cell r="E355" t="str">
            <v>SEKAYU</v>
          </cell>
          <cell r="F355">
            <v>164</v>
          </cell>
          <cell r="G355">
            <v>4</v>
          </cell>
          <cell r="H355">
            <v>39080</v>
          </cell>
          <cell r="I355">
            <v>3.5991500000000002E-3</v>
          </cell>
          <cell r="J355">
            <v>1070.22173086</v>
          </cell>
          <cell r="K355">
            <v>74.77569548000001</v>
          </cell>
          <cell r="L355">
            <v>308.60931462999997</v>
          </cell>
          <cell r="M355">
            <v>469.43245654999993</v>
          </cell>
          <cell r="N355">
            <v>651.49668127999996</v>
          </cell>
          <cell r="O355">
            <v>800.13774924000018</v>
          </cell>
          <cell r="P355">
            <v>1060.80685032</v>
          </cell>
          <cell r="Q355">
            <v>1263.00227954</v>
          </cell>
          <cell r="R355">
            <v>1423.2731776600001</v>
          </cell>
          <cell r="S355">
            <v>1575.79633644</v>
          </cell>
          <cell r="T355">
            <v>1870.8609179499997</v>
          </cell>
          <cell r="U355">
            <v>2175.17457612</v>
          </cell>
          <cell r="V355">
            <v>2503.1365286400001</v>
          </cell>
          <cell r="W355">
            <v>204.35842864</v>
          </cell>
          <cell r="X355">
            <v>579.33501275000003</v>
          </cell>
          <cell r="Y355">
            <v>1076.2659963499998</v>
          </cell>
          <cell r="Z355">
            <v>1421.8832336800001</v>
          </cell>
          <cell r="AA355">
            <v>1845.6072748399999</v>
          </cell>
          <cell r="AB355">
            <v>2242.4901088400002</v>
          </cell>
          <cell r="AC355">
            <v>2696.4108969600002</v>
          </cell>
          <cell r="AD355">
            <v>3143.3033013099998</v>
          </cell>
          <cell r="AE355">
            <v>3547.1219453799999</v>
          </cell>
          <cell r="AF355">
            <v>4071.2032588100001</v>
          </cell>
          <cell r="AG355">
            <v>4499.9530881299997</v>
          </cell>
          <cell r="AH355">
            <v>4940.97898885</v>
          </cell>
          <cell r="AI355">
            <v>408.48150562000001</v>
          </cell>
          <cell r="AJ355">
            <v>768.05545900999994</v>
          </cell>
          <cell r="AK355">
            <v>1150.8460869400001</v>
          </cell>
          <cell r="AL355">
            <v>1554.8173207699999</v>
          </cell>
          <cell r="AM355">
            <v>1689.75161905</v>
          </cell>
          <cell r="AN355">
            <v>1943.3500319300001</v>
          </cell>
          <cell r="AO355">
            <v>2079.8075177800001</v>
          </cell>
          <cell r="AP355">
            <v>2671.2479557399997</v>
          </cell>
          <cell r="AQ355">
            <v>3053.2628768300001</v>
          </cell>
          <cell r="AR355">
            <v>3417.7885796299997</v>
          </cell>
          <cell r="AS355">
            <v>3871.8987659200006</v>
          </cell>
          <cell r="AT355">
            <v>4426.2631411700004</v>
          </cell>
          <cell r="AU355">
            <v>390.82503336000002</v>
          </cell>
          <cell r="AV355">
            <v>830.74922411999989</v>
          </cell>
          <cell r="AW355">
            <v>1329.2344773400002</v>
          </cell>
          <cell r="AX355">
            <v>1857.3647105799998</v>
          </cell>
          <cell r="AY355">
            <v>2336.5581956700003</v>
          </cell>
        </row>
        <row r="356">
          <cell r="C356">
            <v>2091</v>
          </cell>
          <cell r="D356" t="str">
            <v>KCP TOBOALI</v>
          </cell>
          <cell r="E356" t="str">
            <v>PANGKAL PINANG</v>
          </cell>
          <cell r="F356">
            <v>63</v>
          </cell>
          <cell r="G356">
            <v>4</v>
          </cell>
          <cell r="H356">
            <v>40151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-43.146738590000005</v>
          </cell>
          <cell r="AJ356">
            <v>-77.033028920000007</v>
          </cell>
          <cell r="AK356">
            <v>-144.40493563999999</v>
          </cell>
          <cell r="AL356">
            <v>-164.40261163</v>
          </cell>
          <cell r="AM356">
            <v>-240.26274793000002</v>
          </cell>
          <cell r="AN356">
            <v>-224.45282225</v>
          </cell>
          <cell r="AO356">
            <v>-244.67774453000001</v>
          </cell>
          <cell r="AP356">
            <v>-247.13224236000002</v>
          </cell>
          <cell r="AQ356">
            <v>-279.34755887</v>
          </cell>
          <cell r="AR356">
            <v>-308.19839989999997</v>
          </cell>
          <cell r="AS356">
            <v>-310.19871555999998</v>
          </cell>
          <cell r="AT356">
            <v>-359.79410785000005</v>
          </cell>
          <cell r="AU356">
            <v>-72.57767844</v>
          </cell>
          <cell r="AV356">
            <v>-134.07727552</v>
          </cell>
          <cell r="AW356">
            <v>-137.37857366</v>
          </cell>
          <cell r="AX356">
            <v>-310.51755512</v>
          </cell>
          <cell r="AY356">
            <v>-263.05534138000002</v>
          </cell>
        </row>
        <row r="357">
          <cell r="C357">
            <v>2093</v>
          </cell>
          <cell r="D357" t="str">
            <v>KCP MANGGAR</v>
          </cell>
          <cell r="E357" t="str">
            <v>TANJUNG PANDAN</v>
          </cell>
          <cell r="F357">
            <v>131</v>
          </cell>
          <cell r="G357">
            <v>4</v>
          </cell>
          <cell r="H357">
            <v>40154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-64.257852100000008</v>
          </cell>
          <cell r="AJ357">
            <v>-83.728105799999994</v>
          </cell>
          <cell r="AK357">
            <v>-158.0434075</v>
          </cell>
          <cell r="AL357">
            <v>-190.61994528</v>
          </cell>
          <cell r="AM357">
            <v>-290.84409366</v>
          </cell>
          <cell r="AN357">
            <v>-266.60760482000001</v>
          </cell>
          <cell r="AO357">
            <v>-278.65260239999998</v>
          </cell>
          <cell r="AP357">
            <v>-275.06453255999998</v>
          </cell>
          <cell r="AQ357">
            <v>-330.00903495</v>
          </cell>
          <cell r="AR357">
            <v>-344.88195152999998</v>
          </cell>
          <cell r="AS357">
            <v>-323.13949244999992</v>
          </cell>
          <cell r="AT357">
            <v>-290.68193450000012</v>
          </cell>
          <cell r="AU357">
            <v>45.927480739999993</v>
          </cell>
          <cell r="AV357">
            <v>77.562774560000008</v>
          </cell>
          <cell r="AW357">
            <v>121.41989710999998</v>
          </cell>
          <cell r="AX357">
            <v>182.62345581</v>
          </cell>
          <cell r="AY357">
            <v>235.80803937000007</v>
          </cell>
        </row>
        <row r="358">
          <cell r="C358">
            <v>2145</v>
          </cell>
          <cell r="D358" t="str">
            <v>KCP BELINYU</v>
          </cell>
          <cell r="E358" t="str">
            <v>SUNGAI LIAT</v>
          </cell>
          <cell r="F358">
            <v>324</v>
          </cell>
          <cell r="G358">
            <v>4</v>
          </cell>
          <cell r="H358">
            <v>40532</v>
          </cell>
          <cell r="AT358">
            <v>-180.74478328999999</v>
          </cell>
          <cell r="AU358">
            <v>-53.060810770000003</v>
          </cell>
          <cell r="AV358">
            <v>-104.44559953</v>
          </cell>
          <cell r="AW358">
            <v>-165.93317563000002</v>
          </cell>
          <cell r="AX358">
            <v>-268.26996674000003</v>
          </cell>
          <cell r="AY358">
            <v>-342.08025223999994</v>
          </cell>
        </row>
        <row r="359">
          <cell r="C359">
            <v>2076</v>
          </cell>
          <cell r="D359" t="str">
            <v>KCP TEBING TINGGI</v>
          </cell>
          <cell r="E359" t="str">
            <v>LAHAT</v>
          </cell>
          <cell r="F359">
            <v>40</v>
          </cell>
          <cell r="G359">
            <v>4</v>
          </cell>
          <cell r="H359">
            <v>40156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-36.893713229999996</v>
          </cell>
          <cell r="AJ359">
            <v>-62.173633619999997</v>
          </cell>
          <cell r="AK359">
            <v>-91.958560230000003</v>
          </cell>
          <cell r="AL359">
            <v>-145.86697318</v>
          </cell>
          <cell r="AM359">
            <v>-126.54201737000001</v>
          </cell>
          <cell r="AN359">
            <v>-219.12747665000001</v>
          </cell>
          <cell r="AO359">
            <v>-198.03072111</v>
          </cell>
          <cell r="AP359">
            <v>-210.96124561000002</v>
          </cell>
          <cell r="AQ359">
            <v>-258.06871089999999</v>
          </cell>
          <cell r="AR359">
            <v>-236.62886957000001</v>
          </cell>
          <cell r="AS359">
            <v>-199.61505725999999</v>
          </cell>
          <cell r="AT359">
            <v>-173.10929414999998</v>
          </cell>
          <cell r="AU359">
            <v>32.773836920000001</v>
          </cell>
          <cell r="AV359">
            <v>100.27592068999999</v>
          </cell>
          <cell r="AW359">
            <v>151.5552811</v>
          </cell>
          <cell r="AX359">
            <v>212.12206027000002</v>
          </cell>
          <cell r="AY359">
            <v>244.38547041999996</v>
          </cell>
        </row>
        <row r="360">
          <cell r="C360">
            <v>2089</v>
          </cell>
          <cell r="D360" t="str">
            <v>KCP PASAR 16 ILIR</v>
          </cell>
          <cell r="E360" t="str">
            <v>PALEMBANG A. RIVAI</v>
          </cell>
          <cell r="F360">
            <v>59</v>
          </cell>
          <cell r="G360">
            <v>4</v>
          </cell>
          <cell r="H360">
            <v>40154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-31.567447210000001</v>
          </cell>
          <cell r="AJ360">
            <v>-79.479568920000006</v>
          </cell>
          <cell r="AK360">
            <v>-113.65709335</v>
          </cell>
          <cell r="AL360">
            <v>-146.16011706999998</v>
          </cell>
          <cell r="AM360">
            <v>-152.94993808000001</v>
          </cell>
          <cell r="AN360">
            <v>-167.74159656</v>
          </cell>
          <cell r="AO360">
            <v>-194.40130605000002</v>
          </cell>
          <cell r="AP360">
            <v>-195.16899178</v>
          </cell>
          <cell r="AQ360">
            <v>-207.75729115999999</v>
          </cell>
          <cell r="AR360">
            <v>-137.77662005000002</v>
          </cell>
          <cell r="AS360">
            <v>-133.85685309000002</v>
          </cell>
          <cell r="AT360">
            <v>-178.96534520000003</v>
          </cell>
          <cell r="AU360">
            <v>16.558569980000001</v>
          </cell>
          <cell r="AV360">
            <v>87.23369455000001</v>
          </cell>
          <cell r="AW360">
            <v>102.25501703</v>
          </cell>
          <cell r="AX360">
            <v>164.87732962000001</v>
          </cell>
          <cell r="AY360">
            <v>203.87817492000002</v>
          </cell>
        </row>
        <row r="361">
          <cell r="C361">
            <v>2119</v>
          </cell>
          <cell r="D361" t="str">
            <v>KCP KOTA AGUNG</v>
          </cell>
          <cell r="E361" t="str">
            <v>PRINGSEWU</v>
          </cell>
          <cell r="F361">
            <v>358</v>
          </cell>
          <cell r="G361">
            <v>4</v>
          </cell>
          <cell r="H361">
            <v>40476</v>
          </cell>
          <cell r="AT361">
            <v>-59.00916951</v>
          </cell>
          <cell r="AU361">
            <v>-99.666998669999998</v>
          </cell>
          <cell r="AV361">
            <v>-170.31383647999999</v>
          </cell>
          <cell r="AW361">
            <v>-239.01973701999998</v>
          </cell>
          <cell r="AX361">
            <v>-290.48720615999997</v>
          </cell>
          <cell r="AY361">
            <v>-371.79496495000006</v>
          </cell>
        </row>
        <row r="362">
          <cell r="C362">
            <v>2090</v>
          </cell>
          <cell r="D362" t="str">
            <v>KCP MENTOK</v>
          </cell>
          <cell r="E362" t="str">
            <v>PANGKAL PINANG</v>
          </cell>
          <cell r="F362">
            <v>63</v>
          </cell>
          <cell r="G362">
            <v>4</v>
          </cell>
          <cell r="H362">
            <v>40149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-74.74882925</v>
          </cell>
          <cell r="AJ362">
            <v>-104.65657926</v>
          </cell>
          <cell r="AK362">
            <v>-108.71604478</v>
          </cell>
          <cell r="AL362">
            <v>-59.113732119999995</v>
          </cell>
          <cell r="AM362">
            <v>-86.060567640000002</v>
          </cell>
          <cell r="AN362">
            <v>5.4918006500000001</v>
          </cell>
          <cell r="AO362">
            <v>60.917288020000001</v>
          </cell>
          <cell r="AP362">
            <v>-284.88222249</v>
          </cell>
          <cell r="AQ362">
            <v>-269.57187159</v>
          </cell>
          <cell r="AR362">
            <v>-194.05554890000002</v>
          </cell>
          <cell r="AS362">
            <v>-110.931927</v>
          </cell>
          <cell r="AT362">
            <v>-38.654074510000051</v>
          </cell>
          <cell r="AU362">
            <v>63.463103670000002</v>
          </cell>
          <cell r="AV362">
            <v>127.74490805000001</v>
          </cell>
          <cell r="AW362">
            <v>169.38413743999999</v>
          </cell>
          <cell r="AX362">
            <v>332.67194140999999</v>
          </cell>
          <cell r="AY362">
            <v>399.88635061000002</v>
          </cell>
        </row>
        <row r="363">
          <cell r="C363">
            <v>2092</v>
          </cell>
          <cell r="D363" t="str">
            <v>KCP TANJUNG AGUNG</v>
          </cell>
          <cell r="E363" t="str">
            <v>TANJUNG KARANG</v>
          </cell>
          <cell r="F363">
            <v>98</v>
          </cell>
          <cell r="G363">
            <v>4</v>
          </cell>
          <cell r="H363">
            <v>40143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-107.06614503</v>
          </cell>
          <cell r="AI363">
            <v>-39.6492851</v>
          </cell>
          <cell r="AJ363">
            <v>-74.142329480000001</v>
          </cell>
          <cell r="AK363">
            <v>-82.190131480000005</v>
          </cell>
          <cell r="AL363">
            <v>-110.35243425</v>
          </cell>
          <cell r="AM363">
            <v>-162.93119266999997</v>
          </cell>
          <cell r="AN363">
            <v>-121.55775299</v>
          </cell>
          <cell r="AO363">
            <v>-136.15404691999998</v>
          </cell>
          <cell r="AP363">
            <v>-112.54862379000001</v>
          </cell>
          <cell r="AQ363">
            <v>-101.13407685999999</v>
          </cell>
          <cell r="AR363">
            <v>-72.351605640000017</v>
          </cell>
          <cell r="AS363">
            <v>2.149731469999999</v>
          </cell>
          <cell r="AT363">
            <v>64.885388020000036</v>
          </cell>
          <cell r="AU363">
            <v>43.712302230000006</v>
          </cell>
          <cell r="AV363">
            <v>115.93648838000003</v>
          </cell>
          <cell r="AW363">
            <v>171.56049097000002</v>
          </cell>
          <cell r="AX363">
            <v>262.30224078000003</v>
          </cell>
          <cell r="AY363">
            <v>354.36108040999994</v>
          </cell>
        </row>
        <row r="364">
          <cell r="C364">
            <v>2077</v>
          </cell>
          <cell r="D364" t="str">
            <v>KCP KEDATON</v>
          </cell>
          <cell r="E364" t="str">
            <v>TANJUNG KARANG</v>
          </cell>
          <cell r="F364">
            <v>98</v>
          </cell>
          <cell r="G364">
            <v>4</v>
          </cell>
          <cell r="H364">
            <v>40143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-127.01797393000001</v>
          </cell>
          <cell r="AI364">
            <v>-50.651550899999997</v>
          </cell>
          <cell r="AJ364">
            <v>-97.476625909999996</v>
          </cell>
          <cell r="AK364">
            <v>-114.85143998000001</v>
          </cell>
          <cell r="AL364">
            <v>-127.95297470999999</v>
          </cell>
          <cell r="AM364">
            <v>-164.18589513999999</v>
          </cell>
          <cell r="AN364">
            <v>-105.30604251000001</v>
          </cell>
          <cell r="AO364">
            <v>-77.208978079999994</v>
          </cell>
          <cell r="AP364">
            <v>-34.314570609999997</v>
          </cell>
          <cell r="AQ364">
            <v>-31.332732069999999</v>
          </cell>
          <cell r="AR364">
            <v>-7.8342305500000116</v>
          </cell>
          <cell r="AS364">
            <v>36.089276560000002</v>
          </cell>
          <cell r="AT364">
            <v>18.504317870000005</v>
          </cell>
          <cell r="AU364">
            <v>34.300872390000002</v>
          </cell>
          <cell r="AV364">
            <v>67.893459740000011</v>
          </cell>
          <cell r="AW364">
            <v>114.14198497</v>
          </cell>
          <cell r="AX364">
            <v>167.17075874</v>
          </cell>
          <cell r="AY364">
            <v>224.14805526999999</v>
          </cell>
        </row>
        <row r="365">
          <cell r="C365">
            <v>699</v>
          </cell>
          <cell r="D365" t="str">
            <v>KCP JENDRAL SUDIRMAN</v>
          </cell>
          <cell r="E365" t="str">
            <v>TANJUNG KARANG</v>
          </cell>
          <cell r="F365">
            <v>98</v>
          </cell>
          <cell r="G365">
            <v>4</v>
          </cell>
          <cell r="H365">
            <v>39079</v>
          </cell>
          <cell r="I365">
            <v>0</v>
          </cell>
          <cell r="J365">
            <v>-441.14903246000006</v>
          </cell>
          <cell r="K365">
            <v>26.475572540000002</v>
          </cell>
          <cell r="L365">
            <v>60.930853249999998</v>
          </cell>
          <cell r="M365">
            <v>10.81301375999999</v>
          </cell>
          <cell r="N365">
            <v>94.491818120000005</v>
          </cell>
          <cell r="O365">
            <v>72.178588069999989</v>
          </cell>
          <cell r="P365">
            <v>50.58716471000001</v>
          </cell>
          <cell r="Q365">
            <v>123.37058887000001</v>
          </cell>
          <cell r="R365">
            <v>205.55352764</v>
          </cell>
          <cell r="S365">
            <v>-407.97786852999997</v>
          </cell>
          <cell r="T365">
            <v>-1770.9813382499999</v>
          </cell>
          <cell r="U365">
            <v>-1737.0051284799999</v>
          </cell>
          <cell r="V365">
            <v>-3738.1316725400002</v>
          </cell>
          <cell r="W365">
            <v>1785.98936645</v>
          </cell>
          <cell r="X365">
            <v>1813.04939397</v>
          </cell>
          <cell r="Y365">
            <v>2294.9647014400002</v>
          </cell>
          <cell r="Z365">
            <v>2362.5577509699997</v>
          </cell>
          <cell r="AA365">
            <v>2460.4452076900002</v>
          </cell>
          <cell r="AB365">
            <v>2498.68784637</v>
          </cell>
          <cell r="AC365">
            <v>2664.9455254299996</v>
          </cell>
          <cell r="AD365">
            <v>2818.5524350000001</v>
          </cell>
          <cell r="AE365">
            <v>2821.0410044999999</v>
          </cell>
          <cell r="AF365">
            <v>953.86317673999997</v>
          </cell>
          <cell r="AG365">
            <v>1164.8667948599998</v>
          </cell>
          <cell r="AH365">
            <v>1255.0503732899999</v>
          </cell>
          <cell r="AI365">
            <v>255.04161237</v>
          </cell>
          <cell r="AJ365">
            <v>355.11323591000001</v>
          </cell>
          <cell r="AK365">
            <v>245.1204941</v>
          </cell>
          <cell r="AL365">
            <v>266.50321181999999</v>
          </cell>
          <cell r="AM365">
            <v>5.4508631200000002</v>
          </cell>
          <cell r="AN365">
            <v>459.66698981999997</v>
          </cell>
          <cell r="AO365">
            <v>1019.73346014</v>
          </cell>
          <cell r="AP365">
            <v>900.49333105999995</v>
          </cell>
          <cell r="AQ365">
            <v>1057.9768459899999</v>
          </cell>
          <cell r="AR365">
            <v>1197.4154181900003</v>
          </cell>
          <cell r="AS365">
            <v>1399.3476064499998</v>
          </cell>
          <cell r="AT365">
            <v>1495.4080551700001</v>
          </cell>
          <cell r="AU365">
            <v>55.779987709999979</v>
          </cell>
          <cell r="AV365">
            <v>490.20878755000001</v>
          </cell>
          <cell r="AW365">
            <v>417.10366860000005</v>
          </cell>
          <cell r="AX365">
            <v>866.03331000000003</v>
          </cell>
          <cell r="AY365">
            <v>1024.0051011400001</v>
          </cell>
        </row>
        <row r="366">
          <cell r="C366">
            <v>503</v>
          </cell>
          <cell r="D366" t="str">
            <v>KCP Kalianda</v>
          </cell>
          <cell r="E366" t="str">
            <v>TANJUNG KARANG</v>
          </cell>
          <cell r="F366">
            <v>98</v>
          </cell>
          <cell r="G366">
            <v>2</v>
          </cell>
          <cell r="H366">
            <v>35734</v>
          </cell>
          <cell r="I366">
            <v>1229.23874387</v>
          </cell>
          <cell r="J366">
            <v>2099.10301097</v>
          </cell>
          <cell r="K366">
            <v>236.85037220999999</v>
          </cell>
          <cell r="L366">
            <v>364.9435752</v>
          </cell>
          <cell r="M366">
            <v>643.90900302</v>
          </cell>
          <cell r="N366">
            <v>949.68135631000007</v>
          </cell>
          <cell r="O366">
            <v>1161.6948693700001</v>
          </cell>
          <cell r="P366">
            <v>1548.9078408999999</v>
          </cell>
          <cell r="Q366">
            <v>1870.95663805</v>
          </cell>
          <cell r="R366">
            <v>2165.3339072399999</v>
          </cell>
          <cell r="S366">
            <v>2419.2418704899997</v>
          </cell>
          <cell r="T366">
            <v>2843.96896741</v>
          </cell>
          <cell r="U366">
            <v>3218.5029779800002</v>
          </cell>
          <cell r="V366">
            <v>3590.8631085100001</v>
          </cell>
          <cell r="W366">
            <v>332.63371874000001</v>
          </cell>
          <cell r="X366">
            <v>674.65628488999994</v>
          </cell>
          <cell r="Y366">
            <v>1099.5658992900001</v>
          </cell>
          <cell r="Z366">
            <v>1416.1297337400001</v>
          </cell>
          <cell r="AA366">
            <v>1997.62963842</v>
          </cell>
          <cell r="AB366">
            <v>2417.10043206</v>
          </cell>
          <cell r="AC366">
            <v>2759.4492828000002</v>
          </cell>
          <cell r="AD366">
            <v>3210.5368502699998</v>
          </cell>
          <cell r="AE366">
            <v>3418.4397671900001</v>
          </cell>
          <cell r="AF366">
            <v>3831.4732556999998</v>
          </cell>
          <cell r="AG366">
            <v>4217.8959875099999</v>
          </cell>
          <cell r="AH366">
            <v>4506.4038471200001</v>
          </cell>
          <cell r="AI366">
            <v>401.11917816000005</v>
          </cell>
          <cell r="AJ366">
            <v>759.39472775000002</v>
          </cell>
          <cell r="AK366">
            <v>1026.5875142100001</v>
          </cell>
          <cell r="AL366">
            <v>1677.39914699</v>
          </cell>
          <cell r="AM366">
            <v>1912.5072877699999</v>
          </cell>
          <cell r="AN366">
            <v>2440.4353285100001</v>
          </cell>
          <cell r="AO366">
            <v>2939.8653201999996</v>
          </cell>
          <cell r="AP366">
            <v>3138.0085406599997</v>
          </cell>
          <cell r="AQ366">
            <v>3401.7478588700001</v>
          </cell>
          <cell r="AR366">
            <v>3929.5898391199999</v>
          </cell>
          <cell r="AS366">
            <v>4337.4915947600002</v>
          </cell>
          <cell r="AT366">
            <v>4847.9887067099999</v>
          </cell>
          <cell r="AU366">
            <v>411.22918620000002</v>
          </cell>
          <cell r="AV366">
            <v>798.95817766999994</v>
          </cell>
          <cell r="AW366">
            <v>1306.8300617300001</v>
          </cell>
          <cell r="AX366">
            <v>1582.5545073699998</v>
          </cell>
          <cell r="AY366">
            <v>2861.7504289799995</v>
          </cell>
        </row>
        <row r="367">
          <cell r="C367">
            <v>606</v>
          </cell>
          <cell r="D367" t="str">
            <v>KCP Abunjani Sipin</v>
          </cell>
          <cell r="E367" t="str">
            <v>JAMBI</v>
          </cell>
          <cell r="F367">
            <v>20</v>
          </cell>
          <cell r="G367">
            <v>3</v>
          </cell>
          <cell r="H367">
            <v>37601</v>
          </cell>
          <cell r="I367">
            <v>2114.58380807</v>
          </cell>
          <cell r="J367">
            <v>3666.77119158</v>
          </cell>
          <cell r="K367">
            <v>323.67741718999997</v>
          </cell>
          <cell r="L367">
            <v>604.35727645000009</v>
          </cell>
          <cell r="M367">
            <v>906.64362670000003</v>
          </cell>
          <cell r="N367">
            <v>1263.7897875500003</v>
          </cell>
          <cell r="O367">
            <v>1636.1157945799998</v>
          </cell>
          <cell r="P367">
            <v>2049.5845651300001</v>
          </cell>
          <cell r="Q367">
            <v>2402.47868883</v>
          </cell>
          <cell r="R367">
            <v>2876.5968050200004</v>
          </cell>
          <cell r="S367">
            <v>3250.5526277100003</v>
          </cell>
          <cell r="T367">
            <v>3750.6100890600001</v>
          </cell>
          <cell r="U367">
            <v>4333.9208185100006</v>
          </cell>
          <cell r="V367">
            <v>4878.7238675899998</v>
          </cell>
          <cell r="W367">
            <v>454.04150793999997</v>
          </cell>
          <cell r="X367">
            <v>941.35637852999992</v>
          </cell>
          <cell r="Y367">
            <v>1391.6109454500001</v>
          </cell>
          <cell r="Z367">
            <v>1882.48708616</v>
          </cell>
          <cell r="AA367">
            <v>2425.7556290300004</v>
          </cell>
          <cell r="AB367">
            <v>3028.92201041</v>
          </cell>
          <cell r="AC367">
            <v>3655.6403288500001</v>
          </cell>
          <cell r="AD367">
            <v>4270.4343143400001</v>
          </cell>
          <cell r="AE367">
            <v>4722.4369704199999</v>
          </cell>
          <cell r="AF367">
            <v>5259.7152962299997</v>
          </cell>
          <cell r="AG367">
            <v>5842.7488787700004</v>
          </cell>
          <cell r="AH367">
            <v>6230.9539837499997</v>
          </cell>
          <cell r="AI367">
            <v>511.39074776999996</v>
          </cell>
          <cell r="AJ367">
            <v>916.34935861999998</v>
          </cell>
          <cell r="AK367">
            <v>1484.9737611099999</v>
          </cell>
          <cell r="AL367">
            <v>1996.5172498499999</v>
          </cell>
          <cell r="AM367">
            <v>2725.06786745</v>
          </cell>
          <cell r="AN367">
            <v>3375.2766468499999</v>
          </cell>
          <cell r="AO367">
            <v>4086.8279759299999</v>
          </cell>
          <cell r="AP367">
            <v>4830.6292830800003</v>
          </cell>
          <cell r="AQ367">
            <v>5333.4736789999997</v>
          </cell>
          <cell r="AR367">
            <v>5954.4255586300005</v>
          </cell>
          <cell r="AS367">
            <v>5934.1196551800003</v>
          </cell>
          <cell r="AT367">
            <v>6598.7499848600009</v>
          </cell>
          <cell r="AU367">
            <v>451.05799701999996</v>
          </cell>
          <cell r="AV367">
            <v>1059.7348463399999</v>
          </cell>
          <cell r="AW367">
            <v>1469.0780190400001</v>
          </cell>
          <cell r="AX367">
            <v>1905.3750676500001</v>
          </cell>
          <cell r="AY367">
            <v>2393.0071403000002</v>
          </cell>
        </row>
        <row r="368">
          <cell r="C368">
            <v>1101</v>
          </cell>
          <cell r="D368" t="str">
            <v>KCP MUKO MUKO</v>
          </cell>
          <cell r="E368" t="str">
            <v>ARGA MAKMUR</v>
          </cell>
          <cell r="F368">
            <v>318</v>
          </cell>
          <cell r="G368">
            <v>4</v>
          </cell>
          <cell r="H368">
            <v>39079</v>
          </cell>
          <cell r="I368">
            <v>7.11979E-3</v>
          </cell>
          <cell r="J368">
            <v>-95.015735180000007</v>
          </cell>
          <cell r="K368">
            <v>56.041092440000007</v>
          </cell>
          <cell r="L368">
            <v>129.27594328000001</v>
          </cell>
          <cell r="M368">
            <v>214.22387705</v>
          </cell>
          <cell r="N368">
            <v>335.57429937000001</v>
          </cell>
          <cell r="O368">
            <v>442.12542007000002</v>
          </cell>
          <cell r="P368">
            <v>460.68369409000002</v>
          </cell>
          <cell r="Q368">
            <v>496.45036154000002</v>
          </cell>
          <cell r="R368">
            <v>537.16848143999994</v>
          </cell>
          <cell r="S368">
            <v>479.42910535999999</v>
          </cell>
          <cell r="T368">
            <v>423.91813173000003</v>
          </cell>
          <cell r="U368">
            <v>328.20310652000001</v>
          </cell>
          <cell r="V368">
            <v>464.66534408000001</v>
          </cell>
          <cell r="W368">
            <v>215.78147849000001</v>
          </cell>
          <cell r="X368">
            <v>324.51693575999997</v>
          </cell>
          <cell r="Y368">
            <v>454.63399373000004</v>
          </cell>
          <cell r="Z368">
            <v>793.66460171000006</v>
          </cell>
          <cell r="AA368">
            <v>941.12262798000006</v>
          </cell>
          <cell r="AB368">
            <v>1070.8687061200001</v>
          </cell>
          <cell r="AC368">
            <v>1236.63740809</v>
          </cell>
          <cell r="AD368">
            <v>1368.8500427199999</v>
          </cell>
          <cell r="AE368">
            <v>1510.7382300699999</v>
          </cell>
          <cell r="AF368">
            <v>1639.75927544</v>
          </cell>
          <cell r="AG368">
            <v>1846.3386671800001</v>
          </cell>
          <cell r="AH368">
            <v>2178.1993044199999</v>
          </cell>
          <cell r="AI368">
            <v>224.33757846</v>
          </cell>
          <cell r="AJ368">
            <v>334.08770954000005</v>
          </cell>
          <cell r="AK368">
            <v>597.66249289999996</v>
          </cell>
          <cell r="AL368">
            <v>759.63562446000003</v>
          </cell>
          <cell r="AM368">
            <v>787.48952255999995</v>
          </cell>
          <cell r="AN368">
            <v>906.49381720000008</v>
          </cell>
          <cell r="AO368">
            <v>1269.3763259300001</v>
          </cell>
          <cell r="AP368">
            <v>1406.2127092400001</v>
          </cell>
          <cell r="AQ368">
            <v>1540.7725964799999</v>
          </cell>
          <cell r="AR368">
            <v>1834.2578804299999</v>
          </cell>
          <cell r="AS368">
            <v>2297.4546246599998</v>
          </cell>
          <cell r="AT368">
            <v>2610.5927115900004</v>
          </cell>
          <cell r="AU368">
            <v>213.14532083999998</v>
          </cell>
          <cell r="AV368">
            <v>474.65217615</v>
          </cell>
          <cell r="AW368">
            <v>566.73253990000012</v>
          </cell>
          <cell r="AX368">
            <v>1106.2909439199998</v>
          </cell>
          <cell r="AY368">
            <v>1088.6605044099999</v>
          </cell>
        </row>
        <row r="369">
          <cell r="C369">
            <v>698</v>
          </cell>
          <cell r="D369" t="str">
            <v>KCP RAFFLESIA</v>
          </cell>
          <cell r="E369" t="str">
            <v>BENGKULU</v>
          </cell>
          <cell r="F369">
            <v>115</v>
          </cell>
          <cell r="G369">
            <v>4</v>
          </cell>
          <cell r="H369">
            <v>39079</v>
          </cell>
          <cell r="I369">
            <v>-236.54129938</v>
          </cell>
          <cell r="J369">
            <v>253.88136743000001</v>
          </cell>
          <cell r="K369">
            <v>-18.453748220000001</v>
          </cell>
          <cell r="L369">
            <v>34.194457709999995</v>
          </cell>
          <cell r="M369">
            <v>-96.003773120000005</v>
          </cell>
          <cell r="N369">
            <v>272.77846517999996</v>
          </cell>
          <cell r="O369">
            <v>348.62793323</v>
          </cell>
          <cell r="P369">
            <v>429.63593466999998</v>
          </cell>
          <cell r="Q369">
            <v>480.89352521999996</v>
          </cell>
          <cell r="R369">
            <v>606.18360242000006</v>
          </cell>
          <cell r="S369">
            <v>699.12326516999997</v>
          </cell>
          <cell r="T369">
            <v>816.86172267000006</v>
          </cell>
          <cell r="U369">
            <v>905.38073410000004</v>
          </cell>
          <cell r="V369">
            <v>1047.05806577</v>
          </cell>
          <cell r="W369">
            <v>-31.992137589999999</v>
          </cell>
          <cell r="X369">
            <v>103.33388664</v>
          </cell>
          <cell r="Y369">
            <v>188.86076324000001</v>
          </cell>
          <cell r="Z369">
            <v>319.43576480000002</v>
          </cell>
          <cell r="AA369">
            <v>379.83222854000002</v>
          </cell>
          <cell r="AB369">
            <v>427.90941213000002</v>
          </cell>
          <cell r="AC369">
            <v>559.57917267999994</v>
          </cell>
          <cell r="AD369">
            <v>494.77695652</v>
          </cell>
          <cell r="AE369">
            <v>488.68087591000005</v>
          </cell>
          <cell r="AF369">
            <v>880.24117408000006</v>
          </cell>
          <cell r="AG369">
            <v>1042.0522513600001</v>
          </cell>
          <cell r="AH369">
            <v>1147.4647977300001</v>
          </cell>
          <cell r="AI369">
            <v>110.5712225</v>
          </cell>
          <cell r="AJ369">
            <v>181.80390506999998</v>
          </cell>
          <cell r="AK369">
            <v>150.16258113999999</v>
          </cell>
          <cell r="AL369">
            <v>444.89207419999997</v>
          </cell>
          <cell r="AM369">
            <v>625.68916958</v>
          </cell>
          <cell r="AN369">
            <v>615.57187339999996</v>
          </cell>
          <cell r="AO369">
            <v>668.32614515</v>
          </cell>
          <cell r="AP369">
            <v>694.50553875000003</v>
          </cell>
          <cell r="AQ369">
            <v>591.78667610000002</v>
          </cell>
          <cell r="AR369">
            <v>569.64226082999994</v>
          </cell>
          <cell r="AS369">
            <v>825.99855643000012</v>
          </cell>
          <cell r="AT369">
            <v>1647.3456098800002</v>
          </cell>
          <cell r="AU369">
            <v>232.87964537000005</v>
          </cell>
          <cell r="AV369">
            <v>544.70862496000007</v>
          </cell>
          <cell r="AW369">
            <v>849.95069717000013</v>
          </cell>
          <cell r="AX369">
            <v>919.51756326999998</v>
          </cell>
          <cell r="AY369">
            <v>1309.1064088800001</v>
          </cell>
        </row>
        <row r="370">
          <cell r="C370">
            <v>1072</v>
          </cell>
          <cell r="D370" t="str">
            <v>KCP SRIBHAWONO</v>
          </cell>
          <cell r="E370" t="str">
            <v>METRO</v>
          </cell>
          <cell r="F370">
            <v>130</v>
          </cell>
          <cell r="G370">
            <v>4</v>
          </cell>
          <cell r="H370">
            <v>39762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-0.18784438000000001</v>
          </cell>
          <cell r="V370">
            <v>-16.116705360000001</v>
          </cell>
          <cell r="W370">
            <v>15.838325730000001</v>
          </cell>
          <cell r="X370">
            <v>24.044529100000002</v>
          </cell>
          <cell r="Y370">
            <v>5.3082702199999998</v>
          </cell>
          <cell r="Z370">
            <v>-13.322030310000001</v>
          </cell>
          <cell r="AA370">
            <v>11.32313006</v>
          </cell>
          <cell r="AB370">
            <v>45.281158470000001</v>
          </cell>
          <cell r="AC370">
            <v>101.25737907</v>
          </cell>
          <cell r="AD370">
            <v>172.18373513</v>
          </cell>
          <cell r="AE370">
            <v>189.16000965999999</v>
          </cell>
          <cell r="AF370">
            <v>262.21260538999996</v>
          </cell>
          <cell r="AG370">
            <v>347.05095014</v>
          </cell>
          <cell r="AH370">
            <v>419.27123137000001</v>
          </cell>
          <cell r="AI370">
            <v>99.362137060000009</v>
          </cell>
          <cell r="AJ370">
            <v>191.09233331000001</v>
          </cell>
          <cell r="AK370">
            <v>328.73925392000001</v>
          </cell>
          <cell r="AL370">
            <v>433.78607032999997</v>
          </cell>
          <cell r="AM370">
            <v>480.78206626999997</v>
          </cell>
          <cell r="AN370">
            <v>565.68409702999998</v>
          </cell>
          <cell r="AO370">
            <v>677.70237025999995</v>
          </cell>
          <cell r="AP370">
            <v>773.27661791999992</v>
          </cell>
          <cell r="AQ370">
            <v>909.49444713000003</v>
          </cell>
          <cell r="AR370">
            <v>993.84986545000004</v>
          </cell>
          <cell r="AS370">
            <v>1191.04944024</v>
          </cell>
          <cell r="AT370">
            <v>1066.3962675600001</v>
          </cell>
          <cell r="AU370">
            <v>96.442242780000001</v>
          </cell>
          <cell r="AV370">
            <v>249.42556216999998</v>
          </cell>
          <cell r="AW370">
            <v>269.64438421</v>
          </cell>
          <cell r="AX370">
            <v>480.98325749999998</v>
          </cell>
          <cell r="AY370">
            <v>761.10402178999993</v>
          </cell>
        </row>
        <row r="371">
          <cell r="C371">
            <v>1102</v>
          </cell>
          <cell r="D371" t="str">
            <v>KCP TANJUNG ENIM</v>
          </cell>
          <cell r="E371" t="str">
            <v>MUARA ENIM</v>
          </cell>
          <cell r="F371">
            <v>128</v>
          </cell>
          <cell r="G371">
            <v>4</v>
          </cell>
          <cell r="H371">
            <v>39080</v>
          </cell>
          <cell r="I371">
            <v>-3.6801999999999999E-4</v>
          </cell>
          <cell r="J371">
            <v>-136.82415581000001</v>
          </cell>
          <cell r="K371">
            <v>46.658914569999993</v>
          </cell>
          <cell r="L371">
            <v>75.015988239999999</v>
          </cell>
          <cell r="M371">
            <v>111.48291759</v>
          </cell>
          <cell r="N371">
            <v>151.74011888999999</v>
          </cell>
          <cell r="O371">
            <v>222.11750702999998</v>
          </cell>
          <cell r="P371">
            <v>256.72061163000001</v>
          </cell>
          <cell r="Q371">
            <v>341.03589926999996</v>
          </cell>
          <cell r="R371">
            <v>434.19723879999998</v>
          </cell>
          <cell r="S371">
            <v>468.84615240000005</v>
          </cell>
          <cell r="T371">
            <v>499.88832208999992</v>
          </cell>
          <cell r="U371">
            <v>586.11560729999997</v>
          </cell>
          <cell r="V371">
            <v>657.71556394000004</v>
          </cell>
          <cell r="W371">
            <v>89.145464829999995</v>
          </cell>
          <cell r="X371">
            <v>94.837654659999998</v>
          </cell>
          <cell r="Y371">
            <v>12.12674966</v>
          </cell>
          <cell r="Z371">
            <v>170.78986102000002</v>
          </cell>
          <cell r="AA371">
            <v>252.99918137999998</v>
          </cell>
          <cell r="AB371">
            <v>262.82172993</v>
          </cell>
          <cell r="AC371">
            <v>390.71351142999998</v>
          </cell>
          <cell r="AD371">
            <v>124.33796934</v>
          </cell>
          <cell r="AE371">
            <v>79.414741100000001</v>
          </cell>
          <cell r="AF371">
            <v>71.940148489999999</v>
          </cell>
          <cell r="AG371">
            <v>285.58073254000004</v>
          </cell>
          <cell r="AH371">
            <v>337.12674677999996</v>
          </cell>
          <cell r="AI371">
            <v>203.35673165</v>
          </cell>
          <cell r="AJ371">
            <v>324.69142001</v>
          </cell>
          <cell r="AK371">
            <v>308.77862798000001</v>
          </cell>
          <cell r="AL371">
            <v>442.26814418999999</v>
          </cell>
          <cell r="AM371">
            <v>325.64854677</v>
          </cell>
          <cell r="AN371">
            <v>209.89612445</v>
          </cell>
          <cell r="AO371">
            <v>511.38336323999999</v>
          </cell>
          <cell r="AP371">
            <v>412.03356998999999</v>
          </cell>
          <cell r="AQ371">
            <v>376.33682948000001</v>
          </cell>
          <cell r="AR371">
            <v>624.3478554400001</v>
          </cell>
          <cell r="AS371">
            <v>891.72250068000005</v>
          </cell>
          <cell r="AT371">
            <v>1091.47671367</v>
          </cell>
          <cell r="AU371">
            <v>-57.314000489999998</v>
          </cell>
          <cell r="AV371">
            <v>79.27258488999999</v>
          </cell>
          <cell r="AW371">
            <v>132.48852796999998</v>
          </cell>
          <cell r="AX371">
            <v>391.75411255999995</v>
          </cell>
          <cell r="AY371">
            <v>566.68900628000006</v>
          </cell>
        </row>
        <row r="372">
          <cell r="C372">
            <v>1001</v>
          </cell>
          <cell r="D372" t="str">
            <v>KCP SIMPANG PATAL</v>
          </cell>
          <cell r="E372" t="str">
            <v>PALEMBANG A. RIVAI</v>
          </cell>
          <cell r="F372">
            <v>59</v>
          </cell>
          <cell r="G372">
            <v>4</v>
          </cell>
          <cell r="H372">
            <v>39799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-362.06800155000002</v>
          </cell>
          <cell r="W372">
            <v>-58.301825360000002</v>
          </cell>
          <cell r="X372">
            <v>-121.02525374</v>
          </cell>
          <cell r="Y372">
            <v>-220.83139580000002</v>
          </cell>
          <cell r="Z372">
            <v>-309.22345894</v>
          </cell>
          <cell r="AA372">
            <v>-371.4383373</v>
          </cell>
          <cell r="AB372">
            <v>-450.09072873000002</v>
          </cell>
          <cell r="AC372">
            <v>-517.08801187000006</v>
          </cell>
          <cell r="AD372">
            <v>-566.70919420000007</v>
          </cell>
          <cell r="AE372">
            <v>-681.39559657000007</v>
          </cell>
          <cell r="AF372">
            <v>-712.06004703999997</v>
          </cell>
          <cell r="AG372">
            <v>-737.71084894000001</v>
          </cell>
          <cell r="AH372">
            <v>-758.29300470999999</v>
          </cell>
          <cell r="AI372">
            <v>9.3096210000000013E-2</v>
          </cell>
          <cell r="AJ372">
            <v>19.02551553</v>
          </cell>
          <cell r="AK372">
            <v>28.09505369</v>
          </cell>
          <cell r="AL372">
            <v>-1.8671331599999998</v>
          </cell>
          <cell r="AM372">
            <v>-76.940440170000002</v>
          </cell>
          <cell r="AN372">
            <v>-55.422272880000001</v>
          </cell>
          <cell r="AO372">
            <v>-70.28438826</v>
          </cell>
          <cell r="AP372">
            <v>-12.008344409999999</v>
          </cell>
          <cell r="AQ372">
            <v>-161.51295141999998</v>
          </cell>
          <cell r="AR372">
            <v>-274.70144651999999</v>
          </cell>
          <cell r="AS372">
            <v>-120.23204106</v>
          </cell>
          <cell r="AT372">
            <v>51.283438430000004</v>
          </cell>
          <cell r="AU372">
            <v>86.910007539999995</v>
          </cell>
          <cell r="AV372">
            <v>187.28575792000001</v>
          </cell>
          <cell r="AW372">
            <v>207.82005844999998</v>
          </cell>
          <cell r="AX372">
            <v>270.23587400000008</v>
          </cell>
          <cell r="AY372">
            <v>291.26628196999997</v>
          </cell>
        </row>
        <row r="373">
          <cell r="C373">
            <v>660</v>
          </cell>
          <cell r="D373" t="str">
            <v>KCP PASAR NATAR TJ KARANG</v>
          </cell>
          <cell r="E373" t="str">
            <v>TANJUNG KARANG</v>
          </cell>
          <cell r="F373">
            <v>98</v>
          </cell>
          <cell r="G373">
            <v>3</v>
          </cell>
          <cell r="H373">
            <v>37971</v>
          </cell>
          <cell r="I373">
            <v>298.25340210000002</v>
          </cell>
          <cell r="J373">
            <v>1737.10304348</v>
          </cell>
          <cell r="K373">
            <v>84.982433470000004</v>
          </cell>
          <cell r="L373">
            <v>196.16045685</v>
          </cell>
          <cell r="M373">
            <v>107.37172521000001</v>
          </cell>
          <cell r="N373">
            <v>276.72569867999994</v>
          </cell>
          <cell r="O373">
            <v>268.52247267000001</v>
          </cell>
          <cell r="P373">
            <v>441.34242204000003</v>
          </cell>
          <cell r="Q373">
            <v>683.29993837999996</v>
          </cell>
          <cell r="R373">
            <v>954.3882317099999</v>
          </cell>
          <cell r="S373">
            <v>972.54050753999991</v>
          </cell>
          <cell r="T373">
            <v>1263.6901302700001</v>
          </cell>
          <cell r="U373">
            <v>1431.8816742199999</v>
          </cell>
          <cell r="V373">
            <v>1773.9291672699999</v>
          </cell>
          <cell r="W373">
            <v>199.40584168000001</v>
          </cell>
          <cell r="X373">
            <v>441.06650002999999</v>
          </cell>
          <cell r="Y373">
            <v>493.84043994000001</v>
          </cell>
          <cell r="Z373">
            <v>843.39914998999996</v>
          </cell>
          <cell r="AA373">
            <v>1059.40976561</v>
          </cell>
          <cell r="AB373">
            <v>1394.9195977699999</v>
          </cell>
          <cell r="AC373">
            <v>1636.8386765499999</v>
          </cell>
          <cell r="AD373">
            <v>2063.7180729699999</v>
          </cell>
          <cell r="AE373">
            <v>2191.7625394000002</v>
          </cell>
          <cell r="AF373">
            <v>2473.0129690700001</v>
          </cell>
          <cell r="AG373">
            <v>2862.8727899999999</v>
          </cell>
          <cell r="AH373">
            <v>3233.0532471900001</v>
          </cell>
          <cell r="AI373">
            <v>329.66083481999999</v>
          </cell>
          <cell r="AJ373">
            <v>689.12612898999998</v>
          </cell>
          <cell r="AK373">
            <v>981.99628560000008</v>
          </cell>
          <cell r="AL373">
            <v>1670.3264467199999</v>
          </cell>
          <cell r="AM373">
            <v>1907.9267804000001</v>
          </cell>
          <cell r="AN373">
            <v>2154.34990952</v>
          </cell>
          <cell r="AO373">
            <v>2474.2880618499998</v>
          </cell>
          <cell r="AP373">
            <v>2784.11897765</v>
          </cell>
          <cell r="AQ373">
            <v>3054.5031127399998</v>
          </cell>
          <cell r="AR373">
            <v>3472.1718568400001</v>
          </cell>
          <cell r="AS373">
            <v>3822.3241502699998</v>
          </cell>
          <cell r="AT373">
            <v>4127.9787693799999</v>
          </cell>
          <cell r="AU373">
            <v>-21.332139450000003</v>
          </cell>
          <cell r="AV373">
            <v>254.27096361</v>
          </cell>
          <cell r="AW373">
            <v>372.04487786000004</v>
          </cell>
          <cell r="AX373">
            <v>210.79636817999994</v>
          </cell>
          <cell r="AY373">
            <v>593.94265582999992</v>
          </cell>
        </row>
        <row r="374">
          <cell r="C374">
            <v>2088</v>
          </cell>
          <cell r="D374" t="str">
            <v>KCP TUGU MULYO</v>
          </cell>
          <cell r="E374" t="str">
            <v>KAYU AGUNG</v>
          </cell>
          <cell r="F374">
            <v>30</v>
          </cell>
          <cell r="G374">
            <v>4</v>
          </cell>
          <cell r="H374">
            <v>40147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-24.440265480000001</v>
          </cell>
          <cell r="AJ374">
            <v>-30.103536569999999</v>
          </cell>
          <cell r="AK374">
            <v>-30.6649739</v>
          </cell>
          <cell r="AL374">
            <v>8.8930590299999999</v>
          </cell>
          <cell r="AM374">
            <v>38.161574819999998</v>
          </cell>
          <cell r="AN374">
            <v>92.303276609999998</v>
          </cell>
          <cell r="AO374">
            <v>201.87172637999998</v>
          </cell>
          <cell r="AP374">
            <v>332.00594123000002</v>
          </cell>
          <cell r="AQ374">
            <v>410.04354039999998</v>
          </cell>
          <cell r="AR374">
            <v>543.06989513999997</v>
          </cell>
          <cell r="AS374">
            <v>725.35303069999998</v>
          </cell>
          <cell r="AT374">
            <v>903.24650980999991</v>
          </cell>
          <cell r="AU374">
            <v>244.04821894999998</v>
          </cell>
          <cell r="AV374">
            <v>442.07887068999992</v>
          </cell>
          <cell r="AW374">
            <v>668.05509665000011</v>
          </cell>
          <cell r="AX374">
            <v>938.27514697000004</v>
          </cell>
          <cell r="AY374">
            <v>1273.4358769600001</v>
          </cell>
        </row>
        <row r="375">
          <cell r="C375">
            <v>697</v>
          </cell>
          <cell r="D375" t="str">
            <v>KCP GUMAWANG</v>
          </cell>
          <cell r="E375" t="str">
            <v>BATURAJA</v>
          </cell>
          <cell r="F375">
            <v>8</v>
          </cell>
          <cell r="G375">
            <v>4</v>
          </cell>
          <cell r="H375">
            <v>39080</v>
          </cell>
          <cell r="I375">
            <v>-117.06718085</v>
          </cell>
          <cell r="J375">
            <v>137.59318921000002</v>
          </cell>
          <cell r="K375">
            <v>80.837606280000003</v>
          </cell>
          <cell r="L375">
            <v>183.27583125000001</v>
          </cell>
          <cell r="M375">
            <v>235.04363125</v>
          </cell>
          <cell r="N375">
            <v>350.40390875999998</v>
          </cell>
          <cell r="O375">
            <v>432.58277089999996</v>
          </cell>
          <cell r="P375">
            <v>548.97394385999996</v>
          </cell>
          <cell r="Q375">
            <v>726.59175908999987</v>
          </cell>
          <cell r="R375">
            <v>878.96388276999994</v>
          </cell>
          <cell r="S375">
            <v>980.5820515800001</v>
          </cell>
          <cell r="T375">
            <v>1127.5675241900001</v>
          </cell>
          <cell r="U375">
            <v>1300.19037284</v>
          </cell>
          <cell r="V375">
            <v>1490.46124932</v>
          </cell>
          <cell r="W375">
            <v>169.42910394</v>
          </cell>
          <cell r="X375">
            <v>376.28435091</v>
          </cell>
          <cell r="Y375">
            <v>549.76156789999993</v>
          </cell>
          <cell r="Z375">
            <v>838.51624473000004</v>
          </cell>
          <cell r="AA375">
            <v>1121.76980721</v>
          </cell>
          <cell r="AB375">
            <v>1333.41260076</v>
          </cell>
          <cell r="AC375">
            <v>1564.61585167</v>
          </cell>
          <cell r="AD375">
            <v>1899.10608546</v>
          </cell>
          <cell r="AE375">
            <v>2181.3370084499998</v>
          </cell>
          <cell r="AF375">
            <v>2539.16075624</v>
          </cell>
          <cell r="AG375">
            <v>2921.6671264699999</v>
          </cell>
          <cell r="AH375">
            <v>3293.7938086899999</v>
          </cell>
          <cell r="AI375">
            <v>388.34646830999998</v>
          </cell>
          <cell r="AJ375">
            <v>741.04223075000004</v>
          </cell>
          <cell r="AK375">
            <v>1063.7529032300001</v>
          </cell>
          <cell r="AL375">
            <v>1466.0916437799999</v>
          </cell>
          <cell r="AM375">
            <v>1852.46137748</v>
          </cell>
          <cell r="AN375">
            <v>2132.05784292</v>
          </cell>
          <cell r="AO375">
            <v>2666.47889123</v>
          </cell>
          <cell r="AP375">
            <v>3043.9312742699999</v>
          </cell>
          <cell r="AQ375">
            <v>3311.8360379699998</v>
          </cell>
          <cell r="AR375">
            <v>3680.88572011</v>
          </cell>
          <cell r="AS375">
            <v>3838.9299066500002</v>
          </cell>
          <cell r="AT375">
            <v>4242.77376972</v>
          </cell>
          <cell r="AU375">
            <v>322.60111622999995</v>
          </cell>
          <cell r="AV375">
            <v>1057.90895602</v>
          </cell>
          <cell r="AW375">
            <v>1501.95471834</v>
          </cell>
          <cell r="AX375">
            <v>1782.41110202</v>
          </cell>
          <cell r="AY375">
            <v>2116.0918446999999</v>
          </cell>
        </row>
        <row r="376">
          <cell r="C376">
            <v>2014</v>
          </cell>
          <cell r="D376" t="str">
            <v>KCP RAWAJITU</v>
          </cell>
          <cell r="E376" t="str">
            <v>KOTA BUMI</v>
          </cell>
          <cell r="F376">
            <v>155</v>
          </cell>
          <cell r="G376">
            <v>4</v>
          </cell>
          <cell r="H376">
            <v>39804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-223.38631923</v>
          </cell>
          <cell r="Y376">
            <v>-251.59355606</v>
          </cell>
          <cell r="Z376">
            <v>-261.58366376999999</v>
          </cell>
          <cell r="AA376">
            <v>-244.75756624000002</v>
          </cell>
          <cell r="AB376">
            <v>-222.54052625</v>
          </cell>
          <cell r="AC376">
            <v>-186.01329934</v>
          </cell>
          <cell r="AD376">
            <v>-138.13683906</v>
          </cell>
          <cell r="AE376">
            <v>-111.97973142000001</v>
          </cell>
          <cell r="AF376">
            <v>-74.200018810000003</v>
          </cell>
          <cell r="AG376">
            <v>1.16663703</v>
          </cell>
          <cell r="AH376">
            <v>84.559530290000012</v>
          </cell>
          <cell r="AI376">
            <v>77.542034900000004</v>
          </cell>
          <cell r="AJ376">
            <v>161.99507287</v>
          </cell>
          <cell r="AK376">
            <v>259.19927588000002</v>
          </cell>
          <cell r="AL376">
            <v>344.49517883999999</v>
          </cell>
          <cell r="AM376">
            <v>420.04398572000002</v>
          </cell>
          <cell r="AN376">
            <v>521.72424564999994</v>
          </cell>
          <cell r="AO376">
            <v>659.69404836000001</v>
          </cell>
          <cell r="AP376">
            <v>799.45664076000003</v>
          </cell>
          <cell r="AQ376">
            <v>863.31883414000004</v>
          </cell>
          <cell r="AR376">
            <v>1000.16779343</v>
          </cell>
          <cell r="AS376">
            <v>1168.87287573</v>
          </cell>
          <cell r="AT376">
            <v>1281.1262953899998</v>
          </cell>
          <cell r="AU376">
            <v>131.08138037000001</v>
          </cell>
          <cell r="AV376">
            <v>291.45478083</v>
          </cell>
          <cell r="AW376">
            <v>446.44808892999998</v>
          </cell>
          <cell r="AX376">
            <v>643.97227811000005</v>
          </cell>
          <cell r="AY376">
            <v>881.42514664999999</v>
          </cell>
        </row>
        <row r="377">
          <cell r="C377">
            <v>2015</v>
          </cell>
          <cell r="D377" t="str">
            <v>KCP JELUTUNG</v>
          </cell>
          <cell r="E377" t="str">
            <v>JAMBI</v>
          </cell>
          <cell r="F377">
            <v>20</v>
          </cell>
          <cell r="G377">
            <v>4</v>
          </cell>
          <cell r="H377">
            <v>39804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-125.60583273</v>
          </cell>
          <cell r="Y377">
            <v>-204.53648806999999</v>
          </cell>
          <cell r="Z377">
            <v>-385.40999699000002</v>
          </cell>
          <cell r="AA377">
            <v>-432.23187042000001</v>
          </cell>
          <cell r="AB377">
            <v>-491.28506270999998</v>
          </cell>
          <cell r="AC377">
            <v>-479.73335176999996</v>
          </cell>
          <cell r="AD377">
            <v>-499.13782874999998</v>
          </cell>
          <cell r="AE377">
            <v>-562.15339934000008</v>
          </cell>
          <cell r="AF377">
            <v>-545.80768504999992</v>
          </cell>
          <cell r="AG377">
            <v>-532.56414474999997</v>
          </cell>
          <cell r="AH377">
            <v>-502.99585043999997</v>
          </cell>
          <cell r="AI377">
            <v>36.755419359999998</v>
          </cell>
          <cell r="AJ377">
            <v>96.457491910000002</v>
          </cell>
          <cell r="AK377">
            <v>170.22103543</v>
          </cell>
          <cell r="AL377">
            <v>210.11284878999999</v>
          </cell>
          <cell r="AM377">
            <v>163.05244063000001</v>
          </cell>
          <cell r="AN377">
            <v>221.83775899</v>
          </cell>
          <cell r="AO377">
            <v>325.08063493999998</v>
          </cell>
          <cell r="AP377">
            <v>441.77581410000005</v>
          </cell>
          <cell r="AQ377">
            <v>495.45493512999997</v>
          </cell>
          <cell r="AR377">
            <v>558.90671700999997</v>
          </cell>
          <cell r="AS377">
            <v>637.43310150000002</v>
          </cell>
          <cell r="AT377">
            <v>795.39663361999999</v>
          </cell>
          <cell r="AU377">
            <v>48.258109629999993</v>
          </cell>
          <cell r="AV377">
            <v>141.6456455</v>
          </cell>
          <cell r="AW377">
            <v>55.760143920000019</v>
          </cell>
          <cell r="AX377">
            <v>82.003579729999984</v>
          </cell>
          <cell r="AY377">
            <v>321.53208639000002</v>
          </cell>
        </row>
        <row r="378">
          <cell r="C378">
            <v>603</v>
          </cell>
          <cell r="D378" t="str">
            <v>KCP Liwa Lampung Barat</v>
          </cell>
          <cell r="E378" t="str">
            <v>KOTA BUMI</v>
          </cell>
          <cell r="F378">
            <v>155</v>
          </cell>
          <cell r="G378">
            <v>1</v>
          </cell>
          <cell r="H378">
            <v>37606</v>
          </cell>
          <cell r="I378">
            <v>1456.6782879700002</v>
          </cell>
          <cell r="J378">
            <v>3821.9121747799995</v>
          </cell>
          <cell r="K378">
            <v>267.64453275</v>
          </cell>
          <cell r="L378">
            <v>519.85004208000009</v>
          </cell>
          <cell r="M378">
            <v>756.87671905999991</v>
          </cell>
          <cell r="N378">
            <v>972.44088122000016</v>
          </cell>
          <cell r="O378">
            <v>945.16739987999983</v>
          </cell>
          <cell r="P378">
            <v>1867.7965570399999</v>
          </cell>
          <cell r="Q378">
            <v>2307.6787605699997</v>
          </cell>
          <cell r="R378">
            <v>2834.6772096899995</v>
          </cell>
          <cell r="S378">
            <v>3024.3382134400003</v>
          </cell>
          <cell r="T378">
            <v>3278.7754254100005</v>
          </cell>
          <cell r="U378">
            <v>3969.4949296</v>
          </cell>
          <cell r="V378">
            <v>4514.0330535100002</v>
          </cell>
          <cell r="W378">
            <v>52.449514619999995</v>
          </cell>
          <cell r="X378">
            <v>434.23161198000003</v>
          </cell>
          <cell r="Y378">
            <v>622.90820783000004</v>
          </cell>
          <cell r="Z378">
            <v>707.82922164000001</v>
          </cell>
          <cell r="AA378">
            <v>419.64145781000002</v>
          </cell>
          <cell r="AB378">
            <v>1374.7691890000001</v>
          </cell>
          <cell r="AC378">
            <v>1581.3640125999998</v>
          </cell>
          <cell r="AD378">
            <v>2319.9875954200002</v>
          </cell>
          <cell r="AE378">
            <v>2739.7315544600001</v>
          </cell>
          <cell r="AF378">
            <v>2818.3439841999998</v>
          </cell>
          <cell r="AG378">
            <v>3085.4769603600002</v>
          </cell>
          <cell r="AH378">
            <v>4950.55088101</v>
          </cell>
          <cell r="AI378">
            <v>-133.78515897</v>
          </cell>
          <cell r="AJ378">
            <v>956.81951837999998</v>
          </cell>
          <cell r="AK378">
            <v>917.47652699000002</v>
          </cell>
          <cell r="AL378">
            <v>87.67512748</v>
          </cell>
          <cell r="AM378">
            <v>-121.27959324</v>
          </cell>
          <cell r="AN378">
            <v>1728.4364470099999</v>
          </cell>
          <cell r="AO378">
            <v>2576.1673664699997</v>
          </cell>
          <cell r="AP378">
            <v>3464.8573327300001</v>
          </cell>
          <cell r="AQ378">
            <v>4053.7965740100003</v>
          </cell>
          <cell r="AR378">
            <v>5135.12624168</v>
          </cell>
          <cell r="AS378">
            <v>6056.8329044400007</v>
          </cell>
          <cell r="AT378">
            <v>6592.4209499499984</v>
          </cell>
          <cell r="AU378">
            <v>2.7322576499999762</v>
          </cell>
          <cell r="AV378">
            <v>388.54512232999991</v>
          </cell>
          <cell r="AW378">
            <v>181.52612081000007</v>
          </cell>
          <cell r="AX378">
            <v>-48.358334539999959</v>
          </cell>
          <cell r="AY378">
            <v>183.37742829999996</v>
          </cell>
        </row>
        <row r="379">
          <cell r="C379">
            <v>607</v>
          </cell>
          <cell r="D379" t="str">
            <v>KCP PASAR SARINAH RIBO BUJANG</v>
          </cell>
          <cell r="E379" t="str">
            <v>MUARA BUNGO</v>
          </cell>
          <cell r="F379">
            <v>160</v>
          </cell>
          <cell r="G379">
            <v>3</v>
          </cell>
          <cell r="H379">
            <v>37585</v>
          </cell>
          <cell r="I379">
            <v>2564.1593693600003</v>
          </cell>
          <cell r="J379">
            <v>3715.9861161500003</v>
          </cell>
          <cell r="K379">
            <v>350.18007237</v>
          </cell>
          <cell r="L379">
            <v>673.58484309000005</v>
          </cell>
          <cell r="M379">
            <v>1027.82961015</v>
          </cell>
          <cell r="N379">
            <v>1406.0760689299998</v>
          </cell>
          <cell r="O379">
            <v>1811.88661781</v>
          </cell>
          <cell r="P379">
            <v>2222.5055839400002</v>
          </cell>
          <cell r="Q379">
            <v>2744.9661630599999</v>
          </cell>
          <cell r="R379">
            <v>3162.5431520399998</v>
          </cell>
          <cell r="S379">
            <v>3606.6325571999996</v>
          </cell>
          <cell r="T379">
            <v>4085.9545502200003</v>
          </cell>
          <cell r="U379">
            <v>4514.94930673</v>
          </cell>
          <cell r="V379">
            <v>4908.46503725</v>
          </cell>
          <cell r="W379">
            <v>162.82479269000001</v>
          </cell>
          <cell r="X379">
            <v>266.70413450000001</v>
          </cell>
          <cell r="Y379">
            <v>703.33901282000011</v>
          </cell>
          <cell r="Z379">
            <v>756.53444045000003</v>
          </cell>
          <cell r="AA379">
            <v>1133.48456147</v>
          </cell>
          <cell r="AB379">
            <v>1480.06892505</v>
          </cell>
          <cell r="AC379">
            <v>1637.9025770399999</v>
          </cell>
          <cell r="AD379">
            <v>1775.6495483599999</v>
          </cell>
          <cell r="AE379">
            <v>1648.3239876800001</v>
          </cell>
          <cell r="AF379">
            <v>2262.6955248700001</v>
          </cell>
          <cell r="AG379">
            <v>2598.2108352099999</v>
          </cell>
          <cell r="AH379">
            <v>3489.1535754499996</v>
          </cell>
          <cell r="AI379">
            <v>442.22767947000006</v>
          </cell>
          <cell r="AJ379">
            <v>1088.69163523</v>
          </cell>
          <cell r="AK379">
            <v>1471.8514966199998</v>
          </cell>
          <cell r="AL379">
            <v>1809.33233587</v>
          </cell>
          <cell r="AM379">
            <v>1642.6080995</v>
          </cell>
          <cell r="AN379">
            <v>2673.9256712399997</v>
          </cell>
          <cell r="AO379">
            <v>2853.4365435899999</v>
          </cell>
          <cell r="AP379">
            <v>3407.2634356399999</v>
          </cell>
          <cell r="AQ379">
            <v>4024.9661133300001</v>
          </cell>
          <cell r="AR379">
            <v>4611.5645904400008</v>
          </cell>
          <cell r="AS379">
            <v>5522.162908360001</v>
          </cell>
          <cell r="AT379">
            <v>6738.4579681800005</v>
          </cell>
          <cell r="AU379">
            <v>787.64513044</v>
          </cell>
          <cell r="AV379">
            <v>1543.50306032</v>
          </cell>
          <cell r="AW379">
            <v>2568.7753968199995</v>
          </cell>
          <cell r="AX379">
            <v>3461.5369922699997</v>
          </cell>
          <cell r="AY379">
            <v>3770.7300638500005</v>
          </cell>
        </row>
        <row r="380">
          <cell r="C380">
            <v>670</v>
          </cell>
          <cell r="D380" t="str">
            <v>KCP SUNGAI LILIN SEKAYU</v>
          </cell>
          <cell r="E380" t="str">
            <v>SEKAYU</v>
          </cell>
          <cell r="F380">
            <v>164</v>
          </cell>
          <cell r="G380">
            <v>4</v>
          </cell>
          <cell r="H380">
            <v>38713</v>
          </cell>
          <cell r="I380">
            <v>-543.05109935999997</v>
          </cell>
          <cell r="J380">
            <v>521.77829803000009</v>
          </cell>
          <cell r="K380">
            <v>66.202186609999998</v>
          </cell>
          <cell r="L380">
            <v>145.50563862000001</v>
          </cell>
          <cell r="M380">
            <v>197.75680452</v>
          </cell>
          <cell r="N380">
            <v>269.86342317999993</v>
          </cell>
          <cell r="O380">
            <v>354.79963057999998</v>
          </cell>
          <cell r="P380">
            <v>453.67013323000003</v>
          </cell>
          <cell r="Q380">
            <v>554.68077162999998</v>
          </cell>
          <cell r="R380">
            <v>677.00004380999997</v>
          </cell>
          <cell r="S380">
            <v>684.58474701</v>
          </cell>
          <cell r="T380">
            <v>819.87119428999995</v>
          </cell>
          <cell r="U380">
            <v>989.84562599000003</v>
          </cell>
          <cell r="V380">
            <v>1151.90495975</v>
          </cell>
          <cell r="W380">
            <v>65.208700809999996</v>
          </cell>
          <cell r="X380">
            <v>202.30767459999998</v>
          </cell>
          <cell r="Y380">
            <v>311.86688982999999</v>
          </cell>
          <cell r="Z380">
            <v>372.07608714999998</v>
          </cell>
          <cell r="AA380">
            <v>531.12708830999998</v>
          </cell>
          <cell r="AB380">
            <v>615.23375074</v>
          </cell>
          <cell r="AC380">
            <v>772.92290094000009</v>
          </cell>
          <cell r="AD380">
            <v>849.05455739000001</v>
          </cell>
          <cell r="AE380">
            <v>859.98137549</v>
          </cell>
          <cell r="AF380">
            <v>1191.5959350799999</v>
          </cell>
          <cell r="AG380">
            <v>1370.1217256800001</v>
          </cell>
          <cell r="AH380">
            <v>1677.5310320899998</v>
          </cell>
          <cell r="AI380">
            <v>344.66488257999998</v>
          </cell>
          <cell r="AJ380">
            <v>475.60231945999999</v>
          </cell>
          <cell r="AK380">
            <v>962.08647778</v>
          </cell>
          <cell r="AL380">
            <v>1311.9455498299999</v>
          </cell>
          <cell r="AM380">
            <v>1352.0656356300001</v>
          </cell>
          <cell r="AN380">
            <v>1899.38233225</v>
          </cell>
          <cell r="AO380">
            <v>1857.1591948499999</v>
          </cell>
          <cell r="AP380">
            <v>2428.2213138899997</v>
          </cell>
          <cell r="AQ380">
            <v>3089.8961685999998</v>
          </cell>
          <cell r="AR380">
            <v>3963.2380555099994</v>
          </cell>
          <cell r="AS380">
            <v>4514.2448728199997</v>
          </cell>
          <cell r="AT380">
            <v>5088.9686628299996</v>
          </cell>
          <cell r="AU380">
            <v>453.23955942000009</v>
          </cell>
          <cell r="AV380">
            <v>906.89231857999994</v>
          </cell>
          <cell r="AW380">
            <v>1447.85709331</v>
          </cell>
          <cell r="AX380">
            <v>1792.8611251100001</v>
          </cell>
          <cell r="AY380">
            <v>2354.4231070999999</v>
          </cell>
        </row>
        <row r="381">
          <cell r="C381">
            <v>1104</v>
          </cell>
          <cell r="D381" t="str">
            <v>KCP VETERAN</v>
          </cell>
          <cell r="E381" t="str">
            <v>PALEMBANG A. RIVAI</v>
          </cell>
          <cell r="F381">
            <v>59</v>
          </cell>
          <cell r="G381">
            <v>4</v>
          </cell>
          <cell r="H381">
            <v>39079</v>
          </cell>
          <cell r="I381">
            <v>-0.45019288000000002</v>
          </cell>
          <cell r="J381">
            <v>-378.29540785</v>
          </cell>
          <cell r="K381">
            <v>27.992401200000003</v>
          </cell>
          <cell r="L381">
            <v>52.943602069999997</v>
          </cell>
          <cell r="M381">
            <v>26.276899100000001</v>
          </cell>
          <cell r="N381">
            <v>79.184167410000015</v>
          </cell>
          <cell r="O381">
            <v>155.53313795000003</v>
          </cell>
          <cell r="P381">
            <v>222.42653697</v>
          </cell>
          <cell r="Q381">
            <v>302.10965312999997</v>
          </cell>
          <cell r="R381">
            <v>373.36049647999999</v>
          </cell>
          <cell r="S381">
            <v>263.71228000000002</v>
          </cell>
          <cell r="T381">
            <v>415.04932239999999</v>
          </cell>
          <cell r="U381">
            <v>396.31340165</v>
          </cell>
          <cell r="V381">
            <v>524.73308814999996</v>
          </cell>
          <cell r="W381">
            <v>12.911000470000001</v>
          </cell>
          <cell r="X381">
            <v>115.68602339</v>
          </cell>
          <cell r="Y381">
            <v>119.53830436</v>
          </cell>
          <cell r="Z381">
            <v>100.49945063</v>
          </cell>
          <cell r="AA381">
            <v>306.35146847000004</v>
          </cell>
          <cell r="AB381">
            <v>602.02171751999992</v>
          </cell>
          <cell r="AC381">
            <v>773.25283559000002</v>
          </cell>
          <cell r="AD381">
            <v>1157.1272087899999</v>
          </cell>
          <cell r="AE381">
            <v>1175.6840433099999</v>
          </cell>
          <cell r="AF381">
            <v>1439.6349464100001</v>
          </cell>
          <cell r="AG381">
            <v>1654.1674496500002</v>
          </cell>
          <cell r="AH381">
            <v>2698.4887608200002</v>
          </cell>
          <cell r="AI381">
            <v>341.20622293000002</v>
          </cell>
          <cell r="AJ381">
            <v>752.77716836000002</v>
          </cell>
          <cell r="AK381">
            <v>584.53575000000001</v>
          </cell>
          <cell r="AL381">
            <v>986.61846666999998</v>
          </cell>
          <cell r="AM381">
            <v>278.78012652999996</v>
          </cell>
          <cell r="AN381">
            <v>1760.4917504500002</v>
          </cell>
          <cell r="AO381">
            <v>2720.6159960199998</v>
          </cell>
          <cell r="AP381">
            <v>2553.3049343100001</v>
          </cell>
          <cell r="AQ381">
            <v>4115.5362157</v>
          </cell>
          <cell r="AR381">
            <v>4060.6057323900004</v>
          </cell>
          <cell r="AS381">
            <v>5703.8219925799986</v>
          </cell>
          <cell r="AT381">
            <v>6726.6037051899993</v>
          </cell>
          <cell r="AU381">
            <v>-2998.8893642899998</v>
          </cell>
          <cell r="AV381">
            <v>-3848.1904065100002</v>
          </cell>
          <cell r="AW381">
            <v>-6217.4064673299999</v>
          </cell>
          <cell r="AX381">
            <v>-16476.205016709999</v>
          </cell>
          <cell r="AY381">
            <v>-50046.336945739997</v>
          </cell>
        </row>
        <row r="382">
          <cell r="C382">
            <v>2146</v>
          </cell>
          <cell r="D382" t="str">
            <v>KCP KEPAHIANG</v>
          </cell>
          <cell r="E382" t="str">
            <v>CURUP</v>
          </cell>
          <cell r="F382">
            <v>108</v>
          </cell>
          <cell r="G382">
            <v>4</v>
          </cell>
          <cell r="H382">
            <v>40541</v>
          </cell>
          <cell r="AU382">
            <v>-20.12464447</v>
          </cell>
          <cell r="AV382">
            <v>-44.354548180000002</v>
          </cell>
          <cell r="AW382">
            <v>-87.33532108</v>
          </cell>
          <cell r="AX382">
            <v>-100.43340893000001</v>
          </cell>
          <cell r="AY382">
            <v>-97.335682410000018</v>
          </cell>
        </row>
        <row r="383">
          <cell r="C383">
            <v>619</v>
          </cell>
          <cell r="D383" t="str">
            <v>KCP Bagan Batu</v>
          </cell>
          <cell r="E383" t="str">
            <v>BAGAN SIAPI API</v>
          </cell>
          <cell r="F383">
            <v>2</v>
          </cell>
          <cell r="G383">
            <v>3</v>
          </cell>
          <cell r="H383">
            <v>37630</v>
          </cell>
          <cell r="I383">
            <v>1237.0484967399998</v>
          </cell>
          <cell r="J383">
            <v>3015.2829463099997</v>
          </cell>
          <cell r="K383">
            <v>345.35827195999997</v>
          </cell>
          <cell r="L383">
            <v>828.54855058999999</v>
          </cell>
          <cell r="M383">
            <v>1146.4009904</v>
          </cell>
          <cell r="N383">
            <v>1548.8573106199999</v>
          </cell>
          <cell r="O383">
            <v>1894.9061310699999</v>
          </cell>
          <cell r="P383">
            <v>2188.01620714</v>
          </cell>
          <cell r="Q383">
            <v>2613.36718221</v>
          </cell>
          <cell r="R383">
            <v>3070.89183323</v>
          </cell>
          <cell r="S383">
            <v>3360.33614584</v>
          </cell>
          <cell r="T383">
            <v>3748.8512939100005</v>
          </cell>
          <cell r="U383">
            <v>4310.0561641300001</v>
          </cell>
          <cell r="V383">
            <v>4720.4259767399999</v>
          </cell>
          <cell r="W383">
            <v>977.77100960999996</v>
          </cell>
          <cell r="X383">
            <v>1501.90528857</v>
          </cell>
          <cell r="Y383">
            <v>1737.68156686</v>
          </cell>
          <cell r="Z383">
            <v>2268.9322751700001</v>
          </cell>
          <cell r="AA383">
            <v>2834.08835998</v>
          </cell>
          <cell r="AB383">
            <v>3422.46712677</v>
          </cell>
          <cell r="AC383">
            <v>4131.5384974999997</v>
          </cell>
          <cell r="AD383">
            <v>4708.24594746</v>
          </cell>
          <cell r="AE383">
            <v>5144.5266773699996</v>
          </cell>
          <cell r="AF383">
            <v>5769.4971935600006</v>
          </cell>
          <cell r="AG383">
            <v>6192.66799386</v>
          </cell>
          <cell r="AH383">
            <v>6703.6268664199997</v>
          </cell>
          <cell r="AI383">
            <v>232.19970737</v>
          </cell>
          <cell r="AJ383">
            <v>310.54590311000004</v>
          </cell>
          <cell r="AK383">
            <v>746.69272040999999</v>
          </cell>
          <cell r="AL383">
            <v>98.169497959999987</v>
          </cell>
          <cell r="AM383">
            <v>-311.97587025000001</v>
          </cell>
          <cell r="AN383">
            <v>393.34571118000002</v>
          </cell>
          <cell r="AO383">
            <v>573.74366265000003</v>
          </cell>
          <cell r="AP383">
            <v>1115.2783300899998</v>
          </cell>
          <cell r="AQ383">
            <v>2408.5371734599998</v>
          </cell>
          <cell r="AR383">
            <v>3289.7918896899996</v>
          </cell>
          <cell r="AS383">
            <v>3825.48510351</v>
          </cell>
          <cell r="AT383">
            <v>4968.09055412</v>
          </cell>
          <cell r="AU383">
            <v>403.21278669999992</v>
          </cell>
          <cell r="AV383">
            <v>959.31882135000012</v>
          </cell>
          <cell r="AW383">
            <v>1716.3286655299996</v>
          </cell>
          <cell r="AX383">
            <v>2215.67999994</v>
          </cell>
          <cell r="AY383">
            <v>3177.6558654900009</v>
          </cell>
        </row>
        <row r="384">
          <cell r="C384">
            <v>659</v>
          </cell>
          <cell r="D384" t="str">
            <v>KCP AVIARI</v>
          </cell>
          <cell r="E384" t="str">
            <v>BATAM</v>
          </cell>
          <cell r="F384">
            <v>331</v>
          </cell>
          <cell r="G384">
            <v>4</v>
          </cell>
          <cell r="H384">
            <v>37985</v>
          </cell>
          <cell r="I384">
            <v>337.22024238999995</v>
          </cell>
          <cell r="J384">
            <v>1093.4423360799999</v>
          </cell>
          <cell r="K384">
            <v>101.40362363</v>
          </cell>
          <cell r="L384">
            <v>248.12411105000001</v>
          </cell>
          <cell r="M384">
            <v>284.36967883999995</v>
          </cell>
          <cell r="N384">
            <v>410.56500788</v>
          </cell>
          <cell r="O384">
            <v>540.01325137000003</v>
          </cell>
          <cell r="P384">
            <v>574.06522796000002</v>
          </cell>
          <cell r="Q384">
            <v>721.73157636999997</v>
          </cell>
          <cell r="R384">
            <v>847.55940559999988</v>
          </cell>
          <cell r="S384">
            <v>991.41107579000004</v>
          </cell>
          <cell r="T384">
            <v>1123.1253395599999</v>
          </cell>
          <cell r="U384">
            <v>1301.60496906</v>
          </cell>
          <cell r="V384">
            <v>1455.45719947</v>
          </cell>
          <cell r="W384">
            <v>172.44940122</v>
          </cell>
          <cell r="X384">
            <v>326.5979026</v>
          </cell>
          <cell r="Y384">
            <v>514.85742895999999</v>
          </cell>
          <cell r="Z384">
            <v>577.50386160000005</v>
          </cell>
          <cell r="AA384">
            <v>775.67726078999999</v>
          </cell>
          <cell r="AB384">
            <v>920.32644708000009</v>
          </cell>
          <cell r="AC384">
            <v>1093.2306312599999</v>
          </cell>
          <cell r="AD384">
            <v>1231.4336232400001</v>
          </cell>
          <cell r="AE384">
            <v>1345.4474206800001</v>
          </cell>
          <cell r="AF384">
            <v>1508.77737557</v>
          </cell>
          <cell r="AG384">
            <v>1706.8839485000001</v>
          </cell>
          <cell r="AH384">
            <v>1774.73390002</v>
          </cell>
          <cell r="AI384">
            <v>229.89748184000001</v>
          </cell>
          <cell r="AJ384">
            <v>425.23324692</v>
          </cell>
          <cell r="AK384">
            <v>578.42372133000003</v>
          </cell>
          <cell r="AL384">
            <v>578.50594257</v>
          </cell>
          <cell r="AM384">
            <v>158.28486788999999</v>
          </cell>
          <cell r="AN384">
            <v>-374.87346933999999</v>
          </cell>
          <cell r="AO384">
            <v>-138.37065792999999</v>
          </cell>
          <cell r="AP384">
            <v>32.99070184</v>
          </cell>
          <cell r="AQ384">
            <v>216.28485909</v>
          </cell>
          <cell r="AR384">
            <v>467.48450947999999</v>
          </cell>
          <cell r="AS384">
            <v>588.82455521000009</v>
          </cell>
          <cell r="AT384">
            <v>733.18668456000012</v>
          </cell>
          <cell r="AU384">
            <v>114.60938925000001</v>
          </cell>
          <cell r="AV384">
            <v>1529.8512420999998</v>
          </cell>
          <cell r="AW384">
            <v>1711.79349529</v>
          </cell>
          <cell r="AX384">
            <v>1893.5866046399999</v>
          </cell>
          <cell r="AY384">
            <v>1927.9872522000001</v>
          </cell>
        </row>
        <row r="385">
          <cell r="C385">
            <v>2116</v>
          </cell>
          <cell r="D385" t="str">
            <v>KCP AHMAD YANI</v>
          </cell>
          <cell r="E385" t="str">
            <v>KC TUANKU TAMBUSAI</v>
          </cell>
          <cell r="F385">
            <v>696</v>
          </cell>
          <cell r="G385">
            <v>4</v>
          </cell>
          <cell r="AQ385">
            <v>-9.3812228100000006</v>
          </cell>
          <cell r="AR385">
            <v>-228.8970047</v>
          </cell>
          <cell r="AS385">
            <v>-265.34817793999997</v>
          </cell>
          <cell r="AT385">
            <v>-338.16944606999999</v>
          </cell>
          <cell r="AU385">
            <v>-36.821435549999997</v>
          </cell>
          <cell r="AV385">
            <v>-78.845991319999996</v>
          </cell>
          <cell r="AW385">
            <v>-140.24126090999999</v>
          </cell>
          <cell r="AX385">
            <v>-199.96017856</v>
          </cell>
          <cell r="AY385">
            <v>-283.15289578999995</v>
          </cell>
        </row>
        <row r="386">
          <cell r="C386">
            <v>618</v>
          </cell>
          <cell r="D386" t="str">
            <v>KCP TANJUNG BALAI KARIMUN</v>
          </cell>
          <cell r="E386" t="str">
            <v>BATAM</v>
          </cell>
          <cell r="F386">
            <v>331</v>
          </cell>
          <cell r="G386">
            <v>4</v>
          </cell>
          <cell r="H386">
            <v>37736</v>
          </cell>
          <cell r="I386">
            <v>-471.73240397999996</v>
          </cell>
          <cell r="J386">
            <v>1106.4943326600001</v>
          </cell>
          <cell r="K386">
            <v>129.64595324000001</v>
          </cell>
          <cell r="L386">
            <v>237.85508923999998</v>
          </cell>
          <cell r="M386">
            <v>294.68557126000002</v>
          </cell>
          <cell r="N386">
            <v>472.97811594000001</v>
          </cell>
          <cell r="O386">
            <v>493.57465960000002</v>
          </cell>
          <cell r="P386">
            <v>571.78341268000008</v>
          </cell>
          <cell r="Q386">
            <v>699.93887390999998</v>
          </cell>
          <cell r="R386">
            <v>862.74788652999996</v>
          </cell>
          <cell r="S386">
            <v>937.72879062000004</v>
          </cell>
          <cell r="T386">
            <v>1091.63574967</v>
          </cell>
          <cell r="U386">
            <v>1378.5066111199999</v>
          </cell>
          <cell r="V386">
            <v>1559.97515069</v>
          </cell>
          <cell r="W386">
            <v>254.92969656</v>
          </cell>
          <cell r="X386">
            <v>393.14303848000003</v>
          </cell>
          <cell r="Y386">
            <v>572.22333975000004</v>
          </cell>
          <cell r="Z386">
            <v>647.53265598999997</v>
          </cell>
          <cell r="AA386">
            <v>867.55263864999995</v>
          </cell>
          <cell r="AB386">
            <v>945.24141538999993</v>
          </cell>
          <cell r="AC386">
            <v>1180.4805119800001</v>
          </cell>
          <cell r="AD386">
            <v>1419.72705836</v>
          </cell>
          <cell r="AE386">
            <v>1512.00557211</v>
          </cell>
          <cell r="AF386">
            <v>1678.9777486400001</v>
          </cell>
          <cell r="AG386">
            <v>1905.8279082700001</v>
          </cell>
          <cell r="AH386">
            <v>2043.0823184000001</v>
          </cell>
          <cell r="AI386">
            <v>270.95668892999998</v>
          </cell>
          <cell r="AJ386">
            <v>360.29861572000004</v>
          </cell>
          <cell r="AK386">
            <v>549.94262528999991</v>
          </cell>
          <cell r="AL386">
            <v>777.75256161000004</v>
          </cell>
          <cell r="AM386">
            <v>765.62391579999996</v>
          </cell>
          <cell r="AN386">
            <v>875.16377699999998</v>
          </cell>
          <cell r="AO386">
            <v>893.80758723999998</v>
          </cell>
          <cell r="AP386">
            <v>966.25539971000001</v>
          </cell>
          <cell r="AQ386">
            <v>1286.16898735</v>
          </cell>
          <cell r="AR386">
            <v>1604.40345075</v>
          </cell>
          <cell r="AS386">
            <v>1784.4185722100003</v>
          </cell>
          <cell r="AT386">
            <v>1850.9541865599999</v>
          </cell>
          <cell r="AU386">
            <v>320.07982349000002</v>
          </cell>
          <cell r="AV386">
            <v>577.17449929999998</v>
          </cell>
          <cell r="AW386">
            <v>826.21212621000006</v>
          </cell>
          <cell r="AX386">
            <v>1034.44102903</v>
          </cell>
          <cell r="AY386">
            <v>1165.3085354699999</v>
          </cell>
        </row>
        <row r="387">
          <cell r="C387">
            <v>621</v>
          </cell>
          <cell r="D387" t="str">
            <v>KCP Batam Center</v>
          </cell>
          <cell r="E387" t="str">
            <v>BATAM</v>
          </cell>
          <cell r="F387">
            <v>331</v>
          </cell>
          <cell r="G387">
            <v>3</v>
          </cell>
          <cell r="H387">
            <v>37281</v>
          </cell>
          <cell r="I387">
            <v>1029.8604097500001</v>
          </cell>
          <cell r="J387">
            <v>1609.03856393</v>
          </cell>
          <cell r="K387">
            <v>131.70257223999999</v>
          </cell>
          <cell r="L387">
            <v>377.89586245999999</v>
          </cell>
          <cell r="M387">
            <v>458.32448609000005</v>
          </cell>
          <cell r="N387">
            <v>660.96921494000003</v>
          </cell>
          <cell r="O387">
            <v>814.17313173000002</v>
          </cell>
          <cell r="P387">
            <v>1039.18856084</v>
          </cell>
          <cell r="Q387">
            <v>1146.8427280799999</v>
          </cell>
          <cell r="R387">
            <v>1345.53606676</v>
          </cell>
          <cell r="S387">
            <v>1520.45799943</v>
          </cell>
          <cell r="T387">
            <v>1693.7732520100001</v>
          </cell>
          <cell r="U387">
            <v>1924.0806432100001</v>
          </cell>
          <cell r="V387">
            <v>2141.9098367000001</v>
          </cell>
          <cell r="W387">
            <v>210.07151059999998</v>
          </cell>
          <cell r="X387">
            <v>382.67436812</v>
          </cell>
          <cell r="Y387">
            <v>612.60281214999998</v>
          </cell>
          <cell r="Z387">
            <v>633.44789696999999</v>
          </cell>
          <cell r="AA387">
            <v>802.03268445000003</v>
          </cell>
          <cell r="AB387">
            <v>947.99457032000009</v>
          </cell>
          <cell r="AC387">
            <v>803.98462662999998</v>
          </cell>
          <cell r="AD387">
            <v>1444.6935384600001</v>
          </cell>
          <cell r="AE387">
            <v>1677.64393709</v>
          </cell>
          <cell r="AF387">
            <v>1937.7576122999999</v>
          </cell>
          <cell r="AG387">
            <v>2149.7196939200003</v>
          </cell>
          <cell r="AH387">
            <v>2450.3329695000002</v>
          </cell>
          <cell r="AI387">
            <v>181.96938761000001</v>
          </cell>
          <cell r="AJ387">
            <v>458.05847373</v>
          </cell>
          <cell r="AK387">
            <v>674.89753346000009</v>
          </cell>
          <cell r="AL387">
            <v>829.77211862000001</v>
          </cell>
          <cell r="AM387">
            <v>954.13522820000003</v>
          </cell>
          <cell r="AN387">
            <v>1137.89854971</v>
          </cell>
          <cell r="AO387">
            <v>1330.54715201</v>
          </cell>
          <cell r="AP387">
            <v>1524.4152231400001</v>
          </cell>
          <cell r="AQ387">
            <v>1880.6745325100001</v>
          </cell>
          <cell r="AR387">
            <v>2152.6180837600004</v>
          </cell>
          <cell r="AS387">
            <v>2322.4754156199997</v>
          </cell>
          <cell r="AT387">
            <v>2520.4366560399999</v>
          </cell>
          <cell r="AU387">
            <v>213.01848937</v>
          </cell>
          <cell r="AV387">
            <v>474.14363564000001</v>
          </cell>
          <cell r="AW387">
            <v>419.45867299999998</v>
          </cell>
          <cell r="AX387">
            <v>653.3597608099999</v>
          </cell>
          <cell r="AY387">
            <v>503.73249848</v>
          </cell>
        </row>
        <row r="388">
          <cell r="C388">
            <v>2087</v>
          </cell>
          <cell r="D388" t="str">
            <v>KCP PANAM</v>
          </cell>
          <cell r="E388" t="str">
            <v>PEKAN BARU</v>
          </cell>
          <cell r="F388">
            <v>170</v>
          </cell>
          <cell r="G388">
            <v>4</v>
          </cell>
          <cell r="H388">
            <v>40163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-37.981211520000002</v>
          </cell>
          <cell r="AJ388">
            <v>-82.456663509999998</v>
          </cell>
          <cell r="AK388">
            <v>-109.71218938</v>
          </cell>
          <cell r="AL388">
            <v>-115.91639065999999</v>
          </cell>
          <cell r="AM388">
            <v>-156.55721374999999</v>
          </cell>
          <cell r="AN388">
            <v>-166.29706103999999</v>
          </cell>
          <cell r="AO388">
            <v>-85.65617112000001</v>
          </cell>
          <cell r="AP388">
            <v>-65.263539640000005</v>
          </cell>
          <cell r="AQ388">
            <v>-71.445711650000007</v>
          </cell>
          <cell r="AR388">
            <v>-29.128760889999985</v>
          </cell>
          <cell r="AS388">
            <v>-12.053766720000029</v>
          </cell>
          <cell r="AT388">
            <v>73.751472809999939</v>
          </cell>
          <cell r="AU388">
            <v>83.691560789999997</v>
          </cell>
          <cell r="AV388">
            <v>112.93603802</v>
          </cell>
          <cell r="AW388">
            <v>166.18835972000002</v>
          </cell>
          <cell r="AX388">
            <v>217.97137132999998</v>
          </cell>
          <cell r="AY388">
            <v>219.37092000999994</v>
          </cell>
        </row>
        <row r="389">
          <cell r="C389">
            <v>2026</v>
          </cell>
          <cell r="D389" t="str">
            <v>KCP SIMPANG LIBO</v>
          </cell>
          <cell r="E389" t="str">
            <v>DURI</v>
          </cell>
          <cell r="F389">
            <v>560</v>
          </cell>
          <cell r="G389">
            <v>4</v>
          </cell>
          <cell r="H389">
            <v>40137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-11.815670089999999</v>
          </cell>
          <cell r="AH389">
            <v>-263.96998291</v>
          </cell>
          <cell r="AI389">
            <v>-38.489881600000004</v>
          </cell>
          <cell r="AJ389">
            <v>-52.613519509999996</v>
          </cell>
          <cell r="AK389">
            <v>-77.863285669999996</v>
          </cell>
          <cell r="AL389">
            <v>-71.646174579999993</v>
          </cell>
          <cell r="AM389">
            <v>-112.95385892</v>
          </cell>
          <cell r="AN389">
            <v>-97.767054349999995</v>
          </cell>
          <cell r="AO389">
            <v>-25.717465620000002</v>
          </cell>
          <cell r="AP389">
            <v>33.026925760000005</v>
          </cell>
          <cell r="AQ389">
            <v>29.238969920000002</v>
          </cell>
          <cell r="AR389">
            <v>111.84285929000002</v>
          </cell>
          <cell r="AS389">
            <v>141.75400590000004</v>
          </cell>
          <cell r="AT389">
            <v>192.51362726999997</v>
          </cell>
          <cell r="AU389">
            <v>97.516659400000009</v>
          </cell>
          <cell r="AV389">
            <v>186.46544234000001</v>
          </cell>
          <cell r="AW389">
            <v>283.44572398000003</v>
          </cell>
          <cell r="AX389">
            <v>376.61880409000003</v>
          </cell>
          <cell r="AY389">
            <v>377.3446064499999</v>
          </cell>
        </row>
        <row r="390">
          <cell r="C390">
            <v>1098</v>
          </cell>
          <cell r="D390" t="str">
            <v>KCP SENAPELAN</v>
          </cell>
          <cell r="E390" t="str">
            <v>PEKAN BARU</v>
          </cell>
          <cell r="F390">
            <v>170</v>
          </cell>
          <cell r="G390">
            <v>4</v>
          </cell>
          <cell r="H390">
            <v>39851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-241.99602664</v>
          </cell>
          <cell r="AD390">
            <v>-275.38478942</v>
          </cell>
          <cell r="AE390">
            <v>-316.38722874000001</v>
          </cell>
          <cell r="AF390">
            <v>-344.39249212999999</v>
          </cell>
          <cell r="AG390">
            <v>-249.15203142999999</v>
          </cell>
          <cell r="AH390">
            <v>-262.18630146999999</v>
          </cell>
          <cell r="AI390">
            <v>-8.4953096699999993</v>
          </cell>
          <cell r="AJ390">
            <v>-66.681195520000003</v>
          </cell>
          <cell r="AK390">
            <v>-53.705197320000003</v>
          </cell>
          <cell r="AL390">
            <v>-51.608846159999999</v>
          </cell>
          <cell r="AM390">
            <v>-63.864935939999995</v>
          </cell>
          <cell r="AN390">
            <v>-51.62174692</v>
          </cell>
          <cell r="AO390">
            <v>-13.2344022</v>
          </cell>
          <cell r="AP390">
            <v>53.173141189999996</v>
          </cell>
          <cell r="AQ390">
            <v>65.243987560000008</v>
          </cell>
          <cell r="AR390">
            <v>130.45475712999999</v>
          </cell>
          <cell r="AS390">
            <v>194.90238124999999</v>
          </cell>
          <cell r="AT390">
            <v>246.64765072999995</v>
          </cell>
          <cell r="AU390">
            <v>29.505019560000001</v>
          </cell>
          <cell r="AV390">
            <v>133.93153613000001</v>
          </cell>
          <cell r="AW390">
            <v>153.21470351000002</v>
          </cell>
          <cell r="AX390">
            <v>171.21500147999996</v>
          </cell>
          <cell r="AY390">
            <v>93.223892299999946</v>
          </cell>
        </row>
        <row r="391">
          <cell r="C391">
            <v>1190</v>
          </cell>
          <cell r="D391" t="str">
            <v>KCP SIAK</v>
          </cell>
          <cell r="E391" t="str">
            <v>BENGKALIS</v>
          </cell>
          <cell r="F391">
            <v>189</v>
          </cell>
          <cell r="G391">
            <v>4</v>
          </cell>
          <cell r="H391">
            <v>39702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-93.346935920000007</v>
          </cell>
          <cell r="T391">
            <v>-186.16604953000001</v>
          </cell>
          <cell r="U391">
            <v>-233.97472223</v>
          </cell>
          <cell r="V391">
            <v>-298.36805648000001</v>
          </cell>
          <cell r="W391">
            <v>-51.381750840000002</v>
          </cell>
          <cell r="X391">
            <v>-75.227856549999998</v>
          </cell>
          <cell r="Y391">
            <v>-123.29935742000001</v>
          </cell>
          <cell r="Z391">
            <v>-176.10864701</v>
          </cell>
          <cell r="AA391">
            <v>-179.06880741000001</v>
          </cell>
          <cell r="AB391">
            <v>-221.27605097999998</v>
          </cell>
          <cell r="AC391">
            <v>-234.62937105</v>
          </cell>
          <cell r="AD391">
            <v>-231.425332</v>
          </cell>
          <cell r="AE391">
            <v>-265.84306193999998</v>
          </cell>
          <cell r="AF391">
            <v>-269.39074252</v>
          </cell>
          <cell r="AG391">
            <v>-232.97464380000002</v>
          </cell>
          <cell r="AH391">
            <v>-200.96344036000002</v>
          </cell>
          <cell r="AI391">
            <v>66.941685059999998</v>
          </cell>
          <cell r="AJ391">
            <v>35.329969380000001</v>
          </cell>
          <cell r="AK391">
            <v>165.73464978999999</v>
          </cell>
          <cell r="AL391">
            <v>393.92603581999998</v>
          </cell>
          <cell r="AM391">
            <v>401.61029033999995</v>
          </cell>
          <cell r="AN391">
            <v>480.89796812000003</v>
          </cell>
          <cell r="AO391">
            <v>541.95319799000004</v>
          </cell>
          <cell r="AP391">
            <v>462.02505431000003</v>
          </cell>
          <cell r="AQ391">
            <v>624.16035539999996</v>
          </cell>
          <cell r="AR391">
            <v>733.96652455999993</v>
          </cell>
          <cell r="AS391">
            <v>698.36294939999993</v>
          </cell>
          <cell r="AT391">
            <v>1232.8827019800001</v>
          </cell>
          <cell r="AU391">
            <v>2.1464708499999938</v>
          </cell>
          <cell r="AV391">
            <v>146.95262590999997</v>
          </cell>
          <cell r="AW391">
            <v>344.04561159000002</v>
          </cell>
          <cell r="AX391">
            <v>484.36142941999998</v>
          </cell>
          <cell r="AY391">
            <v>625.17907994000007</v>
          </cell>
        </row>
        <row r="392">
          <cell r="C392">
            <v>620</v>
          </cell>
          <cell r="D392" t="str">
            <v>KCP UJUNG BATU</v>
          </cell>
          <cell r="E392" t="str">
            <v>BANGKINANG</v>
          </cell>
          <cell r="F392">
            <v>268</v>
          </cell>
          <cell r="G392">
            <v>2</v>
          </cell>
          <cell r="H392">
            <v>37774</v>
          </cell>
          <cell r="I392">
            <v>1628.38579194</v>
          </cell>
          <cell r="J392">
            <v>3312.7449086900001</v>
          </cell>
          <cell r="K392">
            <v>367.38887535999999</v>
          </cell>
          <cell r="L392">
            <v>798.26528483000004</v>
          </cell>
          <cell r="M392">
            <v>1156.7910699899999</v>
          </cell>
          <cell r="N392">
            <v>1670.3709175600002</v>
          </cell>
          <cell r="O392">
            <v>2128.2780580099998</v>
          </cell>
          <cell r="P392">
            <v>2600.42554956</v>
          </cell>
          <cell r="Q392">
            <v>3121.9637107799999</v>
          </cell>
          <cell r="R392">
            <v>3625.9307266000001</v>
          </cell>
          <cell r="S392">
            <v>4055.3962987399996</v>
          </cell>
          <cell r="T392">
            <v>4520.4141064899995</v>
          </cell>
          <cell r="U392">
            <v>4920.1475182100003</v>
          </cell>
          <cell r="V392">
            <v>5366.18679935</v>
          </cell>
          <cell r="W392">
            <v>334.42868379000004</v>
          </cell>
          <cell r="X392">
            <v>921.02170736000005</v>
          </cell>
          <cell r="Y392">
            <v>1339.21641219</v>
          </cell>
          <cell r="Z392">
            <v>1652.0984702599999</v>
          </cell>
          <cell r="AA392">
            <v>2300.5340284699996</v>
          </cell>
          <cell r="AB392">
            <v>2454.6993990999999</v>
          </cell>
          <cell r="AC392">
            <v>2788.99078633</v>
          </cell>
          <cell r="AD392">
            <v>3462.5617215900002</v>
          </cell>
          <cell r="AE392">
            <v>4141.3613087200001</v>
          </cell>
          <cell r="AF392">
            <v>4478.76324518</v>
          </cell>
          <cell r="AG392">
            <v>5304.1373588799997</v>
          </cell>
          <cell r="AH392">
            <v>6186.4385448699995</v>
          </cell>
          <cell r="AI392">
            <v>569.54780908000009</v>
          </cell>
          <cell r="AJ392">
            <v>1481.0730528800002</v>
          </cell>
          <cell r="AK392">
            <v>2296.4967728400002</v>
          </cell>
          <cell r="AL392">
            <v>3239.1694007800002</v>
          </cell>
          <cell r="AM392">
            <v>2881.38613141</v>
          </cell>
          <cell r="AN392">
            <v>3053.8844074399999</v>
          </cell>
          <cell r="AO392">
            <v>3809.01223592</v>
          </cell>
          <cell r="AP392">
            <v>4655.6345079299999</v>
          </cell>
          <cell r="AQ392">
            <v>5854.9908940200003</v>
          </cell>
          <cell r="AR392">
            <v>6449.4473467399994</v>
          </cell>
          <cell r="AS392">
            <v>7231.3171736499999</v>
          </cell>
          <cell r="AT392">
            <v>8848.9330420900005</v>
          </cell>
          <cell r="AU392">
            <v>696.74669134999988</v>
          </cell>
          <cell r="AV392">
            <v>1009.5565002299999</v>
          </cell>
          <cell r="AW392">
            <v>2262.6219785100002</v>
          </cell>
          <cell r="AX392">
            <v>2868.6235085799999</v>
          </cell>
          <cell r="AY392">
            <v>2937.05090823</v>
          </cell>
        </row>
        <row r="393">
          <cell r="C393">
            <v>1099</v>
          </cell>
          <cell r="D393" t="str">
            <v>KCP PASIR PANGARAYAN</v>
          </cell>
          <cell r="E393" t="str">
            <v>BANGKINANG</v>
          </cell>
          <cell r="F393">
            <v>268</v>
          </cell>
          <cell r="G393">
            <v>4</v>
          </cell>
          <cell r="H393">
            <v>39843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-1.3041967400000001</v>
          </cell>
          <cell r="X393">
            <v>-350.27973780000002</v>
          </cell>
          <cell r="Y393">
            <v>-397.18277074000002</v>
          </cell>
          <cell r="Z393">
            <v>-405.34555587</v>
          </cell>
          <cell r="AA393">
            <v>-419.47666477999996</v>
          </cell>
          <cell r="AB393">
            <v>-416.17539707999998</v>
          </cell>
          <cell r="AC393">
            <v>-380.60015362000001</v>
          </cell>
          <cell r="AD393">
            <v>-247.33948230000001</v>
          </cell>
          <cell r="AE393">
            <v>-201.34971408000001</v>
          </cell>
          <cell r="AF393">
            <v>-31.41702673</v>
          </cell>
          <cell r="AG393">
            <v>175.13766008000002</v>
          </cell>
          <cell r="AH393">
            <v>341.79462655000003</v>
          </cell>
          <cell r="AI393">
            <v>164.53809003000001</v>
          </cell>
          <cell r="AJ393">
            <v>438.18717595999999</v>
          </cell>
          <cell r="AK393">
            <v>731.65558171000009</v>
          </cell>
          <cell r="AL393">
            <v>818.31407192999995</v>
          </cell>
          <cell r="AM393">
            <v>642.57315474999996</v>
          </cell>
          <cell r="AN393">
            <v>1278.4358978499999</v>
          </cell>
          <cell r="AO393">
            <v>1429.19196556</v>
          </cell>
          <cell r="AP393">
            <v>1687.24677662</v>
          </cell>
          <cell r="AQ393">
            <v>1966.5218582800001</v>
          </cell>
          <cell r="AR393">
            <v>2225.6644437000004</v>
          </cell>
          <cell r="AS393">
            <v>2687.37525405</v>
          </cell>
          <cell r="AT393">
            <v>3277.1820749799999</v>
          </cell>
          <cell r="AU393">
            <v>479.11349368999998</v>
          </cell>
          <cell r="AV393">
            <v>771.30531996000002</v>
          </cell>
          <cell r="AW393">
            <v>1074.9020397699999</v>
          </cell>
          <cell r="AX393">
            <v>1440.3713798499998</v>
          </cell>
          <cell r="AY393">
            <v>1235.49572612</v>
          </cell>
        </row>
        <row r="394">
          <cell r="C394">
            <v>2147</v>
          </cell>
          <cell r="D394" t="str">
            <v>KCP BINTAN CENTER</v>
          </cell>
          <cell r="E394" t="str">
            <v>TANJUNG PINANG</v>
          </cell>
          <cell r="F394">
            <v>174</v>
          </cell>
          <cell r="G394">
            <v>4</v>
          </cell>
          <cell r="H394">
            <v>40539</v>
          </cell>
          <cell r="AU394">
            <v>-3.3024931</v>
          </cell>
          <cell r="AV394">
            <v>-320.19474494999997</v>
          </cell>
          <cell r="AW394">
            <v>-365.04323004000003</v>
          </cell>
          <cell r="AX394">
            <v>-383.68310041000001</v>
          </cell>
          <cell r="AY394">
            <v>-401.60882399000002</v>
          </cell>
        </row>
        <row r="395">
          <cell r="C395">
            <v>2115</v>
          </cell>
          <cell r="D395" t="str">
            <v>KCP SIMPANG TIGA</v>
          </cell>
          <cell r="E395" t="str">
            <v>PEKAN BARU</v>
          </cell>
          <cell r="F395">
            <v>170</v>
          </cell>
          <cell r="G395">
            <v>4</v>
          </cell>
          <cell r="H395">
            <v>40511</v>
          </cell>
          <cell r="AU395">
            <v>-22.68909657</v>
          </cell>
          <cell r="AV395">
            <v>-68.978145400000002</v>
          </cell>
          <cell r="AW395">
            <v>-93.887074589999969</v>
          </cell>
          <cell r="AX395">
            <v>-113.74498454000002</v>
          </cell>
          <cell r="AY395">
            <v>-170.68831082</v>
          </cell>
        </row>
        <row r="396">
          <cell r="C396">
            <v>2117</v>
          </cell>
          <cell r="D396" t="str">
            <v>KCP BALOI CENTER</v>
          </cell>
          <cell r="E396" t="str">
            <v>BATAM</v>
          </cell>
          <cell r="F396">
            <v>331</v>
          </cell>
          <cell r="G396">
            <v>4</v>
          </cell>
          <cell r="H396">
            <v>40500</v>
          </cell>
          <cell r="AU396">
            <v>-27.67532366</v>
          </cell>
          <cell r="AV396">
            <v>-221.91651679000003</v>
          </cell>
          <cell r="AW396">
            <v>-261.37177881999997</v>
          </cell>
          <cell r="AX396">
            <v>-341.77115844000002</v>
          </cell>
          <cell r="AY396">
            <v>-393.43297879000005</v>
          </cell>
        </row>
        <row r="397">
          <cell r="C397">
            <v>611</v>
          </cell>
          <cell r="D397" t="str">
            <v>KCP Bangsri</v>
          </cell>
          <cell r="E397" t="str">
            <v>JEPARA</v>
          </cell>
          <cell r="F397">
            <v>22</v>
          </cell>
          <cell r="G397">
            <v>3</v>
          </cell>
          <cell r="H397">
            <v>37608</v>
          </cell>
          <cell r="I397">
            <v>-132.90296389000002</v>
          </cell>
          <cell r="J397">
            <v>-765.07428478000008</v>
          </cell>
          <cell r="K397">
            <v>-61.735745689999995</v>
          </cell>
          <cell r="L397">
            <v>-132.78235748</v>
          </cell>
          <cell r="M397">
            <v>-336.83263569999997</v>
          </cell>
          <cell r="N397">
            <v>-251.55287203999998</v>
          </cell>
          <cell r="O397">
            <v>-428.84992352999996</v>
          </cell>
          <cell r="P397">
            <v>-535.03415296000003</v>
          </cell>
          <cell r="Q397">
            <v>-487.68147384999997</v>
          </cell>
          <cell r="R397">
            <v>-522.29517211999996</v>
          </cell>
          <cell r="S397">
            <v>-129.99237321999996</v>
          </cell>
          <cell r="T397">
            <v>86.038502500000007</v>
          </cell>
          <cell r="U397">
            <v>173.92866140000001</v>
          </cell>
          <cell r="V397">
            <v>743.36975929999994</v>
          </cell>
          <cell r="W397">
            <v>192.81867433000002</v>
          </cell>
          <cell r="X397">
            <v>534.29906961999995</v>
          </cell>
          <cell r="Y397">
            <v>477.18913957999996</v>
          </cell>
          <cell r="Z397">
            <v>706.45013598000003</v>
          </cell>
          <cell r="AA397">
            <v>835.96503741999993</v>
          </cell>
          <cell r="AB397">
            <v>928.41454091999992</v>
          </cell>
          <cell r="AC397">
            <v>969.88359896999998</v>
          </cell>
          <cell r="AD397">
            <v>1001.3030056</v>
          </cell>
          <cell r="AE397">
            <v>1150.64664683</v>
          </cell>
          <cell r="AF397">
            <v>1114.9551804100001</v>
          </cell>
          <cell r="AG397">
            <v>1245.8320343599999</v>
          </cell>
          <cell r="AH397">
            <v>1593.76095878</v>
          </cell>
          <cell r="AI397">
            <v>-236.58793269</v>
          </cell>
          <cell r="AJ397">
            <v>-125.50172454999999</v>
          </cell>
          <cell r="AK397">
            <v>-137.42902519</v>
          </cell>
          <cell r="AL397">
            <v>-342.40716841000005</v>
          </cell>
          <cell r="AM397">
            <v>-618.06402675000004</v>
          </cell>
          <cell r="AN397">
            <v>-1422.20480466</v>
          </cell>
          <cell r="AO397">
            <v>-2402.59565888</v>
          </cell>
          <cell r="AP397">
            <v>-2362.6357991499999</v>
          </cell>
          <cell r="AQ397">
            <v>-537.04793553999991</v>
          </cell>
          <cell r="AR397">
            <v>-1178.8560736599998</v>
          </cell>
          <cell r="AS397">
            <v>-933.96097451000003</v>
          </cell>
          <cell r="AT397">
            <v>-3371.5560948699999</v>
          </cell>
          <cell r="AU397">
            <v>-25.116118239999995</v>
          </cell>
          <cell r="AV397">
            <v>104.80027926999998</v>
          </cell>
          <cell r="AW397">
            <v>-444.13854239</v>
          </cell>
          <cell r="AX397">
            <v>-1641.4195767399999</v>
          </cell>
          <cell r="AY397">
            <v>-4374.6770924499997</v>
          </cell>
        </row>
        <row r="398">
          <cell r="C398">
            <v>610</v>
          </cell>
          <cell r="D398" t="str">
            <v>KCP Karang Ayu</v>
          </cell>
          <cell r="E398" t="str">
            <v>SEMARANG PANDANARAN</v>
          </cell>
          <cell r="F398">
            <v>325</v>
          </cell>
          <cell r="G398">
            <v>2</v>
          </cell>
          <cell r="H398">
            <v>37641</v>
          </cell>
          <cell r="I398">
            <v>-685.31906904999994</v>
          </cell>
          <cell r="J398">
            <v>1721.6434170699997</v>
          </cell>
          <cell r="K398">
            <v>124.59953016</v>
          </cell>
          <cell r="L398">
            <v>-339.94159517999998</v>
          </cell>
          <cell r="M398">
            <v>20.655058300000011</v>
          </cell>
          <cell r="N398">
            <v>-327.37828688999997</v>
          </cell>
          <cell r="O398">
            <v>-203.57701775000001</v>
          </cell>
          <cell r="P398">
            <v>17.902734220000028</v>
          </cell>
          <cell r="Q398">
            <v>471.44698103000007</v>
          </cell>
          <cell r="R398">
            <v>981.84833211</v>
          </cell>
          <cell r="S398">
            <v>1222.2285347300001</v>
          </cell>
          <cell r="T398">
            <v>1277.8250120700002</v>
          </cell>
          <cell r="U398">
            <v>1530.7313323699998</v>
          </cell>
          <cell r="V398">
            <v>1725.21125022</v>
          </cell>
          <cell r="W398">
            <v>135.92668187999999</v>
          </cell>
          <cell r="X398">
            <v>315.39672748999999</v>
          </cell>
          <cell r="Y398">
            <v>603.32785779999995</v>
          </cell>
          <cell r="Z398">
            <v>819.15832745</v>
          </cell>
          <cell r="AA398">
            <v>838.39684427999998</v>
          </cell>
          <cell r="AB398">
            <v>720.46843063999995</v>
          </cell>
          <cell r="AC398">
            <v>2108.8177353699998</v>
          </cell>
          <cell r="AD398">
            <v>2357.58577672</v>
          </cell>
          <cell r="AE398">
            <v>3031.3765966599999</v>
          </cell>
          <cell r="AF398">
            <v>3555.9831258000004</v>
          </cell>
          <cell r="AG398">
            <v>3921.1243499099996</v>
          </cell>
          <cell r="AH398">
            <v>4236.3323820699998</v>
          </cell>
          <cell r="AI398">
            <v>203.48756116999999</v>
          </cell>
          <cell r="AJ398">
            <v>949.93029146000003</v>
          </cell>
          <cell r="AK398">
            <v>761.17577064</v>
          </cell>
          <cell r="AL398">
            <v>732.68046032000007</v>
          </cell>
          <cell r="AM398">
            <v>587.31155579999995</v>
          </cell>
          <cell r="AN398">
            <v>435.27466405000001</v>
          </cell>
          <cell r="AO398">
            <v>449.44895481999998</v>
          </cell>
          <cell r="AP398">
            <v>737.01791201000003</v>
          </cell>
          <cell r="AQ398">
            <v>883.37435108</v>
          </cell>
          <cell r="AR398">
            <v>1496.11608452</v>
          </cell>
          <cell r="AS398">
            <v>2276.35473052</v>
          </cell>
          <cell r="AT398">
            <v>2624.6607510600002</v>
          </cell>
          <cell r="AU398">
            <v>266.75966446000001</v>
          </cell>
          <cell r="AV398">
            <v>474.71676187999998</v>
          </cell>
          <cell r="AW398">
            <v>749.89204769000003</v>
          </cell>
          <cell r="AX398">
            <v>-490.26073872999996</v>
          </cell>
          <cell r="AY398">
            <v>-477.60322630000002</v>
          </cell>
        </row>
        <row r="399">
          <cell r="C399">
            <v>2096</v>
          </cell>
          <cell r="D399" t="str">
            <v>KCP GAJAH</v>
          </cell>
          <cell r="E399" t="str">
            <v>KC BRIGJEN SUDIARTO</v>
          </cell>
          <cell r="F399">
            <v>435</v>
          </cell>
          <cell r="G399">
            <v>4</v>
          </cell>
          <cell r="H399">
            <v>40161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-32.278838049999997</v>
          </cell>
          <cell r="AJ399">
            <v>-64.467707959999998</v>
          </cell>
          <cell r="AK399">
            <v>-94.383907010000001</v>
          </cell>
          <cell r="AL399">
            <v>-122.39561606999999</v>
          </cell>
          <cell r="AM399">
            <v>-158.12002450999998</v>
          </cell>
          <cell r="AN399">
            <v>-205.79998075</v>
          </cell>
          <cell r="AO399">
            <v>-259.24156205999998</v>
          </cell>
          <cell r="AP399">
            <v>-288.35266113</v>
          </cell>
          <cell r="AQ399">
            <v>-379.84241664000001</v>
          </cell>
          <cell r="AR399">
            <v>-450.70607347000004</v>
          </cell>
          <cell r="AS399">
            <v>-526.60330047000002</v>
          </cell>
          <cell r="AT399">
            <v>-616.77822333999995</v>
          </cell>
          <cell r="AU399">
            <v>-52.115848390000004</v>
          </cell>
          <cell r="AV399">
            <v>-92.582348490000015</v>
          </cell>
          <cell r="AW399">
            <v>-128.51231571</v>
          </cell>
          <cell r="AX399">
            <v>-146.05476664</v>
          </cell>
          <cell r="AY399">
            <v>-167.11509596999997</v>
          </cell>
        </row>
        <row r="400">
          <cell r="C400">
            <v>2095</v>
          </cell>
          <cell r="D400" t="str">
            <v>KCP WIROSARI</v>
          </cell>
          <cell r="E400" t="str">
            <v>PURWODADI</v>
          </cell>
          <cell r="F400">
            <v>76</v>
          </cell>
          <cell r="G400">
            <v>4</v>
          </cell>
          <cell r="H400">
            <v>40133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-0.98876743999999994</v>
          </cell>
          <cell r="AH400">
            <v>-92.531989629999998</v>
          </cell>
          <cell r="AI400">
            <v>-75.00167540999999</v>
          </cell>
          <cell r="AJ400">
            <v>-137.77802656999998</v>
          </cell>
          <cell r="AK400">
            <v>-197.77120271999999</v>
          </cell>
          <cell r="AL400">
            <v>-265.26605691999998</v>
          </cell>
          <cell r="AM400">
            <v>-347.54556929</v>
          </cell>
          <cell r="AN400">
            <v>-378.64490961000001</v>
          </cell>
          <cell r="AO400">
            <v>-416.39566831000002</v>
          </cell>
          <cell r="AP400">
            <v>-353.80178832000001</v>
          </cell>
          <cell r="AQ400">
            <v>-403.01432531</v>
          </cell>
          <cell r="AR400">
            <v>-403.81927096999999</v>
          </cell>
          <cell r="AS400">
            <v>-400.93290624999997</v>
          </cell>
          <cell r="AT400">
            <v>-445.97882610999994</v>
          </cell>
          <cell r="AU400">
            <v>79.000354260000009</v>
          </cell>
          <cell r="AV400">
            <v>79.970382689999994</v>
          </cell>
          <cell r="AW400">
            <v>106.41852068999999</v>
          </cell>
          <cell r="AX400">
            <v>112.21071793999999</v>
          </cell>
          <cell r="AY400">
            <v>100.39332804</v>
          </cell>
        </row>
        <row r="401">
          <cell r="C401">
            <v>2068</v>
          </cell>
          <cell r="D401" t="str">
            <v>KCP RANDUDONGKAL</v>
          </cell>
          <cell r="E401" t="str">
            <v>PEMALANG</v>
          </cell>
          <cell r="F401">
            <v>69</v>
          </cell>
          <cell r="G401">
            <v>4</v>
          </cell>
          <cell r="H401">
            <v>40162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-42.735410950000002</v>
          </cell>
          <cell r="AJ401">
            <v>-149.58347591</v>
          </cell>
          <cell r="AK401">
            <v>-199.34291263</v>
          </cell>
          <cell r="AL401">
            <v>-243.20458637999999</v>
          </cell>
          <cell r="AM401">
            <v>-299.83684204000002</v>
          </cell>
          <cell r="AN401">
            <v>-329.41202701999998</v>
          </cell>
          <cell r="AO401">
            <v>-330.90418308</v>
          </cell>
          <cell r="AP401">
            <v>-360.38558658999995</v>
          </cell>
          <cell r="AQ401">
            <v>-364.02182650999998</v>
          </cell>
          <cell r="AR401">
            <v>-378.68921566</v>
          </cell>
          <cell r="AS401">
            <v>-346.19690986000001</v>
          </cell>
          <cell r="AT401">
            <v>-334.58350338999998</v>
          </cell>
          <cell r="AU401">
            <v>82.28507848000001</v>
          </cell>
          <cell r="AV401">
            <v>69.465666849999991</v>
          </cell>
          <cell r="AW401">
            <v>75.546967049999992</v>
          </cell>
          <cell r="AX401">
            <v>118.12305494999998</v>
          </cell>
          <cell r="AY401">
            <v>-69.728072940000004</v>
          </cell>
        </row>
        <row r="402">
          <cell r="C402">
            <v>2028</v>
          </cell>
          <cell r="D402" t="str">
            <v>KCP KAJEN</v>
          </cell>
          <cell r="E402" t="str">
            <v>PEKALONGAN</v>
          </cell>
          <cell r="F402">
            <v>68</v>
          </cell>
          <cell r="G402">
            <v>4</v>
          </cell>
          <cell r="H402">
            <v>40095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-43.435910060000005</v>
          </cell>
          <cell r="AJ402">
            <v>-60.419387100000002</v>
          </cell>
          <cell r="AK402">
            <v>-114.42266973999999</v>
          </cell>
          <cell r="AL402">
            <v>-115.72128454999999</v>
          </cell>
          <cell r="AM402">
            <v>-148.86588646000001</v>
          </cell>
          <cell r="AN402">
            <v>-207.19590883000001</v>
          </cell>
          <cell r="AO402">
            <v>-208.0911711</v>
          </cell>
          <cell r="AP402">
            <v>-184.50310800999998</v>
          </cell>
          <cell r="AQ402">
            <v>-246.78884191</v>
          </cell>
          <cell r="AR402">
            <v>-222.53921812000002</v>
          </cell>
          <cell r="AS402">
            <v>-137.24925258000002</v>
          </cell>
          <cell r="AT402">
            <v>-15.387725590000034</v>
          </cell>
          <cell r="AU402">
            <v>101.43041684000001</v>
          </cell>
          <cell r="AV402">
            <v>130.30626374000002</v>
          </cell>
          <cell r="AW402">
            <v>139.61029208000002</v>
          </cell>
          <cell r="AX402">
            <v>184.81736166000002</v>
          </cell>
          <cell r="AY402">
            <v>53.095370150000036</v>
          </cell>
        </row>
        <row r="403">
          <cell r="C403">
            <v>548</v>
          </cell>
          <cell r="D403" t="str">
            <v>KCP Weleri</v>
          </cell>
          <cell r="E403" t="str">
            <v>KENDAL</v>
          </cell>
          <cell r="F403">
            <v>34</v>
          </cell>
          <cell r="G403">
            <v>4</v>
          </cell>
          <cell r="H403">
            <v>37403</v>
          </cell>
          <cell r="I403">
            <v>739.02255947999993</v>
          </cell>
          <cell r="J403">
            <v>1482.2964004099999</v>
          </cell>
          <cell r="K403">
            <v>48.108285480000006</v>
          </cell>
          <cell r="L403">
            <v>201.32492697999999</v>
          </cell>
          <cell r="M403">
            <v>323.23468472000002</v>
          </cell>
          <cell r="N403">
            <v>471.47986313000001</v>
          </cell>
          <cell r="O403">
            <v>648.80978176999997</v>
          </cell>
          <cell r="P403">
            <v>823.01546820999999</v>
          </cell>
          <cell r="Q403">
            <v>1031.2901919099997</v>
          </cell>
          <cell r="R403">
            <v>1267.3580396100001</v>
          </cell>
          <cell r="S403">
            <v>1476.27818181</v>
          </cell>
          <cell r="T403">
            <v>1657.7363871600003</v>
          </cell>
          <cell r="U403">
            <v>1834.5353913800002</v>
          </cell>
          <cell r="V403">
            <v>2047.06017733</v>
          </cell>
          <cell r="W403">
            <v>190.80085066999999</v>
          </cell>
          <cell r="X403">
            <v>400.87260631999999</v>
          </cell>
          <cell r="Y403">
            <v>524.97598277999998</v>
          </cell>
          <cell r="Z403">
            <v>716.99414149000006</v>
          </cell>
          <cell r="AA403">
            <v>856.61866795000003</v>
          </cell>
          <cell r="AB403">
            <v>1089.4571435999999</v>
          </cell>
          <cell r="AC403">
            <v>1318.2850600300001</v>
          </cell>
          <cell r="AD403">
            <v>1439.78622569</v>
          </cell>
          <cell r="AE403">
            <v>1468.7498694600001</v>
          </cell>
          <cell r="AF403">
            <v>1837.33097608</v>
          </cell>
          <cell r="AG403">
            <v>1901.81305256</v>
          </cell>
          <cell r="AH403">
            <v>2500.20576093</v>
          </cell>
          <cell r="AI403">
            <v>299.04682864999995</v>
          </cell>
          <cell r="AJ403">
            <v>587.12729669000009</v>
          </cell>
          <cell r="AK403">
            <v>1043.08726671</v>
          </cell>
          <cell r="AL403">
            <v>1274.2546305399999</v>
          </cell>
          <cell r="AM403">
            <v>1120.9325178499998</v>
          </cell>
          <cell r="AN403">
            <v>1196.7768931500002</v>
          </cell>
          <cell r="AO403">
            <v>1426.5490396700002</v>
          </cell>
          <cell r="AP403">
            <v>1678.9006852999999</v>
          </cell>
          <cell r="AQ403">
            <v>1794.0931495499999</v>
          </cell>
          <cell r="AR403">
            <v>2020.0876613700002</v>
          </cell>
          <cell r="AS403">
            <v>2250.2211284200002</v>
          </cell>
          <cell r="AT403">
            <v>2724.6110255500002</v>
          </cell>
          <cell r="AU403">
            <v>-1.3972245900000035</v>
          </cell>
          <cell r="AV403">
            <v>355.43731161999995</v>
          </cell>
          <cell r="AW403">
            <v>416.22573919000001</v>
          </cell>
          <cell r="AX403">
            <v>623.33667695000008</v>
          </cell>
          <cell r="AY403">
            <v>672.90813454000011</v>
          </cell>
        </row>
        <row r="404">
          <cell r="C404">
            <v>1058</v>
          </cell>
          <cell r="D404" t="str">
            <v>KCP HAMKA</v>
          </cell>
          <cell r="E404" t="str">
            <v>SEMARANG PANDANARAN</v>
          </cell>
          <cell r="F404">
            <v>325</v>
          </cell>
          <cell r="G404">
            <v>4</v>
          </cell>
          <cell r="H404">
            <v>39756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-29.449757129999998</v>
          </cell>
          <cell r="V404">
            <v>-355.82559516000003</v>
          </cell>
          <cell r="W404">
            <v>-75.709213900000009</v>
          </cell>
          <cell r="X404">
            <v>-145.28577519000001</v>
          </cell>
          <cell r="Y404">
            <v>-126.78144591</v>
          </cell>
          <cell r="Z404">
            <v>-87.541995680000014</v>
          </cell>
          <cell r="AA404">
            <v>-116.02248295999999</v>
          </cell>
          <cell r="AB404">
            <v>-66.428087099999999</v>
          </cell>
          <cell r="AC404">
            <v>-47.074451659999994</v>
          </cell>
          <cell r="AD404">
            <v>-17.430072079999999</v>
          </cell>
          <cell r="AE404">
            <v>-25.456358980000001</v>
          </cell>
          <cell r="AF404">
            <v>-14.9670696</v>
          </cell>
          <cell r="AG404">
            <v>-10.233909730000001</v>
          </cell>
          <cell r="AH404">
            <v>-6.4147610199999994</v>
          </cell>
          <cell r="AI404">
            <v>43.797055590000006</v>
          </cell>
          <cell r="AJ404">
            <v>56.482118469999996</v>
          </cell>
          <cell r="AK404">
            <v>71.694381309999997</v>
          </cell>
          <cell r="AL404">
            <v>87.481633160000001</v>
          </cell>
          <cell r="AM404">
            <v>47.701877549999999</v>
          </cell>
          <cell r="AN404">
            <v>77.747894169999995</v>
          </cell>
          <cell r="AO404">
            <v>100.2679431</v>
          </cell>
          <cell r="AP404">
            <v>114.22549042</v>
          </cell>
          <cell r="AQ404">
            <v>104.08276549999999</v>
          </cell>
          <cell r="AR404">
            <v>162.19586443999998</v>
          </cell>
          <cell r="AS404">
            <v>238.30194463000001</v>
          </cell>
          <cell r="AT404">
            <v>290.26497585999999</v>
          </cell>
          <cell r="AU404">
            <v>108.41763319999998</v>
          </cell>
          <cell r="AV404">
            <v>148.82607450999998</v>
          </cell>
          <cell r="AW404">
            <v>229.42178867000001</v>
          </cell>
          <cell r="AX404">
            <v>297.71450272000004</v>
          </cell>
          <cell r="AY404">
            <v>373.47258096999997</v>
          </cell>
        </row>
        <row r="405">
          <cell r="C405">
            <v>678</v>
          </cell>
          <cell r="D405" t="str">
            <v>KCP MAJAPAHIT</v>
          </cell>
          <cell r="E405" t="str">
            <v>KC BRIGJEN SUDIARTO</v>
          </cell>
          <cell r="F405">
            <v>435</v>
          </cell>
          <cell r="G405">
            <v>4</v>
          </cell>
          <cell r="H405">
            <v>38700</v>
          </cell>
          <cell r="I405">
            <v>-522.12219600000003</v>
          </cell>
          <cell r="J405">
            <v>-116.23116112000001</v>
          </cell>
          <cell r="K405">
            <v>-314.76074244000006</v>
          </cell>
          <cell r="L405">
            <v>-283.51721667000004</v>
          </cell>
          <cell r="M405">
            <v>-806.86497626999994</v>
          </cell>
          <cell r="N405">
            <v>-991.71628092999993</v>
          </cell>
          <cell r="O405">
            <v>-921.20280917000002</v>
          </cell>
          <cell r="P405">
            <v>-1148.1375561</v>
          </cell>
          <cell r="Q405">
            <v>-1074.0514854</v>
          </cell>
          <cell r="R405">
            <v>-974.91160073000003</v>
          </cell>
          <cell r="S405">
            <v>-894.67167244999996</v>
          </cell>
          <cell r="T405">
            <v>-812.24758131999988</v>
          </cell>
          <cell r="U405">
            <v>-705.71516688999998</v>
          </cell>
          <cell r="V405">
            <v>-638.46589607999999</v>
          </cell>
          <cell r="W405">
            <v>14.19136005</v>
          </cell>
          <cell r="X405">
            <v>106.45123036</v>
          </cell>
          <cell r="Y405">
            <v>54.360588069999999</v>
          </cell>
          <cell r="Z405">
            <v>160.42718532000001</v>
          </cell>
          <cell r="AA405">
            <v>315.91348098000003</v>
          </cell>
          <cell r="AB405">
            <v>487.32803448000004</v>
          </cell>
          <cell r="AC405">
            <v>638.55148346999999</v>
          </cell>
          <cell r="AD405">
            <v>590.98097738000001</v>
          </cell>
          <cell r="AE405">
            <v>1033.5820908600001</v>
          </cell>
          <cell r="AF405">
            <v>1317.68962921</v>
          </cell>
          <cell r="AG405">
            <v>1352.1122923599999</v>
          </cell>
          <cell r="AH405">
            <v>1473.0428040300001</v>
          </cell>
          <cell r="AI405">
            <v>6.0775291999999999</v>
          </cell>
          <cell r="AJ405">
            <v>-151.53183888000001</v>
          </cell>
          <cell r="AK405">
            <v>-406.81848325999999</v>
          </cell>
          <cell r="AL405">
            <v>-63.116380329999998</v>
          </cell>
          <cell r="AM405">
            <v>-808.77161602000001</v>
          </cell>
          <cell r="AN405">
            <v>-1195.4109846700001</v>
          </cell>
          <cell r="AO405">
            <v>-1688.2849268099999</v>
          </cell>
          <cell r="AP405">
            <v>-1658.7220868900001</v>
          </cell>
          <cell r="AQ405">
            <v>-1514.3124212299999</v>
          </cell>
          <cell r="AR405">
            <v>-53.004587200000046</v>
          </cell>
          <cell r="AS405">
            <v>1049.8375685799999</v>
          </cell>
          <cell r="AT405">
            <v>1813.9119317199998</v>
          </cell>
          <cell r="AU405">
            <v>424.39169984999995</v>
          </cell>
          <cell r="AV405">
            <v>708.90329780000002</v>
          </cell>
          <cell r="AW405">
            <v>684.59452190000013</v>
          </cell>
          <cell r="AX405">
            <v>810.26109383999994</v>
          </cell>
          <cell r="AY405">
            <v>761.98873946000003</v>
          </cell>
        </row>
        <row r="406">
          <cell r="C406">
            <v>1006</v>
          </cell>
          <cell r="D406" t="str">
            <v>KCP DIPONEGORO</v>
          </cell>
          <cell r="E406" t="str">
            <v>KC SEMARANG A YANI</v>
          </cell>
          <cell r="F406">
            <v>609</v>
          </cell>
          <cell r="G406">
            <v>3</v>
          </cell>
          <cell r="H406">
            <v>39791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-24.624540469999999</v>
          </cell>
          <cell r="W406">
            <v>-22.17809776</v>
          </cell>
          <cell r="X406">
            <v>-62.678196380000003</v>
          </cell>
          <cell r="Y406">
            <v>-103.04253516</v>
          </cell>
          <cell r="Z406">
            <v>-133.86447050000001</v>
          </cell>
          <cell r="AA406">
            <v>-125.56250573</v>
          </cell>
          <cell r="AB406">
            <v>-133.55214064</v>
          </cell>
          <cell r="AC406">
            <v>-125.19167351999999</v>
          </cell>
          <cell r="AD406">
            <v>-100.30020196</v>
          </cell>
          <cell r="AE406">
            <v>-105.61406673</v>
          </cell>
          <cell r="AF406">
            <v>-110.89028167000001</v>
          </cell>
          <cell r="AG406">
            <v>-73.911517950000004</v>
          </cell>
          <cell r="AH406">
            <v>-58.902891830000002</v>
          </cell>
          <cell r="AI406">
            <v>29.600780069999999</v>
          </cell>
          <cell r="AJ406">
            <v>89.653055019999996</v>
          </cell>
          <cell r="AK406">
            <v>172.97234184999999</v>
          </cell>
          <cell r="AL406">
            <v>211.53339603000001</v>
          </cell>
          <cell r="AM406">
            <v>131.76960184999999</v>
          </cell>
          <cell r="AN406">
            <v>181.22360179</v>
          </cell>
          <cell r="AO406">
            <v>222.98468541</v>
          </cell>
          <cell r="AP406">
            <v>316.61148480000003</v>
          </cell>
          <cell r="AQ406">
            <v>318.18516474</v>
          </cell>
          <cell r="AR406">
            <v>337.41803092999999</v>
          </cell>
          <cell r="AS406">
            <v>383.84107982999996</v>
          </cell>
          <cell r="AT406">
            <v>359.7987564</v>
          </cell>
          <cell r="AU406">
            <v>67.285889620000006</v>
          </cell>
          <cell r="AV406">
            <v>134.99356943000001</v>
          </cell>
          <cell r="AW406">
            <v>234.37380718</v>
          </cell>
          <cell r="AX406">
            <v>304.05756502999998</v>
          </cell>
          <cell r="AY406">
            <v>375.30212293</v>
          </cell>
        </row>
        <row r="407">
          <cell r="C407">
            <v>1110</v>
          </cell>
          <cell r="D407" t="str">
            <v>KCP METRO PLAZA</v>
          </cell>
          <cell r="E407" t="str">
            <v>KC SEMARANG A YANI</v>
          </cell>
          <cell r="F407">
            <v>609</v>
          </cell>
          <cell r="G407">
            <v>3</v>
          </cell>
          <cell r="H407">
            <v>39090</v>
          </cell>
          <cell r="I407">
            <v>0</v>
          </cell>
          <cell r="J407">
            <v>-909.19332329999997</v>
          </cell>
          <cell r="K407">
            <v>-50.899429129999994</v>
          </cell>
          <cell r="L407">
            <v>-87.419571069999989</v>
          </cell>
          <cell r="M407">
            <v>-129.64258508999998</v>
          </cell>
          <cell r="N407">
            <v>-207.85446828000002</v>
          </cell>
          <cell r="O407">
            <v>-259.45681793</v>
          </cell>
          <cell r="P407">
            <v>-299.31970224000003</v>
          </cell>
          <cell r="Q407">
            <v>-326.07600437000002</v>
          </cell>
          <cell r="R407">
            <v>-341.76651688999999</v>
          </cell>
          <cell r="S407">
            <v>-426.61330477999996</v>
          </cell>
          <cell r="T407">
            <v>-441.45689443999999</v>
          </cell>
          <cell r="U407">
            <v>-448.36015319000001</v>
          </cell>
          <cell r="V407">
            <v>-461.25744831000003</v>
          </cell>
          <cell r="W407">
            <v>25.554002239999999</v>
          </cell>
          <cell r="X407">
            <v>53.45063408</v>
          </cell>
          <cell r="Y407">
            <v>12.346412150000001</v>
          </cell>
          <cell r="Z407">
            <v>77.478753230000009</v>
          </cell>
          <cell r="AA407">
            <v>165.25051361000001</v>
          </cell>
          <cell r="AB407">
            <v>237.82123231999998</v>
          </cell>
          <cell r="AC407">
            <v>358.40596964999997</v>
          </cell>
          <cell r="AD407">
            <v>380.31950854000002</v>
          </cell>
          <cell r="AE407">
            <v>251.91013711000002</v>
          </cell>
          <cell r="AF407">
            <v>341.24741412000003</v>
          </cell>
          <cell r="AG407">
            <v>197.17013838999998</v>
          </cell>
          <cell r="AH407">
            <v>377.27022926999996</v>
          </cell>
          <cell r="AI407">
            <v>20.436560499999999</v>
          </cell>
          <cell r="AJ407">
            <v>176.74737655999999</v>
          </cell>
          <cell r="AK407">
            <v>334.78281216000005</v>
          </cell>
          <cell r="AL407">
            <v>180.65894790999999</v>
          </cell>
          <cell r="AM407">
            <v>-430.05073856000001</v>
          </cell>
          <cell r="AN407">
            <v>-199.14939557</v>
          </cell>
          <cell r="AO407">
            <v>-643.80729770000005</v>
          </cell>
          <cell r="AP407">
            <v>-455.51435493000002</v>
          </cell>
          <cell r="AQ407">
            <v>-51.996641369999999</v>
          </cell>
          <cell r="AR407">
            <v>36.871952189999938</v>
          </cell>
          <cell r="AS407">
            <v>793.52620552999997</v>
          </cell>
          <cell r="AT407">
            <v>953.12550960999988</v>
          </cell>
          <cell r="AU407">
            <v>185.40044674999999</v>
          </cell>
          <cell r="AV407">
            <v>257.29269362000002</v>
          </cell>
          <cell r="AW407">
            <v>26.111606680000008</v>
          </cell>
          <cell r="AX407">
            <v>179.67258380000001</v>
          </cell>
          <cell r="AY407">
            <v>-53.329344200000051</v>
          </cell>
        </row>
        <row r="408">
          <cell r="C408">
            <v>515</v>
          </cell>
          <cell r="D408" t="str">
            <v>KCP WATUGONG</v>
          </cell>
          <cell r="E408" t="str">
            <v>SEMARANG PANDANARAN</v>
          </cell>
          <cell r="F408">
            <v>325</v>
          </cell>
          <cell r="G408">
            <v>1</v>
          </cell>
          <cell r="H408">
            <v>37165</v>
          </cell>
          <cell r="I408">
            <v>3971.9432705500003</v>
          </cell>
          <cell r="J408">
            <v>4228.0587066200005</v>
          </cell>
          <cell r="K408">
            <v>-32.724996469999972</v>
          </cell>
          <cell r="L408">
            <v>321.77437774999999</v>
          </cell>
          <cell r="M408">
            <v>416.53783436000015</v>
          </cell>
          <cell r="N408">
            <v>988.07870181000021</v>
          </cell>
          <cell r="O408">
            <v>1959.2923788099999</v>
          </cell>
          <cell r="P408">
            <v>2604.1955806899996</v>
          </cell>
          <cell r="Q408">
            <v>2997.4115457899998</v>
          </cell>
          <cell r="R408">
            <v>3670.5256473600002</v>
          </cell>
          <cell r="S408">
            <v>4736.7604816200001</v>
          </cell>
          <cell r="T408">
            <v>4948.3154602100003</v>
          </cell>
          <cell r="U408">
            <v>5214.9415425899997</v>
          </cell>
          <cell r="V408">
            <v>6036.7057622900002</v>
          </cell>
          <cell r="W408">
            <v>267.39978711999998</v>
          </cell>
          <cell r="X408">
            <v>618.49006501999997</v>
          </cell>
          <cell r="Y408">
            <v>1095.79084399</v>
          </cell>
          <cell r="Z408">
            <v>1853.8085180200001</v>
          </cell>
          <cell r="AA408">
            <v>2165.817031</v>
          </cell>
          <cell r="AB408">
            <v>3411.1744286999997</v>
          </cell>
          <cell r="AC408">
            <v>3860.2890077800002</v>
          </cell>
          <cell r="AD408">
            <v>4583.2176313700002</v>
          </cell>
          <cell r="AE408">
            <v>5152.0711342799996</v>
          </cell>
          <cell r="AF408">
            <v>5510.6624203299998</v>
          </cell>
          <cell r="AG408">
            <v>6520.8587984200003</v>
          </cell>
          <cell r="AH408">
            <v>6777.5984746800004</v>
          </cell>
          <cell r="AI408">
            <v>632.21666171000004</v>
          </cell>
          <cell r="AJ408">
            <v>985.80712792999998</v>
          </cell>
          <cell r="AK408">
            <v>1728.58049114</v>
          </cell>
          <cell r="AL408">
            <v>2201.2782808899997</v>
          </cell>
          <cell r="AM408">
            <v>2741.1104587300001</v>
          </cell>
          <cell r="AN408">
            <v>3269.7727216999997</v>
          </cell>
          <cell r="AO408">
            <v>4094.80678837</v>
          </cell>
          <cell r="AP408">
            <v>4744.1623301899999</v>
          </cell>
          <cell r="AQ408">
            <v>5330.2295856499995</v>
          </cell>
          <cell r="AR408">
            <v>6243.9209271700001</v>
          </cell>
          <cell r="AS408">
            <v>6827.5117383499992</v>
          </cell>
          <cell r="AT408">
            <v>7358.9152673399994</v>
          </cell>
          <cell r="AU408">
            <v>162.48390997000004</v>
          </cell>
          <cell r="AV408">
            <v>1337.7669713000003</v>
          </cell>
          <cell r="AW408">
            <v>1659.0002329699998</v>
          </cell>
          <cell r="AX408">
            <v>2189.8650155199994</v>
          </cell>
          <cell r="AY408">
            <v>2801.9864301600001</v>
          </cell>
        </row>
        <row r="409">
          <cell r="C409">
            <v>1138</v>
          </cell>
          <cell r="D409" t="str">
            <v>KCP TLOGOSARI SEMARANG</v>
          </cell>
          <cell r="E409" t="str">
            <v>KC BRIGJEN SUDIARTO</v>
          </cell>
          <cell r="F409">
            <v>435</v>
          </cell>
          <cell r="G409">
            <v>4</v>
          </cell>
          <cell r="H409">
            <v>39364</v>
          </cell>
          <cell r="I409">
            <v>0</v>
          </cell>
          <cell r="J409">
            <v>-346.50882989999997</v>
          </cell>
          <cell r="K409">
            <v>-70.125290980000003</v>
          </cell>
          <cell r="L409">
            <v>-109.13941387999999</v>
          </cell>
          <cell r="M409">
            <v>-152.76150035999999</v>
          </cell>
          <cell r="N409">
            <v>-244.19615478</v>
          </cell>
          <cell r="O409">
            <v>-289.12306534999999</v>
          </cell>
          <cell r="P409">
            <v>-348.30123540000005</v>
          </cell>
          <cell r="Q409">
            <v>-355.92022832999999</v>
          </cell>
          <cell r="R409">
            <v>-411.34693750999998</v>
          </cell>
          <cell r="S409">
            <v>-457.22485004999999</v>
          </cell>
          <cell r="T409">
            <v>-461.88300957999996</v>
          </cell>
          <cell r="U409">
            <v>-452.45999135</v>
          </cell>
          <cell r="V409">
            <v>-508.76753864999995</v>
          </cell>
          <cell r="W409">
            <v>73.064512370000003</v>
          </cell>
          <cell r="X409">
            <v>117.96394977</v>
          </cell>
          <cell r="Y409">
            <v>113.76854898000001</v>
          </cell>
          <cell r="Z409">
            <v>101.34026175</v>
          </cell>
          <cell r="AA409">
            <v>128.13977848000002</v>
          </cell>
          <cell r="AB409">
            <v>96.980105469999998</v>
          </cell>
          <cell r="AC409">
            <v>-10.50081205</v>
          </cell>
          <cell r="AD409">
            <v>-160.27297246000001</v>
          </cell>
          <cell r="AE409">
            <v>174.36125033000002</v>
          </cell>
          <cell r="AF409">
            <v>286.60876748999999</v>
          </cell>
          <cell r="AG409">
            <v>407.73863144000001</v>
          </cell>
          <cell r="AH409">
            <v>523.76103608999995</v>
          </cell>
          <cell r="AI409">
            <v>85.48438462</v>
          </cell>
          <cell r="AJ409">
            <v>144.60482305000002</v>
          </cell>
          <cell r="AK409">
            <v>298.77521495999997</v>
          </cell>
          <cell r="AL409">
            <v>444.03686941000001</v>
          </cell>
          <cell r="AM409">
            <v>445.91563745999997</v>
          </cell>
          <cell r="AN409">
            <v>652.81065708000006</v>
          </cell>
          <cell r="AO409">
            <v>802.78223102999993</v>
          </cell>
          <cell r="AP409">
            <v>841.89939521000008</v>
          </cell>
          <cell r="AQ409">
            <v>947.66134577000003</v>
          </cell>
          <cell r="AR409">
            <v>1007.9854703699999</v>
          </cell>
          <cell r="AS409">
            <v>1110.8179261800001</v>
          </cell>
          <cell r="AT409">
            <v>1132.24208028</v>
          </cell>
          <cell r="AU409">
            <v>123.10376596</v>
          </cell>
          <cell r="AV409">
            <v>321.60549941999994</v>
          </cell>
          <cell r="AW409">
            <v>350.53323406000004</v>
          </cell>
          <cell r="AX409">
            <v>546.27463546000001</v>
          </cell>
          <cell r="AY409">
            <v>758.02269957999988</v>
          </cell>
        </row>
        <row r="410">
          <cell r="C410">
            <v>1075</v>
          </cell>
          <cell r="D410" t="str">
            <v>KCP GUBUG</v>
          </cell>
          <cell r="E410" t="str">
            <v>PURWODADI</v>
          </cell>
          <cell r="F410">
            <v>76</v>
          </cell>
          <cell r="G410">
            <v>4</v>
          </cell>
          <cell r="H410">
            <v>39776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-5.5061527699999999</v>
          </cell>
          <cell r="V410">
            <v>-197.22565783000002</v>
          </cell>
          <cell r="W410">
            <v>-23.997789409999999</v>
          </cell>
          <cell r="X410">
            <v>-62.649636450000003</v>
          </cell>
          <cell r="Y410">
            <v>-75.640427329999994</v>
          </cell>
          <cell r="Z410">
            <v>-78.574567930000001</v>
          </cell>
          <cell r="AA410">
            <v>-76.445286280000005</v>
          </cell>
          <cell r="AB410">
            <v>-108.22625296</v>
          </cell>
          <cell r="AC410">
            <v>-111.63594481</v>
          </cell>
          <cell r="AD410">
            <v>-87.132138830000002</v>
          </cell>
          <cell r="AE410">
            <v>-84.682975580000004</v>
          </cell>
          <cell r="AF410">
            <v>-74.38868574</v>
          </cell>
          <cell r="AG410">
            <v>5.7403826900000006</v>
          </cell>
          <cell r="AH410">
            <v>0.38738144000000002</v>
          </cell>
          <cell r="AI410">
            <v>62.889902990000003</v>
          </cell>
          <cell r="AJ410">
            <v>116.38019220999999</v>
          </cell>
          <cell r="AK410">
            <v>137.19819762</v>
          </cell>
          <cell r="AL410">
            <v>179.17325400999999</v>
          </cell>
          <cell r="AM410">
            <v>220.62003855</v>
          </cell>
          <cell r="AN410">
            <v>301.77244000999997</v>
          </cell>
          <cell r="AO410">
            <v>314.07351435000004</v>
          </cell>
          <cell r="AP410">
            <v>361.89658849</v>
          </cell>
          <cell r="AQ410">
            <v>437.82455773999999</v>
          </cell>
          <cell r="AR410">
            <v>460.61713621999996</v>
          </cell>
          <cell r="AS410">
            <v>590.21207447000006</v>
          </cell>
          <cell r="AT410">
            <v>652.69571045999999</v>
          </cell>
          <cell r="AU410">
            <v>85.539686129999993</v>
          </cell>
          <cell r="AV410">
            <v>185.22887572000002</v>
          </cell>
          <cell r="AW410">
            <v>292.66798104999998</v>
          </cell>
          <cell r="AX410">
            <v>375.40242692999993</v>
          </cell>
          <cell r="AY410">
            <v>465.24609880000008</v>
          </cell>
        </row>
        <row r="411">
          <cell r="C411">
            <v>608</v>
          </cell>
          <cell r="D411" t="str">
            <v>KCP Lasem</v>
          </cell>
          <cell r="E411" t="str">
            <v>REMBANG</v>
          </cell>
          <cell r="F411">
            <v>142</v>
          </cell>
          <cell r="G411">
            <v>3</v>
          </cell>
          <cell r="H411">
            <v>37635</v>
          </cell>
          <cell r="I411">
            <v>-21.431663479999997</v>
          </cell>
          <cell r="J411">
            <v>-1869.8443798600001</v>
          </cell>
          <cell r="K411">
            <v>112.90853944</v>
          </cell>
          <cell r="L411">
            <v>91.923987300000007</v>
          </cell>
          <cell r="M411">
            <v>144.89203309000004</v>
          </cell>
          <cell r="N411">
            <v>176.91024664000003</v>
          </cell>
          <cell r="O411">
            <v>150.17143845000001</v>
          </cell>
          <cell r="P411">
            <v>347.49742408000003</v>
          </cell>
          <cell r="Q411">
            <v>416.59721056000006</v>
          </cell>
          <cell r="R411">
            <v>649.36361221000004</v>
          </cell>
          <cell r="S411">
            <v>587.42557150999994</v>
          </cell>
          <cell r="T411">
            <v>625.21089878999999</v>
          </cell>
          <cell r="U411">
            <v>748.89077672000008</v>
          </cell>
          <cell r="V411">
            <v>788.35860866999997</v>
          </cell>
          <cell r="W411">
            <v>117.68502256999999</v>
          </cell>
          <cell r="X411">
            <v>289.90955394999997</v>
          </cell>
          <cell r="Y411">
            <v>216.21023313000001</v>
          </cell>
          <cell r="Z411">
            <v>350.82336524999999</v>
          </cell>
          <cell r="AA411">
            <v>392.44154003</v>
          </cell>
          <cell r="AB411">
            <v>534.40146188999995</v>
          </cell>
          <cell r="AC411">
            <v>781.31125376</v>
          </cell>
          <cell r="AD411">
            <v>1102.7862687699999</v>
          </cell>
          <cell r="AE411">
            <v>1241.5862985399999</v>
          </cell>
          <cell r="AF411">
            <v>1550.85299556</v>
          </cell>
          <cell r="AG411">
            <v>1925.81203377</v>
          </cell>
          <cell r="AH411">
            <v>2239.8589104499997</v>
          </cell>
          <cell r="AI411">
            <v>349.74058862999999</v>
          </cell>
          <cell r="AJ411">
            <v>445.81144638000001</v>
          </cell>
          <cell r="AK411">
            <v>554.06444708000004</v>
          </cell>
          <cell r="AL411">
            <v>649.66687970000009</v>
          </cell>
          <cell r="AM411">
            <v>761.68299938999996</v>
          </cell>
          <cell r="AN411">
            <v>1029.490031</v>
          </cell>
          <cell r="AO411">
            <v>1216.6893422000001</v>
          </cell>
          <cell r="AP411">
            <v>1385.90013871</v>
          </cell>
          <cell r="AQ411">
            <v>1706.0753970200001</v>
          </cell>
          <cell r="AR411">
            <v>2424.91373269</v>
          </cell>
          <cell r="AS411">
            <v>2670.23515602</v>
          </cell>
          <cell r="AT411">
            <v>2893.5815442200001</v>
          </cell>
          <cell r="AU411">
            <v>237.27192909999999</v>
          </cell>
          <cell r="AV411">
            <v>421.49263149000006</v>
          </cell>
          <cell r="AW411">
            <v>667.16418882000005</v>
          </cell>
          <cell r="AX411">
            <v>982.2512400899999</v>
          </cell>
          <cell r="AY411">
            <v>1233.0707833200001</v>
          </cell>
        </row>
        <row r="412">
          <cell r="C412">
            <v>1061</v>
          </cell>
          <cell r="D412" t="str">
            <v>KCP KETANGGUNGAN</v>
          </cell>
          <cell r="E412" t="str">
            <v>BREBES</v>
          </cell>
          <cell r="F412">
            <v>14</v>
          </cell>
          <cell r="G412">
            <v>4</v>
          </cell>
          <cell r="H412">
            <v>39756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-136.46388128000001</v>
          </cell>
          <cell r="V412">
            <v>-466.26853301</v>
          </cell>
          <cell r="W412">
            <v>-42.177873850000005</v>
          </cell>
          <cell r="X412">
            <v>-129.38853900000001</v>
          </cell>
          <cell r="Y412">
            <v>-200.03803478999998</v>
          </cell>
          <cell r="Z412">
            <v>-248.94420350999999</v>
          </cell>
          <cell r="AA412">
            <v>-277.41156576999998</v>
          </cell>
          <cell r="AB412">
            <v>-308.59189837999998</v>
          </cell>
          <cell r="AC412">
            <v>-330.24159042000002</v>
          </cell>
          <cell r="AD412">
            <v>-345.59781107999999</v>
          </cell>
          <cell r="AE412">
            <v>-392.73421918000003</v>
          </cell>
          <cell r="AF412">
            <v>-382.89071348000004</v>
          </cell>
          <cell r="AG412">
            <v>-364.44133552</v>
          </cell>
          <cell r="AH412">
            <v>-350.47254236000003</v>
          </cell>
          <cell r="AI412">
            <v>35.764110989999999</v>
          </cell>
          <cell r="AJ412">
            <v>53.081023189999996</v>
          </cell>
          <cell r="AK412">
            <v>85.595937000000006</v>
          </cell>
          <cell r="AL412">
            <v>108.56857090000001</v>
          </cell>
          <cell r="AM412">
            <v>99.161478150000008</v>
          </cell>
          <cell r="AN412">
            <v>110.15731483</v>
          </cell>
          <cell r="AO412">
            <v>183.57228971999999</v>
          </cell>
          <cell r="AP412">
            <v>211.40041580000002</v>
          </cell>
          <cell r="AQ412">
            <v>202.5161262</v>
          </cell>
          <cell r="AR412">
            <v>266.51747004999999</v>
          </cell>
          <cell r="AS412">
            <v>293.07046124999999</v>
          </cell>
          <cell r="AT412">
            <v>331.49489652999995</v>
          </cell>
          <cell r="AU412">
            <v>59.324169729999994</v>
          </cell>
          <cell r="AV412">
            <v>118.00532556</v>
          </cell>
          <cell r="AW412">
            <v>221.18973324999999</v>
          </cell>
          <cell r="AX412">
            <v>278.99178501</v>
          </cell>
          <cell r="AY412">
            <v>321.09853303000006</v>
          </cell>
        </row>
        <row r="413">
          <cell r="C413">
            <v>677</v>
          </cell>
          <cell r="D413" t="str">
            <v>KCP PIERE TENDEAN</v>
          </cell>
          <cell r="E413" t="str">
            <v>SEMARANG PANDANARAN</v>
          </cell>
          <cell r="F413">
            <v>325</v>
          </cell>
          <cell r="G413">
            <v>3</v>
          </cell>
          <cell r="H413">
            <v>38702</v>
          </cell>
          <cell r="I413">
            <v>-391.41062975</v>
          </cell>
          <cell r="J413">
            <v>-48.143483889999985</v>
          </cell>
          <cell r="K413">
            <v>50.625951740000005</v>
          </cell>
          <cell r="L413">
            <v>62.907106560000003</v>
          </cell>
          <cell r="M413">
            <v>76.928843430000001</v>
          </cell>
          <cell r="N413">
            <v>57.483551660000003</v>
          </cell>
          <cell r="O413">
            <v>91.959278099999992</v>
          </cell>
          <cell r="P413">
            <v>118.19351365</v>
          </cell>
          <cell r="Q413">
            <v>160.61971656</v>
          </cell>
          <cell r="R413">
            <v>207.21138501999999</v>
          </cell>
          <cell r="S413">
            <v>217.84704850999998</v>
          </cell>
          <cell r="T413">
            <v>244.08337616000003</v>
          </cell>
          <cell r="U413">
            <v>315.28225087999999</v>
          </cell>
          <cell r="V413">
            <v>348.51282739999999</v>
          </cell>
          <cell r="W413">
            <v>96.129098540000001</v>
          </cell>
          <cell r="X413">
            <v>141.7616075</v>
          </cell>
          <cell r="Y413">
            <v>134.63151161000002</v>
          </cell>
          <cell r="Z413">
            <v>215.94589667</v>
          </cell>
          <cell r="AA413">
            <v>241.1401382</v>
          </cell>
          <cell r="AB413">
            <v>243.35900261</v>
          </cell>
          <cell r="AC413">
            <v>365.45779416000005</v>
          </cell>
          <cell r="AD413">
            <v>481.22619400999997</v>
          </cell>
          <cell r="AE413">
            <v>541.18427521000001</v>
          </cell>
          <cell r="AF413">
            <v>686.42609364999998</v>
          </cell>
          <cell r="AG413">
            <v>783.41934438999999</v>
          </cell>
          <cell r="AH413">
            <v>913.59841833000007</v>
          </cell>
          <cell r="AI413">
            <v>129.21375806999998</v>
          </cell>
          <cell r="AJ413">
            <v>252.78030158000001</v>
          </cell>
          <cell r="AK413">
            <v>345.66489562999999</v>
          </cell>
          <cell r="AL413">
            <v>374.24924017000001</v>
          </cell>
          <cell r="AM413">
            <v>552.52659758000004</v>
          </cell>
          <cell r="AN413">
            <v>548.87720299</v>
          </cell>
          <cell r="AO413">
            <v>742.39361961999998</v>
          </cell>
          <cell r="AP413">
            <v>1028.17004494</v>
          </cell>
          <cell r="AQ413">
            <v>1125.4318397300001</v>
          </cell>
          <cell r="AR413">
            <v>1276.3919114099999</v>
          </cell>
          <cell r="AS413">
            <v>1472.7454828300001</v>
          </cell>
          <cell r="AT413">
            <v>1705.4717176400002</v>
          </cell>
          <cell r="AU413">
            <v>373.53410622000001</v>
          </cell>
          <cell r="AV413">
            <v>588.43103126999995</v>
          </cell>
          <cell r="AW413">
            <v>665.68044108999993</v>
          </cell>
          <cell r="AX413">
            <v>847.53819926000006</v>
          </cell>
          <cell r="AY413">
            <v>1000.5774465200001</v>
          </cell>
        </row>
        <row r="414">
          <cell r="C414">
            <v>1007</v>
          </cell>
          <cell r="D414" t="str">
            <v>KCP KEDUNGMUNDU</v>
          </cell>
          <cell r="E414" t="str">
            <v>KC BRIGJEN SUDIARTO</v>
          </cell>
          <cell r="F414">
            <v>435</v>
          </cell>
          <cell r="G414">
            <v>4</v>
          </cell>
          <cell r="H414">
            <v>39798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-332.83619397000001</v>
          </cell>
          <cell r="W414">
            <v>-24.925085109999998</v>
          </cell>
          <cell r="X414">
            <v>-111.32965786</v>
          </cell>
          <cell r="Y414">
            <v>-185.6210605</v>
          </cell>
          <cell r="Z414">
            <v>-256.97136829999999</v>
          </cell>
          <cell r="AA414">
            <v>-313.33275129999998</v>
          </cell>
          <cell r="AB414">
            <v>-356.31185350999999</v>
          </cell>
          <cell r="AC414">
            <v>-382.67543281999997</v>
          </cell>
          <cell r="AD414">
            <v>-394.66098031999996</v>
          </cell>
          <cell r="AE414">
            <v>-426.59260112999999</v>
          </cell>
          <cell r="AF414">
            <v>-433.38131326999996</v>
          </cell>
          <cell r="AG414">
            <v>-409.44515336000001</v>
          </cell>
          <cell r="AH414">
            <v>-494.26575518999999</v>
          </cell>
          <cell r="AI414">
            <v>37.434940340000004</v>
          </cell>
          <cell r="AJ414">
            <v>44.180008719999996</v>
          </cell>
          <cell r="AK414">
            <v>53.093827900000001</v>
          </cell>
          <cell r="AL414">
            <v>48.762211100000002</v>
          </cell>
          <cell r="AM414">
            <v>59.682829170000005</v>
          </cell>
          <cell r="AN414">
            <v>117.42660859</v>
          </cell>
          <cell r="AO414">
            <v>148.51075890000001</v>
          </cell>
          <cell r="AP414">
            <v>154.40010275999998</v>
          </cell>
          <cell r="AQ414">
            <v>243.48612900999998</v>
          </cell>
          <cell r="AR414">
            <v>288.99434373000003</v>
          </cell>
          <cell r="AS414">
            <v>348.05097957999999</v>
          </cell>
          <cell r="AT414">
            <v>310.17627202999995</v>
          </cell>
          <cell r="AU414">
            <v>156.07375246000001</v>
          </cell>
          <cell r="AV414">
            <v>187.59347271000001</v>
          </cell>
          <cell r="AW414">
            <v>263.35177758999998</v>
          </cell>
          <cell r="AX414">
            <v>179.09942369000001</v>
          </cell>
          <cell r="AY414">
            <v>-110.86611828999999</v>
          </cell>
        </row>
        <row r="415">
          <cell r="C415">
            <v>545</v>
          </cell>
          <cell r="D415" t="str">
            <v>KCP Adiwerna</v>
          </cell>
          <cell r="E415" t="str">
            <v>TEGAL</v>
          </cell>
          <cell r="F415">
            <v>101</v>
          </cell>
          <cell r="G415">
            <v>2</v>
          </cell>
          <cell r="H415">
            <v>37295</v>
          </cell>
          <cell r="I415">
            <v>645.46841171000005</v>
          </cell>
          <cell r="J415">
            <v>278.1698009000001</v>
          </cell>
          <cell r="K415">
            <v>-22.400597939999997</v>
          </cell>
          <cell r="L415">
            <v>-85.72395920999999</v>
          </cell>
          <cell r="M415">
            <v>130.81003533999998</v>
          </cell>
          <cell r="N415">
            <v>556.93923076999999</v>
          </cell>
          <cell r="O415">
            <v>631.72734123999999</v>
          </cell>
          <cell r="P415">
            <v>578.42311633000008</v>
          </cell>
          <cell r="Q415">
            <v>808.94143858000007</v>
          </cell>
          <cell r="R415">
            <v>1038.6157743200001</v>
          </cell>
          <cell r="S415">
            <v>1114.0535181899997</v>
          </cell>
          <cell r="T415">
            <v>1054.3953921399998</v>
          </cell>
          <cell r="U415">
            <v>1468.1049805499999</v>
          </cell>
          <cell r="V415">
            <v>1839.5037889300002</v>
          </cell>
          <cell r="W415">
            <v>292.05318699999998</v>
          </cell>
          <cell r="X415">
            <v>358.56638135000003</v>
          </cell>
          <cell r="Y415">
            <v>569.46598842999992</v>
          </cell>
          <cell r="Z415">
            <v>598.39504830999999</v>
          </cell>
          <cell r="AA415">
            <v>1135.8219443399998</v>
          </cell>
          <cell r="AB415">
            <v>1458.65416061</v>
          </cell>
          <cell r="AC415">
            <v>1802.1422866099999</v>
          </cell>
          <cell r="AD415">
            <v>2249.5461062099998</v>
          </cell>
          <cell r="AE415">
            <v>2491.1157153700001</v>
          </cell>
          <cell r="AF415">
            <v>3121.0220644999999</v>
          </cell>
          <cell r="AG415">
            <v>3810.70463733</v>
          </cell>
          <cell r="AH415">
            <v>4005.28356295</v>
          </cell>
          <cell r="AI415">
            <v>54.899442890000003</v>
          </cell>
          <cell r="AJ415">
            <v>333.93686731999998</v>
          </cell>
          <cell r="AK415">
            <v>244.12866997</v>
          </cell>
          <cell r="AL415">
            <v>731.89696450999998</v>
          </cell>
          <cell r="AM415">
            <v>998.62149486999999</v>
          </cell>
          <cell r="AN415">
            <v>1167.7074384</v>
          </cell>
          <cell r="AO415">
            <v>1999.23197534</v>
          </cell>
          <cell r="AP415">
            <v>2486.4921103699999</v>
          </cell>
          <cell r="AQ415">
            <v>2865.17979685</v>
          </cell>
          <cell r="AR415">
            <v>2796.8096294499996</v>
          </cell>
          <cell r="AS415">
            <v>3897.3069427999999</v>
          </cell>
          <cell r="AT415">
            <v>4845.40674949</v>
          </cell>
          <cell r="AU415">
            <v>278.13837854000002</v>
          </cell>
          <cell r="AV415">
            <v>315.19888259999999</v>
          </cell>
          <cell r="AW415">
            <v>626.43065107999996</v>
          </cell>
          <cell r="AX415">
            <v>-1092.6659783800001</v>
          </cell>
          <cell r="AY415">
            <v>-1415.92823299</v>
          </cell>
        </row>
        <row r="416">
          <cell r="C416">
            <v>546</v>
          </cell>
          <cell r="D416" t="str">
            <v>KCP Juwana</v>
          </cell>
          <cell r="E416" t="str">
            <v>PATI</v>
          </cell>
          <cell r="F416">
            <v>66</v>
          </cell>
          <cell r="G416">
            <v>3</v>
          </cell>
          <cell r="H416">
            <v>37403</v>
          </cell>
          <cell r="I416">
            <v>-637.97599452999998</v>
          </cell>
          <cell r="J416">
            <v>1220.9552968199998</v>
          </cell>
          <cell r="K416">
            <v>108.04625971999999</v>
          </cell>
          <cell r="L416">
            <v>175.06425914000002</v>
          </cell>
          <cell r="M416">
            <v>325.99100014999999</v>
          </cell>
          <cell r="N416">
            <v>415.69994143999998</v>
          </cell>
          <cell r="O416">
            <v>553.54565203999994</v>
          </cell>
          <cell r="P416">
            <v>726.00079291999998</v>
          </cell>
          <cell r="Q416">
            <v>994.56635063999988</v>
          </cell>
          <cell r="R416">
            <v>1144.7538914700001</v>
          </cell>
          <cell r="S416">
            <v>1468.5259909700001</v>
          </cell>
          <cell r="T416">
            <v>1687.2328687100003</v>
          </cell>
          <cell r="U416">
            <v>2063.3318611999998</v>
          </cell>
          <cell r="V416">
            <v>2228.1533262399998</v>
          </cell>
          <cell r="W416">
            <v>226.44136818999999</v>
          </cell>
          <cell r="X416">
            <v>447.43259117000002</v>
          </cell>
          <cell r="Y416">
            <v>555.64395500000001</v>
          </cell>
          <cell r="Z416">
            <v>761.27738302</v>
          </cell>
          <cell r="AA416">
            <v>917.18941023000002</v>
          </cell>
          <cell r="AB416">
            <v>1146.3943516900001</v>
          </cell>
          <cell r="AC416">
            <v>1533.15252351</v>
          </cell>
          <cell r="AD416">
            <v>1690.9972109300002</v>
          </cell>
          <cell r="AE416">
            <v>1816.8089452500001</v>
          </cell>
          <cell r="AF416">
            <v>2064.0217118800001</v>
          </cell>
          <cell r="AG416">
            <v>2275.1775956700003</v>
          </cell>
          <cell r="AH416">
            <v>2476.8358854799999</v>
          </cell>
          <cell r="AI416">
            <v>339.04568573</v>
          </cell>
          <cell r="AJ416">
            <v>572.43917492999992</v>
          </cell>
          <cell r="AK416">
            <v>928.70866286</v>
          </cell>
          <cell r="AL416">
            <v>1176.05136401</v>
          </cell>
          <cell r="AM416">
            <v>1387.2425925999999</v>
          </cell>
          <cell r="AN416">
            <v>1497.20193462</v>
          </cell>
          <cell r="AO416">
            <v>1782.0958757200001</v>
          </cell>
          <cell r="AP416">
            <v>2086.6020417599998</v>
          </cell>
          <cell r="AQ416">
            <v>2316.6948315500003</v>
          </cell>
          <cell r="AR416">
            <v>2765.59936737</v>
          </cell>
          <cell r="AS416">
            <v>3114.0466184800007</v>
          </cell>
          <cell r="AT416">
            <v>3486.3840017400007</v>
          </cell>
          <cell r="AU416">
            <v>267.76397353999994</v>
          </cell>
          <cell r="AV416">
            <v>589.94963622</v>
          </cell>
          <cell r="AW416">
            <v>928.61229974000003</v>
          </cell>
          <cell r="AX416">
            <v>1278.6221189600001</v>
          </cell>
          <cell r="AY416">
            <v>1546.48563246</v>
          </cell>
        </row>
        <row r="417">
          <cell r="C417">
            <v>1109</v>
          </cell>
          <cell r="D417" t="str">
            <v>KCP KRANGGAN</v>
          </cell>
          <cell r="E417" t="str">
            <v>KC SEMARANG A YANI</v>
          </cell>
          <cell r="F417">
            <v>609</v>
          </cell>
          <cell r="G417">
            <v>3</v>
          </cell>
          <cell r="H417">
            <v>39087</v>
          </cell>
          <cell r="I417">
            <v>0</v>
          </cell>
          <cell r="J417">
            <v>-706.79667208000001</v>
          </cell>
          <cell r="K417">
            <v>-38.70635721</v>
          </cell>
          <cell r="L417">
            <v>-82.06665237</v>
          </cell>
          <cell r="M417">
            <v>-100.47757792</v>
          </cell>
          <cell r="N417">
            <v>-138.91391694000001</v>
          </cell>
          <cell r="O417">
            <v>-167.86618056</v>
          </cell>
          <cell r="P417">
            <v>-216.42488087000001</v>
          </cell>
          <cell r="Q417">
            <v>-223.12821249999999</v>
          </cell>
          <cell r="R417">
            <v>-233.04196813999999</v>
          </cell>
          <cell r="S417">
            <v>-316.95857405999999</v>
          </cell>
          <cell r="T417">
            <v>-325.03092902000003</v>
          </cell>
          <cell r="U417">
            <v>-352.77853914999997</v>
          </cell>
          <cell r="V417">
            <v>-357.46339298999999</v>
          </cell>
          <cell r="W417">
            <v>6.0315231100000002</v>
          </cell>
          <cell r="X417">
            <v>21.687163309999999</v>
          </cell>
          <cell r="Y417">
            <v>54.083798469999998</v>
          </cell>
          <cell r="Z417">
            <v>77.157640079999993</v>
          </cell>
          <cell r="AA417">
            <v>83.179244109999999</v>
          </cell>
          <cell r="AB417">
            <v>-49.879213299999996</v>
          </cell>
          <cell r="AC417">
            <v>-4.5694234699999994</v>
          </cell>
          <cell r="AD417">
            <v>-102.85488040999999</v>
          </cell>
          <cell r="AE417">
            <v>-162.07603019000001</v>
          </cell>
          <cell r="AF417">
            <v>-89.843510290000012</v>
          </cell>
          <cell r="AG417">
            <v>-21.163783600000002</v>
          </cell>
          <cell r="AH417">
            <v>134.2143184</v>
          </cell>
          <cell r="AI417">
            <v>-12.981470119999999</v>
          </cell>
          <cell r="AJ417">
            <v>52.069892520000003</v>
          </cell>
          <cell r="AK417">
            <v>205.02501380000001</v>
          </cell>
          <cell r="AL417">
            <v>-67.180242489999998</v>
          </cell>
          <cell r="AM417">
            <v>-19.43334531</v>
          </cell>
          <cell r="AN417">
            <v>74.399217359999994</v>
          </cell>
          <cell r="AO417">
            <v>856.61412836</v>
          </cell>
          <cell r="AP417">
            <v>936.56252019999999</v>
          </cell>
          <cell r="AQ417">
            <v>948.97069332000001</v>
          </cell>
          <cell r="AR417">
            <v>1062.35349114</v>
          </cell>
          <cell r="AS417">
            <v>1165.5648291799998</v>
          </cell>
          <cell r="AT417">
            <v>1209.1613451599999</v>
          </cell>
          <cell r="AU417">
            <v>162.10469047999999</v>
          </cell>
          <cell r="AV417">
            <v>264.89643336</v>
          </cell>
          <cell r="AW417">
            <v>326.80020751999996</v>
          </cell>
          <cell r="AX417">
            <v>177.95835501999997</v>
          </cell>
          <cell r="AY417">
            <v>262.19768016999996</v>
          </cell>
        </row>
        <row r="418">
          <cell r="C418">
            <v>613</v>
          </cell>
          <cell r="D418" t="str">
            <v>KCP Kedung Wuni</v>
          </cell>
          <cell r="E418" t="str">
            <v>PEKALONGAN</v>
          </cell>
          <cell r="F418">
            <v>68</v>
          </cell>
          <cell r="G418">
            <v>3</v>
          </cell>
          <cell r="H418">
            <v>37627</v>
          </cell>
          <cell r="I418">
            <v>-257.98348112999975</v>
          </cell>
          <cell r="J418">
            <v>442.94073516000009</v>
          </cell>
          <cell r="K418">
            <v>137.74794538999998</v>
          </cell>
          <cell r="L418">
            <v>165.74970848000001</v>
          </cell>
          <cell r="M418">
            <v>-163.60982018999999</v>
          </cell>
          <cell r="N418">
            <v>-1562.8794046600001</v>
          </cell>
          <cell r="O418">
            <v>-1856.5378781000002</v>
          </cell>
          <cell r="P418">
            <v>-715.73593944000004</v>
          </cell>
          <cell r="Q418">
            <v>-336.42992556999991</v>
          </cell>
          <cell r="R418">
            <v>-168.05894671999997</v>
          </cell>
          <cell r="S418">
            <v>-49.983129139999988</v>
          </cell>
          <cell r="T418">
            <v>223.44860673000002</v>
          </cell>
          <cell r="U418">
            <v>391.67620751999999</v>
          </cell>
          <cell r="V418">
            <v>911.33573755999998</v>
          </cell>
          <cell r="W418">
            <v>205.23698131</v>
          </cell>
          <cell r="X418">
            <v>462.94846812000003</v>
          </cell>
          <cell r="Y418">
            <v>580.42214541999999</v>
          </cell>
          <cell r="Z418">
            <v>630.07634254999994</v>
          </cell>
          <cell r="AA418">
            <v>787.35799663</v>
          </cell>
          <cell r="AB418">
            <v>939.66961116999994</v>
          </cell>
          <cell r="AC418">
            <v>1225.33467172</v>
          </cell>
          <cell r="AD418">
            <v>1160.48302018</v>
          </cell>
          <cell r="AE418">
            <v>1840.0546227499999</v>
          </cell>
          <cell r="AF418">
            <v>1157.9832077900001</v>
          </cell>
          <cell r="AG418">
            <v>1516.36162311</v>
          </cell>
          <cell r="AH418">
            <v>1853.37016806</v>
          </cell>
          <cell r="AI418">
            <v>280.03920368000001</v>
          </cell>
          <cell r="AJ418">
            <v>518.12910911000006</v>
          </cell>
          <cell r="AK418">
            <v>589.36612001999993</v>
          </cell>
          <cell r="AL418">
            <v>861.20135162999998</v>
          </cell>
          <cell r="AM418">
            <v>688.87931148000007</v>
          </cell>
          <cell r="AN418">
            <v>1732.70731798</v>
          </cell>
          <cell r="AO418">
            <v>2235.8773397700002</v>
          </cell>
          <cell r="AP418">
            <v>2283.7947884</v>
          </cell>
          <cell r="AQ418">
            <v>2501.5446620799999</v>
          </cell>
          <cell r="AR418">
            <v>2861.0161715999998</v>
          </cell>
          <cell r="AS418">
            <v>3101.6852821699999</v>
          </cell>
          <cell r="AT418">
            <v>2932.4446007900005</v>
          </cell>
          <cell r="AU418">
            <v>-414.37726815000002</v>
          </cell>
          <cell r="AV418">
            <v>-901.61435392999999</v>
          </cell>
          <cell r="AW418">
            <v>-2092.7083132500002</v>
          </cell>
          <cell r="AX418">
            <v>-3591.2078588900004</v>
          </cell>
          <cell r="AY418">
            <v>-3781.0770540599997</v>
          </cell>
        </row>
        <row r="419">
          <cell r="C419">
            <v>676</v>
          </cell>
          <cell r="D419" t="str">
            <v>KCP JATIBARANG</v>
          </cell>
          <cell r="E419" t="str">
            <v>BREBES</v>
          </cell>
          <cell r="F419">
            <v>14</v>
          </cell>
          <cell r="G419">
            <v>4</v>
          </cell>
          <cell r="H419">
            <v>38702</v>
          </cell>
          <cell r="I419">
            <v>-198.36130343000002</v>
          </cell>
          <cell r="J419">
            <v>537.72846736999998</v>
          </cell>
          <cell r="K419">
            <v>69.706811060000007</v>
          </cell>
          <cell r="L419">
            <v>158.28924001999999</v>
          </cell>
          <cell r="M419">
            <v>175.43598151000003</v>
          </cell>
          <cell r="N419">
            <v>295.41439796000003</v>
          </cell>
          <cell r="O419">
            <v>390.52136384000005</v>
          </cell>
          <cell r="P419">
            <v>434.20482655999996</v>
          </cell>
          <cell r="Q419">
            <v>520.90657185999999</v>
          </cell>
          <cell r="R419">
            <v>619.10938498999997</v>
          </cell>
          <cell r="S419">
            <v>605.78656083999988</v>
          </cell>
          <cell r="T419">
            <v>721.66627259000018</v>
          </cell>
          <cell r="U419">
            <v>797.84830039999997</v>
          </cell>
          <cell r="V419">
            <v>869.54919124000003</v>
          </cell>
          <cell r="W419">
            <v>118.66034181000001</v>
          </cell>
          <cell r="X419">
            <v>222.91839752999999</v>
          </cell>
          <cell r="Y419">
            <v>376.08646830999999</v>
          </cell>
          <cell r="Z419">
            <v>460.76407489999997</v>
          </cell>
          <cell r="AA419">
            <v>642.23193662999995</v>
          </cell>
          <cell r="AB419">
            <v>799.9788269500001</v>
          </cell>
          <cell r="AC419">
            <v>993.40850938999995</v>
          </cell>
          <cell r="AD419">
            <v>1182.1563944700001</v>
          </cell>
          <cell r="AE419">
            <v>1277.9746690100001</v>
          </cell>
          <cell r="AF419">
            <v>1530.8678633699999</v>
          </cell>
          <cell r="AG419">
            <v>1664.4812692400001</v>
          </cell>
          <cell r="AH419">
            <v>2006.9639791099999</v>
          </cell>
          <cell r="AI419">
            <v>130.69522997999999</v>
          </cell>
          <cell r="AJ419">
            <v>411.12735822000002</v>
          </cell>
          <cell r="AK419">
            <v>476.09005898999999</v>
          </cell>
          <cell r="AL419">
            <v>425.75128151999996</v>
          </cell>
          <cell r="AM419">
            <v>865.57501279999997</v>
          </cell>
          <cell r="AN419">
            <v>1182.15564556</v>
          </cell>
          <cell r="AO419">
            <v>1509.3388803</v>
          </cell>
          <cell r="AP419">
            <v>1897.23329702</v>
          </cell>
          <cell r="AQ419">
            <v>2105.8671655499998</v>
          </cell>
          <cell r="AR419">
            <v>2414.9793403400004</v>
          </cell>
          <cell r="AS419">
            <v>2719.4574712600001</v>
          </cell>
          <cell r="AT419">
            <v>3099.2213327100003</v>
          </cell>
          <cell r="AU419">
            <v>271.56791449000002</v>
          </cell>
          <cell r="AV419">
            <v>576.72338432000004</v>
          </cell>
          <cell r="AW419">
            <v>674.62394029000006</v>
          </cell>
          <cell r="AX419">
            <v>943.48482026999989</v>
          </cell>
          <cell r="AY419">
            <v>905.09415292000006</v>
          </cell>
        </row>
        <row r="420">
          <cell r="C420">
            <v>1314</v>
          </cell>
          <cell r="D420" t="str">
            <v>KCP MENARA KUDUS</v>
          </cell>
          <cell r="E420" t="str">
            <v>KUDUS</v>
          </cell>
          <cell r="F420">
            <v>38</v>
          </cell>
          <cell r="G420">
            <v>4</v>
          </cell>
          <cell r="H420">
            <v>40059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5.9230519999999995E-2</v>
          </cell>
          <cell r="V420">
            <v>-7.4455948699999999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22.148827440000002</v>
          </cell>
          <cell r="AG420">
            <v>-1.7384699399999999</v>
          </cell>
          <cell r="AH420">
            <v>-84.18332565</v>
          </cell>
          <cell r="AI420">
            <v>-32.858511880000002</v>
          </cell>
          <cell r="AJ420">
            <v>-27.96121793</v>
          </cell>
          <cell r="AK420">
            <v>-21.230168640000002</v>
          </cell>
          <cell r="AL420">
            <v>86.415699319999987</v>
          </cell>
          <cell r="AM420">
            <v>121.22739134</v>
          </cell>
          <cell r="AN420">
            <v>229.28867503000001</v>
          </cell>
          <cell r="AO420">
            <v>289.19045843000004</v>
          </cell>
          <cell r="AP420">
            <v>517.31062378000001</v>
          </cell>
          <cell r="AQ420">
            <v>612.70097339999995</v>
          </cell>
          <cell r="AR420">
            <v>756.14851850000014</v>
          </cell>
          <cell r="AS420">
            <v>972.03279176000001</v>
          </cell>
          <cell r="AT420">
            <v>1083.4450620999999</v>
          </cell>
          <cell r="AU420">
            <v>196.34827238000003</v>
          </cell>
          <cell r="AV420">
            <v>406.79696153000003</v>
          </cell>
          <cell r="AW420">
            <v>625.93165357999999</v>
          </cell>
          <cell r="AX420">
            <v>869.4953783599999</v>
          </cell>
          <cell r="AY420">
            <v>1064.1526339500001</v>
          </cell>
        </row>
        <row r="421">
          <cell r="C421">
            <v>513</v>
          </cell>
          <cell r="D421" t="str">
            <v>KCP Ambarawa</v>
          </cell>
          <cell r="E421" t="str">
            <v>UNGARAN</v>
          </cell>
          <cell r="F421">
            <v>327</v>
          </cell>
          <cell r="G421">
            <v>2</v>
          </cell>
          <cell r="H421">
            <v>32510</v>
          </cell>
          <cell r="I421">
            <v>2295.6512776999998</v>
          </cell>
          <cell r="J421">
            <v>3386.3880446699995</v>
          </cell>
          <cell r="K421">
            <v>250.14933563</v>
          </cell>
          <cell r="L421">
            <v>532.88486612999998</v>
          </cell>
          <cell r="M421">
            <v>728.4071266599999</v>
          </cell>
          <cell r="N421">
            <v>1142.18545913</v>
          </cell>
          <cell r="O421">
            <v>1374.4917088</v>
          </cell>
          <cell r="P421">
            <v>1840.5708963</v>
          </cell>
          <cell r="Q421">
            <v>2203.7621162800001</v>
          </cell>
          <cell r="R421">
            <v>2722.2970088999996</v>
          </cell>
          <cell r="S421">
            <v>2967.38936057</v>
          </cell>
          <cell r="T421">
            <v>3359.6086584200002</v>
          </cell>
          <cell r="U421">
            <v>3589.9399005999999</v>
          </cell>
          <cell r="V421">
            <v>3653.9583235300001</v>
          </cell>
          <cell r="W421">
            <v>389.83271523000002</v>
          </cell>
          <cell r="X421">
            <v>582.71097616999998</v>
          </cell>
          <cell r="Y421">
            <v>730.43113001999996</v>
          </cell>
          <cell r="Z421">
            <v>1481.60924486</v>
          </cell>
          <cell r="AA421">
            <v>1853.86229957</v>
          </cell>
          <cell r="AB421">
            <v>2674.6724967499999</v>
          </cell>
          <cell r="AC421">
            <v>3106.55986906</v>
          </cell>
          <cell r="AD421">
            <v>3468.0660031799998</v>
          </cell>
          <cell r="AE421">
            <v>3831.71051227</v>
          </cell>
          <cell r="AF421">
            <v>4158.9928227299997</v>
          </cell>
          <cell r="AG421">
            <v>4756.8261546499998</v>
          </cell>
          <cell r="AH421">
            <v>5142.6779787799996</v>
          </cell>
          <cell r="AI421">
            <v>371.28932600999997</v>
          </cell>
          <cell r="AJ421">
            <v>1023.77202287</v>
          </cell>
          <cell r="AK421">
            <v>1553.3245668699999</v>
          </cell>
          <cell r="AL421">
            <v>2208.7260599599999</v>
          </cell>
          <cell r="AM421">
            <v>2465.6005448299998</v>
          </cell>
          <cell r="AN421">
            <v>2961.2843891399998</v>
          </cell>
          <cell r="AO421">
            <v>3225.4153687399998</v>
          </cell>
          <cell r="AP421">
            <v>3671.7239800500001</v>
          </cell>
          <cell r="AQ421">
            <v>3835.5309341900002</v>
          </cell>
          <cell r="AR421">
            <v>4788.9212838799995</v>
          </cell>
          <cell r="AS421">
            <v>5575.2151285799991</v>
          </cell>
          <cell r="AT421">
            <v>6499.5926368800001</v>
          </cell>
          <cell r="AU421">
            <v>784.04825439000012</v>
          </cell>
          <cell r="AV421">
            <v>1505.3967369499999</v>
          </cell>
          <cell r="AW421">
            <v>2160.8326895800001</v>
          </cell>
          <cell r="AX421">
            <v>2502.6324771800005</v>
          </cell>
          <cell r="AY421">
            <v>2937.3977587700001</v>
          </cell>
        </row>
        <row r="422">
          <cell r="C422">
            <v>549</v>
          </cell>
          <cell r="D422" t="str">
            <v>KCP Wiradesa</v>
          </cell>
          <cell r="E422" t="str">
            <v>PEKALONGAN</v>
          </cell>
          <cell r="F422">
            <v>68</v>
          </cell>
          <cell r="G422">
            <v>3</v>
          </cell>
          <cell r="H422">
            <v>37298</v>
          </cell>
          <cell r="I422">
            <v>-3118.0062825</v>
          </cell>
          <cell r="J422">
            <v>1381.9974970500002</v>
          </cell>
          <cell r="K422">
            <v>98.767344349999973</v>
          </cell>
          <cell r="L422">
            <v>127.14219562999999</v>
          </cell>
          <cell r="M422">
            <v>387.44895818999998</v>
          </cell>
          <cell r="N422">
            <v>341.92787939999999</v>
          </cell>
          <cell r="O422">
            <v>335.13015945999996</v>
          </cell>
          <cell r="P422">
            <v>286.98217494000005</v>
          </cell>
          <cell r="Q422">
            <v>368.27906923</v>
          </cell>
          <cell r="R422">
            <v>1253.9753224200001</v>
          </cell>
          <cell r="S422">
            <v>1436.8178727699999</v>
          </cell>
          <cell r="T422">
            <v>1577.6720531199999</v>
          </cell>
          <cell r="U422">
            <v>1604.6313797299999</v>
          </cell>
          <cell r="V422">
            <v>1843.2960060400001</v>
          </cell>
          <cell r="W422">
            <v>61.058951090000001</v>
          </cell>
          <cell r="X422">
            <v>-13.647469800000001</v>
          </cell>
          <cell r="Y422">
            <v>-51.409282429999998</v>
          </cell>
          <cell r="Z422">
            <v>688.06476980999992</v>
          </cell>
          <cell r="AA422">
            <v>895.61066897000001</v>
          </cell>
          <cell r="AB422">
            <v>485.03458073000002</v>
          </cell>
          <cell r="AC422">
            <v>554.28525620000005</v>
          </cell>
          <cell r="AD422">
            <v>410.00289057999998</v>
          </cell>
          <cell r="AE422">
            <v>29.144748320000001</v>
          </cell>
          <cell r="AF422">
            <v>339.99681810999999</v>
          </cell>
          <cell r="AG422">
            <v>564.98941777999994</v>
          </cell>
          <cell r="AH422">
            <v>826.66758126000002</v>
          </cell>
          <cell r="AI422">
            <v>271.26583094</v>
          </cell>
          <cell r="AJ422">
            <v>608.37777748999997</v>
          </cell>
          <cell r="AK422">
            <v>895.14755976000004</v>
          </cell>
          <cell r="AL422">
            <v>1398.6292403099999</v>
          </cell>
          <cell r="AM422">
            <v>1527.4871424800001</v>
          </cell>
          <cell r="AN422">
            <v>1829.9630482800001</v>
          </cell>
          <cell r="AO422">
            <v>2147.50281567</v>
          </cell>
          <cell r="AP422">
            <v>2551.2613846500003</v>
          </cell>
          <cell r="AQ422">
            <v>2182.508491</v>
          </cell>
          <cell r="AR422">
            <v>2561.11904168</v>
          </cell>
          <cell r="AS422">
            <v>2729.8654840499998</v>
          </cell>
          <cell r="AT422">
            <v>2820.8864905199998</v>
          </cell>
          <cell r="AU422">
            <v>162.88320569999999</v>
          </cell>
          <cell r="AV422">
            <v>505.78097086999992</v>
          </cell>
          <cell r="AW422">
            <v>39.434537959999922</v>
          </cell>
          <cell r="AX422">
            <v>728.02264711000009</v>
          </cell>
          <cell r="AY422">
            <v>-85.076728750000001</v>
          </cell>
        </row>
        <row r="423">
          <cell r="C423">
            <v>1051</v>
          </cell>
          <cell r="D423" t="str">
            <v>KCP AMPEL</v>
          </cell>
          <cell r="E423" t="str">
            <v>KANCA KAPAS KRAMPUNG</v>
          </cell>
          <cell r="F423">
            <v>394</v>
          </cell>
          <cell r="G423">
            <v>4</v>
          </cell>
          <cell r="H423">
            <v>39731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-50.774531079999996</v>
          </cell>
          <cell r="U423">
            <v>-81.056964480000005</v>
          </cell>
          <cell r="V423">
            <v>-111.23575337999999</v>
          </cell>
          <cell r="W423">
            <v>-55.97141894</v>
          </cell>
          <cell r="X423">
            <v>-119.35709048000001</v>
          </cell>
          <cell r="Y423">
            <v>-377.49170627000001</v>
          </cell>
          <cell r="Z423">
            <v>-446.26118037999998</v>
          </cell>
          <cell r="AA423">
            <v>-439.38789355</v>
          </cell>
          <cell r="AB423">
            <v>-440.98391522000003</v>
          </cell>
          <cell r="AC423">
            <v>-398.56784011000002</v>
          </cell>
          <cell r="AD423">
            <v>-338.34336575999998</v>
          </cell>
          <cell r="AE423">
            <v>-396.37589760000003</v>
          </cell>
          <cell r="AF423">
            <v>-333.98874938</v>
          </cell>
          <cell r="AG423">
            <v>-259.80882671000001</v>
          </cell>
          <cell r="AH423">
            <v>-170.78649614</v>
          </cell>
          <cell r="AI423">
            <v>78.310384099999993</v>
          </cell>
          <cell r="AJ423">
            <v>139.01449908000001</v>
          </cell>
          <cell r="AK423">
            <v>211.25904865000001</v>
          </cell>
          <cell r="AL423">
            <v>344.21939488999999</v>
          </cell>
          <cell r="AM423">
            <v>168.54090858000001</v>
          </cell>
          <cell r="AN423">
            <v>227.69815947999999</v>
          </cell>
          <cell r="AO423">
            <v>-476.10458125999997</v>
          </cell>
          <cell r="AP423">
            <v>-2058.1467098499998</v>
          </cell>
          <cell r="AQ423">
            <v>-1953.76858655</v>
          </cell>
          <cell r="AR423">
            <v>-4139.9752375200005</v>
          </cell>
          <cell r="AS423">
            <v>-4063.5308332899999</v>
          </cell>
          <cell r="AT423">
            <v>-3967.0019487099999</v>
          </cell>
          <cell r="AU423">
            <v>-11.807976030000001</v>
          </cell>
          <cell r="AV423">
            <v>133.07657941999997</v>
          </cell>
          <cell r="AW423">
            <v>798.99913856000001</v>
          </cell>
          <cell r="AX423">
            <v>915.55828197000005</v>
          </cell>
          <cell r="AY423">
            <v>298.86857680000003</v>
          </cell>
        </row>
        <row r="424">
          <cell r="C424">
            <v>684</v>
          </cell>
          <cell r="D424" t="str">
            <v>KCP ALOHA SIDOARJO</v>
          </cell>
          <cell r="E424" t="str">
            <v>SIDOARJO</v>
          </cell>
          <cell r="F424">
            <v>86</v>
          </cell>
          <cell r="G424">
            <v>3</v>
          </cell>
          <cell r="H424">
            <v>38705</v>
          </cell>
          <cell r="I424">
            <v>-668.72712349999995</v>
          </cell>
          <cell r="J424">
            <v>16.144778310000003</v>
          </cell>
          <cell r="K424">
            <v>2.0356961399999998</v>
          </cell>
          <cell r="L424">
            <v>53.782320290000001</v>
          </cell>
          <cell r="M424">
            <v>12.397054099999998</v>
          </cell>
          <cell r="N424">
            <v>135.26828115999999</v>
          </cell>
          <cell r="O424">
            <v>-23.646225999999999</v>
          </cell>
          <cell r="P424">
            <v>64.332364999999996</v>
          </cell>
          <cell r="Q424">
            <v>330.78038735000001</v>
          </cell>
          <cell r="R424">
            <v>542.28685272000007</v>
          </cell>
          <cell r="S424">
            <v>602.7997846799999</v>
          </cell>
          <cell r="T424">
            <v>725.21936825</v>
          </cell>
          <cell r="U424">
            <v>863.99280282000007</v>
          </cell>
          <cell r="V424">
            <v>971.34311252999998</v>
          </cell>
          <cell r="W424">
            <v>166.98917716999998</v>
          </cell>
          <cell r="X424">
            <v>315.56796206999996</v>
          </cell>
          <cell r="Y424">
            <v>372.25310243000001</v>
          </cell>
          <cell r="Z424">
            <v>542.17362404999994</v>
          </cell>
          <cell r="AA424">
            <v>745.95742579</v>
          </cell>
          <cell r="AB424">
            <v>910.72221319000005</v>
          </cell>
          <cell r="AC424">
            <v>1171.4936954100001</v>
          </cell>
          <cell r="AD424">
            <v>1358.8907506099999</v>
          </cell>
          <cell r="AE424">
            <v>1564.8456197</v>
          </cell>
          <cell r="AF424">
            <v>1802.1693409899999</v>
          </cell>
          <cell r="AG424">
            <v>2119.02547478</v>
          </cell>
          <cell r="AH424">
            <v>2327.8338002199998</v>
          </cell>
          <cell r="AI424">
            <v>115.93264628</v>
          </cell>
          <cell r="AJ424">
            <v>550.93779542999994</v>
          </cell>
          <cell r="AK424">
            <v>-77.69934628</v>
          </cell>
          <cell r="AL424">
            <v>198.28415771000002</v>
          </cell>
          <cell r="AM424">
            <v>-923.71717923000006</v>
          </cell>
          <cell r="AN424">
            <v>-1602.26975756</v>
          </cell>
          <cell r="AO424">
            <v>-1133.3974957200001</v>
          </cell>
          <cell r="AP424">
            <v>-861.11122904999991</v>
          </cell>
          <cell r="AQ424">
            <v>-716.70407782000007</v>
          </cell>
          <cell r="AR424">
            <v>-900.40069440000002</v>
          </cell>
          <cell r="AS424">
            <v>-353.91488508000003</v>
          </cell>
          <cell r="AT424">
            <v>-53.030148379999993</v>
          </cell>
          <cell r="AU424">
            <v>183.72512730000003</v>
          </cell>
          <cell r="AV424">
            <v>474.17249576</v>
          </cell>
          <cell r="AW424">
            <v>640.4162012700001</v>
          </cell>
          <cell r="AX424">
            <v>1808.8563839400001</v>
          </cell>
          <cell r="AY424">
            <v>1783.3729713</v>
          </cell>
        </row>
        <row r="425">
          <cell r="C425">
            <v>1158</v>
          </cell>
          <cell r="D425" t="str">
            <v>KCP KEDUNGDORO</v>
          </cell>
          <cell r="E425" t="str">
            <v>KC SURABAYA DIPONEGORO</v>
          </cell>
          <cell r="F425">
            <v>1156</v>
          </cell>
          <cell r="G425">
            <v>4</v>
          </cell>
          <cell r="H425">
            <v>39608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-84.884401510000004</v>
          </cell>
          <cell r="Q425">
            <v>-178.05363972999999</v>
          </cell>
          <cell r="R425">
            <v>-289.30540001999998</v>
          </cell>
          <cell r="S425">
            <v>-408.60624001999997</v>
          </cell>
          <cell r="T425">
            <v>-436.10399710000002</v>
          </cell>
          <cell r="U425">
            <v>-482.04266958999995</v>
          </cell>
          <cell r="V425">
            <v>-527.11635062999994</v>
          </cell>
          <cell r="W425">
            <v>11.900231710000002</v>
          </cell>
          <cell r="X425">
            <v>-2.3122051400000001</v>
          </cell>
          <cell r="Y425">
            <v>-50.517906759999995</v>
          </cell>
          <cell r="Z425">
            <v>-35.82605925</v>
          </cell>
          <cell r="AA425">
            <v>-27.870335730000001</v>
          </cell>
          <cell r="AB425">
            <v>-104.05165885</v>
          </cell>
          <cell r="AC425">
            <v>-2.6953857999999999</v>
          </cell>
          <cell r="AD425">
            <v>28.929564929999998</v>
          </cell>
          <cell r="AE425">
            <v>21.069917090000001</v>
          </cell>
          <cell r="AF425">
            <v>-8.8224141700000001</v>
          </cell>
          <cell r="AG425">
            <v>-58.567906389999997</v>
          </cell>
          <cell r="AH425">
            <v>-12.97944669</v>
          </cell>
          <cell r="AI425">
            <v>-24.302370329999999</v>
          </cell>
          <cell r="AJ425">
            <v>-277.60407249999997</v>
          </cell>
          <cell r="AK425">
            <v>-250.88614909</v>
          </cell>
          <cell r="AL425">
            <v>-176.80513557</v>
          </cell>
          <cell r="AM425">
            <v>-463.92811792999998</v>
          </cell>
          <cell r="AN425">
            <v>-475.91215970999997</v>
          </cell>
          <cell r="AO425">
            <v>-624.59695738999994</v>
          </cell>
          <cell r="AP425">
            <v>-995.91138114</v>
          </cell>
          <cell r="AQ425">
            <v>-1632.8321456400001</v>
          </cell>
          <cell r="AR425">
            <v>-1836.9275978000001</v>
          </cell>
          <cell r="AS425">
            <v>-2293.8855802600001</v>
          </cell>
          <cell r="AT425">
            <v>-2315.8128052699999</v>
          </cell>
          <cell r="AU425">
            <v>-538.10573535000003</v>
          </cell>
          <cell r="AV425">
            <v>154.52482093999998</v>
          </cell>
          <cell r="AW425">
            <v>136.80746224999996</v>
          </cell>
          <cell r="AX425">
            <v>-60.571373220000027</v>
          </cell>
          <cell r="AY425">
            <v>1752.55733106</v>
          </cell>
        </row>
        <row r="426">
          <cell r="C426">
            <v>587</v>
          </cell>
          <cell r="D426" t="str">
            <v>KCP Mulyosari</v>
          </cell>
          <cell r="E426" t="str">
            <v>KANCA KAPAS KRAMPUNG</v>
          </cell>
          <cell r="F426">
            <v>394</v>
          </cell>
          <cell r="G426">
            <v>1</v>
          </cell>
          <cell r="H426">
            <v>37498</v>
          </cell>
          <cell r="I426">
            <v>3760.4346064000001</v>
          </cell>
          <cell r="J426">
            <v>4956.3878824899994</v>
          </cell>
          <cell r="K426">
            <v>367.94782093999993</v>
          </cell>
          <cell r="L426">
            <v>837.67429568</v>
          </cell>
          <cell r="M426">
            <v>1164.2558848000001</v>
          </cell>
          <cell r="N426">
            <v>1676.3841015900002</v>
          </cell>
          <cell r="O426">
            <v>2088.9619050000001</v>
          </cell>
          <cell r="P426">
            <v>2775.32184396</v>
          </cell>
          <cell r="Q426">
            <v>3412.2242705799999</v>
          </cell>
          <cell r="R426">
            <v>3936.9034756099995</v>
          </cell>
          <cell r="S426">
            <v>4381.5401594499999</v>
          </cell>
          <cell r="T426">
            <v>4854.9730359099995</v>
          </cell>
          <cell r="U426">
            <v>5252.5525275399996</v>
          </cell>
          <cell r="V426">
            <v>5691.94059681</v>
          </cell>
          <cell r="W426">
            <v>497.48325005000004</v>
          </cell>
          <cell r="X426">
            <v>1334.51186914</v>
          </cell>
          <cell r="Y426">
            <v>1607.7513818099999</v>
          </cell>
          <cell r="Z426">
            <v>2278.6056359200002</v>
          </cell>
          <cell r="AA426">
            <v>2834.6570626900002</v>
          </cell>
          <cell r="AB426">
            <v>3326.1556935399999</v>
          </cell>
          <cell r="AC426">
            <v>4041.7122006199997</v>
          </cell>
          <cell r="AD426">
            <v>4769.3744928400001</v>
          </cell>
          <cell r="AE426">
            <v>5400.9852410900003</v>
          </cell>
          <cell r="AF426">
            <v>5793.5815476199996</v>
          </cell>
          <cell r="AG426">
            <v>6500.8331829999997</v>
          </cell>
          <cell r="AH426">
            <v>7230.1912482399994</v>
          </cell>
          <cell r="AI426">
            <v>191.54199653999999</v>
          </cell>
          <cell r="AJ426">
            <v>581.79147491999993</v>
          </cell>
          <cell r="AK426">
            <v>250.22009867</v>
          </cell>
          <cell r="AL426">
            <v>858.77719091999995</v>
          </cell>
          <cell r="AM426">
            <v>1340.04773557</v>
          </cell>
          <cell r="AN426">
            <v>1927.3765065799998</v>
          </cell>
          <cell r="AO426">
            <v>2712.1507533600002</v>
          </cell>
          <cell r="AP426">
            <v>3657.9976496599998</v>
          </cell>
          <cell r="AQ426">
            <v>4375.5839354399995</v>
          </cell>
          <cell r="AR426">
            <v>4527.0019302900009</v>
          </cell>
          <cell r="AS426">
            <v>5411.7289743299998</v>
          </cell>
          <cell r="AT426">
            <v>5244.2739749799994</v>
          </cell>
          <cell r="AU426">
            <v>519.39943790000007</v>
          </cell>
          <cell r="AV426">
            <v>1158.47651251</v>
          </cell>
          <cell r="AW426">
            <v>2287.7171721499999</v>
          </cell>
          <cell r="AX426">
            <v>4191.0083134400002</v>
          </cell>
          <cell r="AY426">
            <v>5289.3723115900002</v>
          </cell>
        </row>
        <row r="427">
          <cell r="C427">
            <v>2032</v>
          </cell>
          <cell r="D427" t="str">
            <v>KCP KALIBUTUH</v>
          </cell>
          <cell r="E427" t="str">
            <v>SURABAYA TANJUNG PERAK</v>
          </cell>
          <cell r="F427">
            <v>328</v>
          </cell>
          <cell r="G427">
            <v>4</v>
          </cell>
          <cell r="H427">
            <v>40094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-14.64673451</v>
          </cell>
          <cell r="AG427">
            <v>-66.375604699999997</v>
          </cell>
          <cell r="AH427">
            <v>-544.0090200599999</v>
          </cell>
          <cell r="AI427">
            <v>-19.108504850000003</v>
          </cell>
          <cell r="AJ427">
            <v>-28.941246449999998</v>
          </cell>
          <cell r="AK427">
            <v>-134.08124089</v>
          </cell>
          <cell r="AL427">
            <v>-120.12030109999999</v>
          </cell>
          <cell r="AM427">
            <v>-180.96700424000002</v>
          </cell>
          <cell r="AN427">
            <v>-268.20191578999999</v>
          </cell>
          <cell r="AO427">
            <v>-277.30516908999999</v>
          </cell>
          <cell r="AP427">
            <v>-276.43501691</v>
          </cell>
          <cell r="AQ427">
            <v>-334.11792529000002</v>
          </cell>
          <cell r="AR427">
            <v>-2276.7576984900002</v>
          </cell>
          <cell r="AS427">
            <v>-2313.7924526900001</v>
          </cell>
          <cell r="AT427">
            <v>-2369.6863071999996</v>
          </cell>
          <cell r="AU427">
            <v>18.568252450000003</v>
          </cell>
          <cell r="AV427">
            <v>27.246537499999995</v>
          </cell>
          <cell r="AW427">
            <v>42.289341489999991</v>
          </cell>
          <cell r="AX427">
            <v>23.98240877000001</v>
          </cell>
          <cell r="AY427">
            <v>-77.370706049999995</v>
          </cell>
        </row>
        <row r="428">
          <cell r="C428">
            <v>1160</v>
          </cell>
          <cell r="D428" t="str">
            <v>KCP PONDOK CANDRA</v>
          </cell>
          <cell r="E428" t="str">
            <v>SIDOARJO</v>
          </cell>
          <cell r="F428">
            <v>86</v>
          </cell>
          <cell r="G428">
            <v>4</v>
          </cell>
          <cell r="H428">
            <v>39608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-0.93499962000000003</v>
          </cell>
          <cell r="Q428">
            <v>-41.306345289999996</v>
          </cell>
          <cell r="R428">
            <v>-382.64758086000001</v>
          </cell>
          <cell r="S428">
            <v>-516.03539302000001</v>
          </cell>
          <cell r="T428">
            <v>-543.05342886000005</v>
          </cell>
          <cell r="U428">
            <v>-578.01517973</v>
          </cell>
          <cell r="V428">
            <v>-600.31260109000004</v>
          </cell>
          <cell r="W428">
            <v>-7.0052464000000008</v>
          </cell>
          <cell r="X428">
            <v>-15.33642633</v>
          </cell>
          <cell r="Y428">
            <v>-41.318053720000002</v>
          </cell>
          <cell r="Z428">
            <v>-120.18422770000001</v>
          </cell>
          <cell r="AA428">
            <v>-249.38876084</v>
          </cell>
          <cell r="AB428">
            <v>-456.50353316000002</v>
          </cell>
          <cell r="AC428">
            <v>-310.48587166000004</v>
          </cell>
          <cell r="AD428">
            <v>-213.34807068999999</v>
          </cell>
          <cell r="AE428">
            <v>-150.78641669999999</v>
          </cell>
          <cell r="AF428">
            <v>-3.1062954900000004</v>
          </cell>
          <cell r="AG428">
            <v>128.18748490000002</v>
          </cell>
          <cell r="AH428">
            <v>281.33697529</v>
          </cell>
          <cell r="AI428">
            <v>173.23354362000001</v>
          </cell>
          <cell r="AJ428">
            <v>344.8794762</v>
          </cell>
          <cell r="AK428">
            <v>438.33208341000005</v>
          </cell>
          <cell r="AL428">
            <v>585.47184271000003</v>
          </cell>
          <cell r="AM428">
            <v>536.76305566999997</v>
          </cell>
          <cell r="AN428">
            <v>693.47896377999996</v>
          </cell>
          <cell r="AO428">
            <v>245.55187652999999</v>
          </cell>
          <cell r="AP428">
            <v>-174.24904471000002</v>
          </cell>
          <cell r="AQ428">
            <v>-42.651900770000005</v>
          </cell>
          <cell r="AR428">
            <v>-1189.5489159099998</v>
          </cell>
          <cell r="AS428">
            <v>-1317.31507971</v>
          </cell>
          <cell r="AT428">
            <v>-1415.98317993</v>
          </cell>
          <cell r="AU428">
            <v>-175.16713915</v>
          </cell>
          <cell r="AV428">
            <v>-0.53201669999998813</v>
          </cell>
          <cell r="AW428">
            <v>-12.700957800000012</v>
          </cell>
          <cell r="AX428">
            <v>-87.595229590000031</v>
          </cell>
          <cell r="AY428">
            <v>378.76872337999998</v>
          </cell>
        </row>
        <row r="429">
          <cell r="C429">
            <v>586</v>
          </cell>
          <cell r="D429" t="str">
            <v>KCP Mojosari</v>
          </cell>
          <cell r="E429" t="str">
            <v>MOJOKERTO</v>
          </cell>
          <cell r="F429">
            <v>55</v>
          </cell>
          <cell r="G429">
            <v>3</v>
          </cell>
          <cell r="H429">
            <v>37669</v>
          </cell>
          <cell r="I429">
            <v>1762.6179056599999</v>
          </cell>
          <cell r="J429">
            <v>2782.2261896899995</v>
          </cell>
          <cell r="K429">
            <v>200.52133371999997</v>
          </cell>
          <cell r="L429">
            <v>597.89430099000003</v>
          </cell>
          <cell r="M429">
            <v>727.68489324999996</v>
          </cell>
          <cell r="N429">
            <v>1114.0729892699999</v>
          </cell>
          <cell r="O429">
            <v>1269.4682060700002</v>
          </cell>
          <cell r="P429">
            <v>1452.9173644500002</v>
          </cell>
          <cell r="Q429">
            <v>1782.9702842699996</v>
          </cell>
          <cell r="R429">
            <v>2019.1179793600002</v>
          </cell>
          <cell r="S429">
            <v>2242.6546610600003</v>
          </cell>
          <cell r="T429">
            <v>2494.3381365200003</v>
          </cell>
          <cell r="U429">
            <v>2848.4552237800003</v>
          </cell>
          <cell r="V429">
            <v>3138.8228927</v>
          </cell>
          <cell r="W429">
            <v>322.13484188000001</v>
          </cell>
          <cell r="X429">
            <v>731.41845088000002</v>
          </cell>
          <cell r="Y429">
            <v>1184.8351017100001</v>
          </cell>
          <cell r="Z429">
            <v>1549.7327298900002</v>
          </cell>
          <cell r="AA429">
            <v>2312.0756853000003</v>
          </cell>
          <cell r="AB429">
            <v>2917.7042038099999</v>
          </cell>
          <cell r="AC429">
            <v>3033.6012364600001</v>
          </cell>
          <cell r="AD429">
            <v>3562.6914167399996</v>
          </cell>
          <cell r="AE429">
            <v>4113.1065137699998</v>
          </cell>
          <cell r="AF429">
            <v>4752.4119452200002</v>
          </cell>
          <cell r="AG429">
            <v>5288.8302581000007</v>
          </cell>
          <cell r="AH429">
            <v>5530.0762603399999</v>
          </cell>
          <cell r="AI429">
            <v>243.43361697</v>
          </cell>
          <cell r="AJ429">
            <v>818.79449332000002</v>
          </cell>
          <cell r="AK429">
            <v>871.25497860000007</v>
          </cell>
          <cell r="AL429">
            <v>1125.2039178299999</v>
          </cell>
          <cell r="AM429">
            <v>957.75502414999994</v>
          </cell>
          <cell r="AN429">
            <v>1270.9175131400002</v>
          </cell>
          <cell r="AO429">
            <v>1971.5008173399999</v>
          </cell>
          <cell r="AP429">
            <v>2025.5161690099999</v>
          </cell>
          <cell r="AQ429">
            <v>2536.4815622300002</v>
          </cell>
          <cell r="AR429">
            <v>2488.7115898299999</v>
          </cell>
          <cell r="AS429">
            <v>3187.1250351100007</v>
          </cell>
          <cell r="AT429">
            <v>3989.59646875</v>
          </cell>
          <cell r="AU429">
            <v>707.97838206999995</v>
          </cell>
          <cell r="AV429">
            <v>991.13289185999997</v>
          </cell>
          <cell r="AW429">
            <v>1433.1906144399998</v>
          </cell>
          <cell r="AX429">
            <v>1844.03271313</v>
          </cell>
          <cell r="AY429">
            <v>2554.2495753000003</v>
          </cell>
        </row>
        <row r="430">
          <cell r="C430">
            <v>1198</v>
          </cell>
          <cell r="D430" t="str">
            <v>KCP PAKUWON</v>
          </cell>
          <cell r="E430" t="str">
            <v>KANCA HR MUHAMMAD</v>
          </cell>
          <cell r="F430">
            <v>584</v>
          </cell>
          <cell r="G430">
            <v>4</v>
          </cell>
          <cell r="H430">
            <v>39731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-0.28005099999999999</v>
          </cell>
          <cell r="U430">
            <v>-107.79580281999999</v>
          </cell>
          <cell r="V430">
            <v>-479.14568402999998</v>
          </cell>
          <cell r="W430">
            <v>-115.44272519</v>
          </cell>
          <cell r="X430">
            <v>-99.618502329999998</v>
          </cell>
          <cell r="Y430">
            <v>-153.96697806999998</v>
          </cell>
          <cell r="Z430">
            <v>-189.40360215000001</v>
          </cell>
          <cell r="AA430">
            <v>-145.09767128999999</v>
          </cell>
          <cell r="AB430">
            <v>-121.8229425</v>
          </cell>
          <cell r="AC430">
            <v>-72.403351670000006</v>
          </cell>
          <cell r="AD430">
            <v>-10.30355269</v>
          </cell>
          <cell r="AE430">
            <v>34.434029930000001</v>
          </cell>
          <cell r="AF430">
            <v>115.0939592</v>
          </cell>
          <cell r="AG430">
            <v>215.32832652000002</v>
          </cell>
          <cell r="AH430">
            <v>268.6411344</v>
          </cell>
          <cell r="AI430">
            <v>204.20086262999999</v>
          </cell>
          <cell r="AJ430">
            <v>289.57020998000002</v>
          </cell>
          <cell r="AK430">
            <v>-657.78449610999996</v>
          </cell>
          <cell r="AL430">
            <v>-559.84009344000003</v>
          </cell>
          <cell r="AM430">
            <v>-1469.99968476</v>
          </cell>
          <cell r="AN430">
            <v>-1434.3693961099998</v>
          </cell>
          <cell r="AO430">
            <v>-1328.25238195</v>
          </cell>
          <cell r="AP430">
            <v>-1196.5487820200001</v>
          </cell>
          <cell r="AQ430">
            <v>-1170.0219489000001</v>
          </cell>
          <cell r="AR430">
            <v>-1195.1884356500002</v>
          </cell>
          <cell r="AS430">
            <v>-1073.82132809</v>
          </cell>
          <cell r="AT430">
            <v>-1198.27101741</v>
          </cell>
          <cell r="AU430">
            <v>55.958397180000006</v>
          </cell>
          <cell r="AV430">
            <v>-21.074199730000004</v>
          </cell>
          <cell r="AW430">
            <v>76.906437740000015</v>
          </cell>
          <cell r="AX430">
            <v>-78.481783259999986</v>
          </cell>
          <cell r="AY430">
            <v>59.047585139999988</v>
          </cell>
        </row>
        <row r="431">
          <cell r="C431">
            <v>1197</v>
          </cell>
          <cell r="D431" t="str">
            <v>KCP KLAMPIS</v>
          </cell>
          <cell r="E431" t="str">
            <v>SURABAYA KUSUMABANGSA</v>
          </cell>
          <cell r="F431">
            <v>360</v>
          </cell>
          <cell r="G431">
            <v>4</v>
          </cell>
          <cell r="H431">
            <v>39727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-49.32030348</v>
          </cell>
          <cell r="U431">
            <v>-75.536814500000006</v>
          </cell>
          <cell r="V431">
            <v>-132.43107375</v>
          </cell>
          <cell r="W431">
            <v>-87.240400959999988</v>
          </cell>
          <cell r="X431">
            <v>-121.76225309</v>
          </cell>
          <cell r="Y431">
            <v>-247.10961067</v>
          </cell>
          <cell r="Z431">
            <v>-412.05190169999997</v>
          </cell>
          <cell r="AA431">
            <v>-444.87564099000002</v>
          </cell>
          <cell r="AB431">
            <v>-486.37692004000002</v>
          </cell>
          <cell r="AC431">
            <v>-495.91612114999998</v>
          </cell>
          <cell r="AD431">
            <v>-501.27001868999997</v>
          </cell>
          <cell r="AE431">
            <v>-619.03955560999998</v>
          </cell>
          <cell r="AF431">
            <v>-592.30337610000004</v>
          </cell>
          <cell r="AG431">
            <v>-557.75043848000007</v>
          </cell>
          <cell r="AH431">
            <v>-674.83016301999999</v>
          </cell>
          <cell r="AI431">
            <v>70.636164989999997</v>
          </cell>
          <cell r="AJ431">
            <v>110.23675548</v>
          </cell>
          <cell r="AK431">
            <v>-850.23957933000008</v>
          </cell>
          <cell r="AL431">
            <v>-920.47649776000003</v>
          </cell>
          <cell r="AM431">
            <v>-1514.77075509</v>
          </cell>
          <cell r="AN431">
            <v>-1684.9869358199999</v>
          </cell>
          <cell r="AO431">
            <v>-1589.4293427100001</v>
          </cell>
          <cell r="AP431">
            <v>-1678.73756273</v>
          </cell>
          <cell r="AQ431">
            <v>-1707.03826179</v>
          </cell>
          <cell r="AR431">
            <v>-1411.6387399600001</v>
          </cell>
          <cell r="AS431">
            <v>-1373.5714675699999</v>
          </cell>
          <cell r="AT431">
            <v>-1793.7702689099999</v>
          </cell>
          <cell r="AU431">
            <v>-220.67212081</v>
          </cell>
          <cell r="AV431">
            <v>290.63350083</v>
          </cell>
          <cell r="AW431">
            <v>-44.213595700000006</v>
          </cell>
          <cell r="AX431">
            <v>-206.94484305</v>
          </cell>
          <cell r="AY431">
            <v>-79.893936429999997</v>
          </cell>
        </row>
        <row r="432">
          <cell r="C432">
            <v>2094</v>
          </cell>
          <cell r="D432" t="str">
            <v>KCP UNIVERSITAS BUNG TOMO</v>
          </cell>
          <cell r="E432" t="str">
            <v>KC SURABAYA DIPONEGORO</v>
          </cell>
          <cell r="F432">
            <v>1156</v>
          </cell>
          <cell r="G432">
            <v>4</v>
          </cell>
          <cell r="H432">
            <v>40171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-96.649882379999994</v>
          </cell>
          <cell r="AJ432">
            <v>-180.34925806000001</v>
          </cell>
          <cell r="AK432">
            <v>-256.29979677</v>
          </cell>
          <cell r="AL432">
            <v>-313.59910576999999</v>
          </cell>
          <cell r="AM432">
            <v>-349.66382776</v>
          </cell>
          <cell r="AN432">
            <v>-389.50788395000001</v>
          </cell>
          <cell r="AO432">
            <v>-400.47897291999999</v>
          </cell>
          <cell r="AP432">
            <v>-453.44581373</v>
          </cell>
          <cell r="AQ432">
            <v>-485.99526836000001</v>
          </cell>
          <cell r="AR432">
            <v>-516.74686429999997</v>
          </cell>
          <cell r="AS432">
            <v>-701.06505508999987</v>
          </cell>
          <cell r="AT432">
            <v>-749.32091926999999</v>
          </cell>
          <cell r="AU432">
            <v>-66.327662990000007</v>
          </cell>
          <cell r="AV432">
            <v>13.692416919999998</v>
          </cell>
          <cell r="AW432">
            <v>44.103624609999997</v>
          </cell>
          <cell r="AX432">
            <v>32.274044050000015</v>
          </cell>
          <cell r="AY432">
            <v>-39.657446</v>
          </cell>
        </row>
        <row r="433">
          <cell r="C433">
            <v>2118</v>
          </cell>
          <cell r="D433" t="str">
            <v>KCP MOJOKERTO</v>
          </cell>
          <cell r="E433" t="str">
            <v>MOJOKERTO</v>
          </cell>
          <cell r="F433">
            <v>55</v>
          </cell>
          <cell r="G433">
            <v>4</v>
          </cell>
          <cell r="AP433">
            <v>-33.621861680000002</v>
          </cell>
          <cell r="AQ433">
            <v>-50.59804329</v>
          </cell>
          <cell r="AR433">
            <v>-113.85010975</v>
          </cell>
          <cell r="AS433">
            <v>-124.76715656</v>
          </cell>
          <cell r="AT433">
            <v>-553.21065198999997</v>
          </cell>
          <cell r="AU433">
            <v>15.800917120000005</v>
          </cell>
          <cell r="AV433">
            <v>40.118389389999997</v>
          </cell>
          <cell r="AW433">
            <v>97.554789319999998</v>
          </cell>
          <cell r="AX433">
            <v>122.16093216000003</v>
          </cell>
          <cell r="AY433">
            <v>171.61832362000001</v>
          </cell>
        </row>
        <row r="434">
          <cell r="C434">
            <v>2044</v>
          </cell>
          <cell r="D434" t="str">
            <v>KCP MAYJEN SUNGKONO</v>
          </cell>
          <cell r="E434" t="str">
            <v>KC SURABAYA DIPONEGORO</v>
          </cell>
          <cell r="F434">
            <v>1156</v>
          </cell>
          <cell r="G434">
            <v>4</v>
          </cell>
          <cell r="H434">
            <v>40073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-66.836049790000004</v>
          </cell>
          <cell r="AJ434">
            <v>-135.93701530000001</v>
          </cell>
          <cell r="AK434">
            <v>-183.13237909</v>
          </cell>
          <cell r="AL434">
            <v>-246.12759616</v>
          </cell>
          <cell r="AM434">
            <v>-329.01343151999998</v>
          </cell>
          <cell r="AN434">
            <v>-363.31335145999998</v>
          </cell>
          <cell r="AO434">
            <v>-343.32670743</v>
          </cell>
          <cell r="AP434">
            <v>-364.06571904999998</v>
          </cell>
          <cell r="AQ434">
            <v>-384.98727812999999</v>
          </cell>
          <cell r="AR434">
            <v>-426.08368596999998</v>
          </cell>
          <cell r="AS434">
            <v>-385.35658136000001</v>
          </cell>
          <cell r="AT434">
            <v>-387.26561250999998</v>
          </cell>
          <cell r="AU434">
            <v>-522.70851535999998</v>
          </cell>
          <cell r="AV434">
            <v>51.064026049999981</v>
          </cell>
          <cell r="AW434">
            <v>122.47717332999999</v>
          </cell>
          <cell r="AX434">
            <v>186.03365957999998</v>
          </cell>
          <cell r="AY434">
            <v>68.882095779999972</v>
          </cell>
        </row>
        <row r="435">
          <cell r="C435">
            <v>1157</v>
          </cell>
          <cell r="D435" t="str">
            <v>KCP WIYUNG</v>
          </cell>
          <cell r="E435" t="str">
            <v>KANCA HR MUHAMMAD</v>
          </cell>
          <cell r="F435">
            <v>584</v>
          </cell>
          <cell r="G435">
            <v>4</v>
          </cell>
          <cell r="H435">
            <v>39622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-13.59679618</v>
          </cell>
          <cell r="Q435">
            <v>-324.10570156</v>
          </cell>
          <cell r="R435">
            <v>-405.0956994</v>
          </cell>
          <cell r="S435">
            <v>-496.80397214999999</v>
          </cell>
          <cell r="T435">
            <v>-537.94861322999998</v>
          </cell>
          <cell r="U435">
            <v>-605.65264042999991</v>
          </cell>
          <cell r="V435">
            <v>-607.94288547000008</v>
          </cell>
          <cell r="W435">
            <v>-21.825681100000001</v>
          </cell>
          <cell r="X435">
            <v>-16.53406652</v>
          </cell>
          <cell r="Y435">
            <v>-49.415694100000003</v>
          </cell>
          <cell r="Z435">
            <v>-49.498348469999996</v>
          </cell>
          <cell r="AA435">
            <v>1.5363737</v>
          </cell>
          <cell r="AB435">
            <v>79.655138709999989</v>
          </cell>
          <cell r="AC435">
            <v>119.41571066</v>
          </cell>
          <cell r="AD435">
            <v>223.90776191999998</v>
          </cell>
          <cell r="AE435">
            <v>330.72331944000001</v>
          </cell>
          <cell r="AF435">
            <v>391.96204355000003</v>
          </cell>
          <cell r="AG435">
            <v>597.05888260000006</v>
          </cell>
          <cell r="AH435">
            <v>670.51526703000002</v>
          </cell>
          <cell r="AI435">
            <v>191.44885300999999</v>
          </cell>
          <cell r="AJ435">
            <v>326.51599718</v>
          </cell>
          <cell r="AK435">
            <v>310.47725577</v>
          </cell>
          <cell r="AL435">
            <v>375.92405847000003</v>
          </cell>
          <cell r="AM435">
            <v>-53.936872369999996</v>
          </cell>
          <cell r="AN435">
            <v>-107.01363816</v>
          </cell>
          <cell r="AO435">
            <v>-313.30488566000002</v>
          </cell>
          <cell r="AP435">
            <v>-540.13526184</v>
          </cell>
          <cell r="AQ435">
            <v>-136.1789608</v>
          </cell>
          <cell r="AR435">
            <v>-122.04962296999997</v>
          </cell>
          <cell r="AS435">
            <v>385.18154126000002</v>
          </cell>
          <cell r="AT435">
            <v>386.751577</v>
          </cell>
          <cell r="AU435">
            <v>140.10821188</v>
          </cell>
          <cell r="AV435">
            <v>454.27767646999996</v>
          </cell>
          <cell r="AW435">
            <v>872.38115578000009</v>
          </cell>
          <cell r="AX435">
            <v>1185.4834650299999</v>
          </cell>
          <cell r="AY435">
            <v>1111.12933133</v>
          </cell>
        </row>
        <row r="436">
          <cell r="C436">
            <v>2031</v>
          </cell>
          <cell r="D436" t="str">
            <v>KCP GENTENG KALI</v>
          </cell>
          <cell r="E436" t="str">
            <v>SURABAYA PAHLAWAN</v>
          </cell>
          <cell r="F436">
            <v>211</v>
          </cell>
          <cell r="G436">
            <v>4</v>
          </cell>
          <cell r="H436">
            <v>40034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-86.21270183</v>
          </cell>
          <cell r="AG436">
            <v>-493.91218907999996</v>
          </cell>
          <cell r="AH436">
            <v>-516.85365423000007</v>
          </cell>
          <cell r="AI436">
            <v>-13.43811322</v>
          </cell>
          <cell r="AJ436">
            <v>-9.7922597600000003</v>
          </cell>
          <cell r="AK436">
            <v>-32.225762719999999</v>
          </cell>
          <cell r="AL436">
            <v>-45.804705420000005</v>
          </cell>
          <cell r="AM436">
            <v>-92.812750349999988</v>
          </cell>
          <cell r="AN436">
            <v>-137.14971188999999</v>
          </cell>
          <cell r="AO436">
            <v>-153.44000326</v>
          </cell>
          <cell r="AP436">
            <v>-108.22160622</v>
          </cell>
          <cell r="AQ436">
            <v>-337.65124487000003</v>
          </cell>
          <cell r="AR436">
            <v>-1159.8450488399999</v>
          </cell>
          <cell r="AS436">
            <v>-1137.8495923</v>
          </cell>
          <cell r="AT436">
            <v>-403.84963227999998</v>
          </cell>
          <cell r="AU436">
            <v>27.182774329999997</v>
          </cell>
          <cell r="AV436">
            <v>48.182365980000007</v>
          </cell>
          <cell r="AW436">
            <v>90.17360090999999</v>
          </cell>
          <cell r="AX436">
            <v>70.089931859999979</v>
          </cell>
          <cell r="AY436">
            <v>6.1016496399999856</v>
          </cell>
        </row>
        <row r="437">
          <cell r="C437">
            <v>2030</v>
          </cell>
          <cell r="D437" t="str">
            <v>KCP DARMO SATELIT</v>
          </cell>
          <cell r="E437" t="str">
            <v>KANCA HR MUHAMMAD</v>
          </cell>
          <cell r="F437">
            <v>584</v>
          </cell>
          <cell r="G437">
            <v>4</v>
          </cell>
          <cell r="H437">
            <v>40065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-272.30011681000002</v>
          </cell>
          <cell r="AG437">
            <v>-321.70084611999999</v>
          </cell>
          <cell r="AH437">
            <v>-440.12827830999998</v>
          </cell>
          <cell r="AI437">
            <v>-31.137942629999998</v>
          </cell>
          <cell r="AJ437">
            <v>-29.585052829999999</v>
          </cell>
          <cell r="AK437">
            <v>-78.269197489999996</v>
          </cell>
          <cell r="AL437">
            <v>-104.16240409000001</v>
          </cell>
          <cell r="AM437">
            <v>-177.00507829</v>
          </cell>
          <cell r="AN437">
            <v>-202.64500272000001</v>
          </cell>
          <cell r="AO437">
            <v>-197.77534156000002</v>
          </cell>
          <cell r="AP437">
            <v>-229.63962616999999</v>
          </cell>
          <cell r="AQ437">
            <v>-286.31180562999998</v>
          </cell>
          <cell r="AR437">
            <v>-282.75270717000001</v>
          </cell>
          <cell r="AS437">
            <v>-292.59270892000001</v>
          </cell>
          <cell r="AT437">
            <v>-300.43247805999999</v>
          </cell>
          <cell r="AU437">
            <v>-72.092304240000004</v>
          </cell>
          <cell r="AV437">
            <v>9.8273308500000081</v>
          </cell>
          <cell r="AW437">
            <v>70.537428630000008</v>
          </cell>
          <cell r="AX437">
            <v>114.69201993999999</v>
          </cell>
          <cell r="AY437">
            <v>118.15769349000001</v>
          </cell>
        </row>
        <row r="438">
          <cell r="C438">
            <v>2029</v>
          </cell>
          <cell r="D438" t="str">
            <v>KCP MARGOREJO</v>
          </cell>
          <cell r="E438" t="str">
            <v>KC SURABAYA JEMURSARI</v>
          </cell>
          <cell r="F438">
            <v>412</v>
          </cell>
          <cell r="G438">
            <v>4</v>
          </cell>
          <cell r="H438">
            <v>40093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-4.4369335099999994</v>
          </cell>
          <cell r="AG438">
            <v>-106.47680812999999</v>
          </cell>
          <cell r="AH438">
            <v>-414.65810293999999</v>
          </cell>
          <cell r="AI438">
            <v>-35.828679950000001</v>
          </cell>
          <cell r="AJ438">
            <v>-40.354812559999999</v>
          </cell>
          <cell r="AK438">
            <v>-80.759945349999995</v>
          </cell>
          <cell r="AL438">
            <v>-110.98512693000001</v>
          </cell>
          <cell r="AM438">
            <v>-160.31280737</v>
          </cell>
          <cell r="AN438">
            <v>-106.45326451999999</v>
          </cell>
          <cell r="AO438">
            <v>-145.92272584</v>
          </cell>
          <cell r="AP438">
            <v>-157.48521288000001</v>
          </cell>
          <cell r="AQ438">
            <v>-160.04088911000002</v>
          </cell>
          <cell r="AR438">
            <v>-214.87528030999999</v>
          </cell>
          <cell r="AS438">
            <v>-218.28154886000002</v>
          </cell>
          <cell r="AT438">
            <v>-250.88357248</v>
          </cell>
          <cell r="AU438">
            <v>17.659092439999998</v>
          </cell>
          <cell r="AV438">
            <v>41.05609346</v>
          </cell>
          <cell r="AW438">
            <v>65.305591070000006</v>
          </cell>
          <cell r="AX438">
            <v>102.51707036000002</v>
          </cell>
          <cell r="AY438">
            <v>87.280073560000005</v>
          </cell>
        </row>
        <row r="439">
          <cell r="C439">
            <v>682</v>
          </cell>
          <cell r="D439" t="str">
            <v>KCP DRIYOREJO GRESIK</v>
          </cell>
          <cell r="E439" t="str">
            <v>GRESIK</v>
          </cell>
          <cell r="F439">
            <v>26</v>
          </cell>
          <cell r="G439">
            <v>3</v>
          </cell>
          <cell r="H439">
            <v>38705</v>
          </cell>
          <cell r="I439">
            <v>-141.34665853999999</v>
          </cell>
          <cell r="J439">
            <v>718.46035311999992</v>
          </cell>
          <cell r="K439">
            <v>71.272984999999991</v>
          </cell>
          <cell r="L439">
            <v>182.19269636999996</v>
          </cell>
          <cell r="M439">
            <v>224.90994799999996</v>
          </cell>
          <cell r="N439">
            <v>163.34490555000002</v>
          </cell>
          <cell r="O439">
            <v>276.5417322699999</v>
          </cell>
          <cell r="P439">
            <v>369.48264056000005</v>
          </cell>
          <cell r="Q439">
            <v>701.62360573000001</v>
          </cell>
          <cell r="R439">
            <v>851.42539249999993</v>
          </cell>
          <cell r="S439">
            <v>928.32537035999997</v>
          </cell>
          <cell r="T439">
            <v>969.28690529999983</v>
          </cell>
          <cell r="U439">
            <v>909.99393519</v>
          </cell>
          <cell r="V439">
            <v>989.82042185</v>
          </cell>
          <cell r="W439">
            <v>-113.58862583</v>
          </cell>
          <cell r="X439">
            <v>-66.686193419999995</v>
          </cell>
          <cell r="Y439">
            <v>-62.481202759999995</v>
          </cell>
          <cell r="Z439">
            <v>43.81322806</v>
          </cell>
          <cell r="AA439">
            <v>73.006962689999995</v>
          </cell>
          <cell r="AB439">
            <v>80.902272170000003</v>
          </cell>
          <cell r="AC439">
            <v>120.6439304</v>
          </cell>
          <cell r="AD439">
            <v>147.59676281</v>
          </cell>
          <cell r="AE439">
            <v>125.69177469</v>
          </cell>
          <cell r="AF439">
            <v>317.24729981999997</v>
          </cell>
          <cell r="AG439">
            <v>550.1657634500001</v>
          </cell>
          <cell r="AH439">
            <v>1168.04611292</v>
          </cell>
          <cell r="AI439">
            <v>111.37992396</v>
          </cell>
          <cell r="AJ439">
            <v>86.157790180000006</v>
          </cell>
          <cell r="AK439">
            <v>429.03979133999997</v>
          </cell>
          <cell r="AL439">
            <v>863.55385689000002</v>
          </cell>
          <cell r="AM439">
            <v>1062.78703387</v>
          </cell>
          <cell r="AN439">
            <v>1272.60766042</v>
          </cell>
          <cell r="AO439">
            <v>1367.3010119200001</v>
          </cell>
          <cell r="AP439">
            <v>1535.30119255</v>
          </cell>
          <cell r="AQ439">
            <v>1716.1193308699999</v>
          </cell>
          <cell r="AR439">
            <v>1815.6222450600001</v>
          </cell>
          <cell r="AS439">
            <v>1995.1377419199998</v>
          </cell>
          <cell r="AT439">
            <v>1358.87136076</v>
          </cell>
          <cell r="AU439">
            <v>210.45082185999999</v>
          </cell>
          <cell r="AV439">
            <v>507.15964074000004</v>
          </cell>
          <cell r="AW439">
            <v>803.80957014000001</v>
          </cell>
          <cell r="AX439">
            <v>1083.8045054000002</v>
          </cell>
          <cell r="AY439">
            <v>1371.8669776599997</v>
          </cell>
        </row>
        <row r="440">
          <cell r="C440">
            <v>2021</v>
          </cell>
          <cell r="D440" t="str">
            <v>KCP BUBUTAN</v>
          </cell>
          <cell r="E440" t="str">
            <v>SURABAYA PAHLAWAN</v>
          </cell>
          <cell r="F440">
            <v>211</v>
          </cell>
          <cell r="G440">
            <v>4</v>
          </cell>
          <cell r="H440">
            <v>40038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-0.60142498999999994</v>
          </cell>
          <cell r="AE440">
            <v>-140.45920801</v>
          </cell>
          <cell r="AF440">
            <v>-247.84385140999998</v>
          </cell>
          <cell r="AG440">
            <v>-378.34927402999995</v>
          </cell>
          <cell r="AH440">
            <v>-655.75006578</v>
          </cell>
          <cell r="AI440">
            <v>-46.167323670000002</v>
          </cell>
          <cell r="AJ440">
            <v>-91.02670590000001</v>
          </cell>
          <cell r="AK440">
            <v>-133.66555314999999</v>
          </cell>
          <cell r="AL440">
            <v>-152.45106704</v>
          </cell>
          <cell r="AM440">
            <v>-225.66064247999998</v>
          </cell>
          <cell r="AN440">
            <v>-294.56226025000001</v>
          </cell>
          <cell r="AO440">
            <v>-290.06695702999997</v>
          </cell>
          <cell r="AP440">
            <v>-279.39798467000003</v>
          </cell>
          <cell r="AQ440">
            <v>-351.30882885</v>
          </cell>
          <cell r="AR440">
            <v>-356.27978351999997</v>
          </cell>
          <cell r="AS440">
            <v>-356.21437696000004</v>
          </cell>
          <cell r="AT440">
            <v>-351.05865792000003</v>
          </cell>
          <cell r="AU440">
            <v>-23.836202369999999</v>
          </cell>
          <cell r="AV440">
            <v>-2.4767093100000022</v>
          </cell>
          <cell r="AW440">
            <v>-0.35948354000000654</v>
          </cell>
          <cell r="AX440">
            <v>29.64033761</v>
          </cell>
          <cell r="AY440">
            <v>-137.70535697</v>
          </cell>
        </row>
        <row r="441">
          <cell r="C441">
            <v>662</v>
          </cell>
          <cell r="D441" t="str">
            <v>KCP JEMBATAN MERAH PLASA</v>
          </cell>
          <cell r="E441" t="str">
            <v>SURABAYA RAJAWALI</v>
          </cell>
          <cell r="F441">
            <v>172</v>
          </cell>
          <cell r="G441">
            <v>2</v>
          </cell>
          <cell r="H441">
            <v>37998</v>
          </cell>
          <cell r="I441">
            <v>226.98171281999998</v>
          </cell>
          <cell r="J441">
            <v>120.70233071000004</v>
          </cell>
          <cell r="K441">
            <v>-39.994617890000001</v>
          </cell>
          <cell r="L441">
            <v>253.62848582999999</v>
          </cell>
          <cell r="M441">
            <v>134.96785636000001</v>
          </cell>
          <cell r="N441">
            <v>292.52136253999998</v>
          </cell>
          <cell r="O441">
            <v>315.28018576000005</v>
          </cell>
          <cell r="P441">
            <v>168.82426217999995</v>
          </cell>
          <cell r="Q441">
            <v>238.91571892000002</v>
          </cell>
          <cell r="R441">
            <v>303.30510006000009</v>
          </cell>
          <cell r="S441">
            <v>-97.493371769999982</v>
          </cell>
          <cell r="T441">
            <v>-49.350166590000036</v>
          </cell>
          <cell r="U441">
            <v>-73.74378136</v>
          </cell>
          <cell r="V441">
            <v>-27.03875378</v>
          </cell>
          <cell r="W441">
            <v>51.169673899999999</v>
          </cell>
          <cell r="X441">
            <v>26.706721260000002</v>
          </cell>
          <cell r="Y441">
            <v>103.38369163</v>
          </cell>
          <cell r="Z441">
            <v>201.77012171000001</v>
          </cell>
          <cell r="AA441">
            <v>217.29372771000001</v>
          </cell>
          <cell r="AB441">
            <v>158.11772889</v>
          </cell>
          <cell r="AC441">
            <v>163.49653961000001</v>
          </cell>
          <cell r="AD441">
            <v>236.12835547999998</v>
          </cell>
          <cell r="AE441">
            <v>225.06649066999998</v>
          </cell>
          <cell r="AF441">
            <v>439.31854752999999</v>
          </cell>
          <cell r="AG441">
            <v>719.90571437000006</v>
          </cell>
          <cell r="AH441">
            <v>797.08430232000001</v>
          </cell>
          <cell r="AI441">
            <v>157.66908024</v>
          </cell>
          <cell r="AJ441">
            <v>212.11991733000002</v>
          </cell>
          <cell r="AK441">
            <v>487.28598369999997</v>
          </cell>
          <cell r="AL441">
            <v>605.42355007000003</v>
          </cell>
          <cell r="AM441">
            <v>575.62308272000007</v>
          </cell>
          <cell r="AN441">
            <v>388.66151264000001</v>
          </cell>
          <cell r="AO441">
            <v>177.17558030000001</v>
          </cell>
          <cell r="AP441">
            <v>-99.608965959999992</v>
          </cell>
          <cell r="AQ441">
            <v>-189.96467267</v>
          </cell>
          <cell r="AR441">
            <v>256.42769216000011</v>
          </cell>
          <cell r="AS441">
            <v>613.51760902000001</v>
          </cell>
          <cell r="AT441">
            <v>1233.4483065200002</v>
          </cell>
          <cell r="AU441">
            <v>63.141892309999989</v>
          </cell>
          <cell r="AV441">
            <v>87.303284199999993</v>
          </cell>
          <cell r="AW441">
            <v>83.39633592999995</v>
          </cell>
          <cell r="AX441">
            <v>192.54668868999994</v>
          </cell>
          <cell r="AY441">
            <v>-146.68121747000004</v>
          </cell>
        </row>
        <row r="442">
          <cell r="C442">
            <v>2017</v>
          </cell>
          <cell r="D442" t="str">
            <v>KCP KAPASAN</v>
          </cell>
          <cell r="E442" t="str">
            <v>KANCA KAPAS KRAMPUNG</v>
          </cell>
          <cell r="F442">
            <v>394</v>
          </cell>
          <cell r="G442">
            <v>4</v>
          </cell>
          <cell r="H442">
            <v>39975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-70.00884619</v>
          </cell>
          <cell r="AC442">
            <v>-207.17848619</v>
          </cell>
          <cell r="AD442">
            <v>-289.40097594000002</v>
          </cell>
          <cell r="AE442">
            <v>-369.60121583999995</v>
          </cell>
          <cell r="AF442">
            <v>-446.27196069000001</v>
          </cell>
          <cell r="AG442">
            <v>-531.55415658999993</v>
          </cell>
          <cell r="AH442">
            <v>-799.47162220000007</v>
          </cell>
          <cell r="AI442">
            <v>-27.90838402</v>
          </cell>
          <cell r="AJ442">
            <v>-63.298142009999999</v>
          </cell>
          <cell r="AK442">
            <v>-103.672331</v>
          </cell>
          <cell r="AL442">
            <v>-134.80279963999999</v>
          </cell>
          <cell r="AM442">
            <v>-180.84662377000001</v>
          </cell>
          <cell r="AN442">
            <v>-177.19117785</v>
          </cell>
          <cell r="AO442">
            <v>-174.84518222</v>
          </cell>
          <cell r="AP442">
            <v>-177.68631350999999</v>
          </cell>
          <cell r="AQ442">
            <v>-236.06925769</v>
          </cell>
          <cell r="AR442">
            <v>-300.09293326</v>
          </cell>
          <cell r="AS442">
            <v>-320.78521668999997</v>
          </cell>
          <cell r="AT442">
            <v>-324.70685259999999</v>
          </cell>
          <cell r="AU442">
            <v>-18.90124166</v>
          </cell>
          <cell r="AV442">
            <v>-35.76605824</v>
          </cell>
          <cell r="AW442">
            <v>-48.046091759999996</v>
          </cell>
          <cell r="AX442">
            <v>-55.553102750000001</v>
          </cell>
          <cell r="AY442">
            <v>-1515.3888401400002</v>
          </cell>
        </row>
        <row r="443">
          <cell r="C443">
            <v>1159</v>
          </cell>
          <cell r="D443" t="str">
            <v>KCP SEPANJANG</v>
          </cell>
          <cell r="E443" t="str">
            <v>SIDOARJO</v>
          </cell>
          <cell r="F443">
            <v>86</v>
          </cell>
          <cell r="G443">
            <v>4</v>
          </cell>
          <cell r="H443">
            <v>39608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2.2351188300000002</v>
          </cell>
          <cell r="Q443">
            <v>-248.48517243999999</v>
          </cell>
          <cell r="R443">
            <v>-298.36360174999999</v>
          </cell>
          <cell r="S443">
            <v>-387.62621106</v>
          </cell>
          <cell r="T443">
            <v>-445.76922447000004</v>
          </cell>
          <cell r="U443">
            <v>-504.22566014</v>
          </cell>
          <cell r="V443">
            <v>-538.42976689</v>
          </cell>
          <cell r="W443">
            <v>7.5426771100000005</v>
          </cell>
          <cell r="X443">
            <v>-9.4798813499999994</v>
          </cell>
          <cell r="Y443">
            <v>-66.809178649999993</v>
          </cell>
          <cell r="Z443">
            <v>-96.005741499999999</v>
          </cell>
          <cell r="AA443">
            <v>-57.059747819999998</v>
          </cell>
          <cell r="AB443">
            <v>-68.914420950000007</v>
          </cell>
          <cell r="AC443">
            <v>3.23582072</v>
          </cell>
          <cell r="AD443">
            <v>75.707737969999997</v>
          </cell>
          <cell r="AE443">
            <v>92.466726750000007</v>
          </cell>
          <cell r="AF443">
            <v>184.61385485</v>
          </cell>
          <cell r="AG443">
            <v>258.31410497000002</v>
          </cell>
          <cell r="AH443">
            <v>362.32705429999999</v>
          </cell>
          <cell r="AI443">
            <v>62.484876280000002</v>
          </cell>
          <cell r="AJ443">
            <v>221.73584800999998</v>
          </cell>
          <cell r="AK443">
            <v>307.84656319999999</v>
          </cell>
          <cell r="AL443">
            <v>546.00296816000002</v>
          </cell>
          <cell r="AM443">
            <v>516.51101627000003</v>
          </cell>
          <cell r="AN443">
            <v>594.60705257000006</v>
          </cell>
          <cell r="AO443">
            <v>491.63511877999997</v>
          </cell>
          <cell r="AP443">
            <v>715.30550140999992</v>
          </cell>
          <cell r="AQ443">
            <v>587.86211068</v>
          </cell>
          <cell r="AR443">
            <v>690.71008487000017</v>
          </cell>
          <cell r="AS443">
            <v>858.3230259500001</v>
          </cell>
          <cell r="AT443">
            <v>852.78016664000006</v>
          </cell>
          <cell r="AU443">
            <v>184.96861541999999</v>
          </cell>
          <cell r="AV443">
            <v>403.31916560000002</v>
          </cell>
          <cell r="AW443">
            <v>978.49994986000002</v>
          </cell>
          <cell r="AX443">
            <v>1197.8118102200001</v>
          </cell>
          <cell r="AY443">
            <v>1269.8872440599998</v>
          </cell>
        </row>
        <row r="444">
          <cell r="C444">
            <v>1137</v>
          </cell>
          <cell r="D444" t="str">
            <v>KCP PASAR TURI SURABAYA</v>
          </cell>
          <cell r="E444" t="str">
            <v>SURABAYA TANJUNG PERAK</v>
          </cell>
          <cell r="F444">
            <v>328</v>
          </cell>
          <cell r="G444">
            <v>4</v>
          </cell>
          <cell r="H444">
            <v>39393</v>
          </cell>
          <cell r="I444">
            <v>0</v>
          </cell>
          <cell r="J444">
            <v>-169.66280281000002</v>
          </cell>
          <cell r="K444">
            <v>-53.5831309</v>
          </cell>
          <cell r="L444">
            <v>-105.27984980000001</v>
          </cell>
          <cell r="M444">
            <v>-193.3395409</v>
          </cell>
          <cell r="N444">
            <v>-271.43782482</v>
          </cell>
          <cell r="O444">
            <v>-341.36729358000002</v>
          </cell>
          <cell r="P444">
            <v>-447.36974667000004</v>
          </cell>
          <cell r="Q444">
            <v>-482.42228957999998</v>
          </cell>
          <cell r="R444">
            <v>-512.38282949999996</v>
          </cell>
          <cell r="S444">
            <v>-615.78034851999996</v>
          </cell>
          <cell r="T444">
            <v>-622.96853678999992</v>
          </cell>
          <cell r="U444">
            <v>-664.47224188999996</v>
          </cell>
          <cell r="V444">
            <v>-675.01981875000001</v>
          </cell>
          <cell r="W444">
            <v>8.1197732499999997</v>
          </cell>
          <cell r="X444">
            <v>-24.856791489999999</v>
          </cell>
          <cell r="Y444">
            <v>-22.346426430000001</v>
          </cell>
          <cell r="Z444">
            <v>-63.663968490000002</v>
          </cell>
          <cell r="AA444">
            <v>-12.89545182</v>
          </cell>
          <cell r="AB444">
            <v>26.883187289999999</v>
          </cell>
          <cell r="AC444">
            <v>94.967590290000004</v>
          </cell>
          <cell r="AD444">
            <v>174.7905475</v>
          </cell>
          <cell r="AE444">
            <v>228.2132484</v>
          </cell>
          <cell r="AF444">
            <v>284.09638576999998</v>
          </cell>
          <cell r="AG444">
            <v>350.91955010000004</v>
          </cell>
          <cell r="AH444">
            <v>449.92471695999996</v>
          </cell>
          <cell r="AI444">
            <v>124.65105518</v>
          </cell>
          <cell r="AJ444">
            <v>235.12584178</v>
          </cell>
          <cell r="AK444">
            <v>279.5606626</v>
          </cell>
          <cell r="AL444">
            <v>410.37084191000002</v>
          </cell>
          <cell r="AM444">
            <v>378.75626832</v>
          </cell>
          <cell r="AN444">
            <v>483.57783792999999</v>
          </cell>
          <cell r="AO444">
            <v>614.72255897000002</v>
          </cell>
          <cell r="AP444">
            <v>786.88974759000007</v>
          </cell>
          <cell r="AQ444">
            <v>864.93259147000003</v>
          </cell>
          <cell r="AR444">
            <v>953.95412591000036</v>
          </cell>
          <cell r="AS444">
            <v>1027.88796849</v>
          </cell>
          <cell r="AT444">
            <v>1224.20033792</v>
          </cell>
          <cell r="AU444">
            <v>150.68633528000004</v>
          </cell>
          <cell r="AV444">
            <v>305.30182868999992</v>
          </cell>
          <cell r="AW444">
            <v>392.35869330000008</v>
          </cell>
          <cell r="AX444">
            <v>479.11395196000007</v>
          </cell>
          <cell r="AY444">
            <v>513.23236150000002</v>
          </cell>
        </row>
        <row r="445">
          <cell r="C445">
            <v>519</v>
          </cell>
          <cell r="D445" t="str">
            <v>KCP Rungkut</v>
          </cell>
          <cell r="E445" t="str">
            <v>KC SURABAYA JEMURSARI</v>
          </cell>
          <cell r="F445">
            <v>412</v>
          </cell>
          <cell r="G445">
            <v>2</v>
          </cell>
          <cell r="H445">
            <v>37326</v>
          </cell>
          <cell r="I445">
            <v>-612.16325554000014</v>
          </cell>
          <cell r="J445">
            <v>-78.465795369999881</v>
          </cell>
          <cell r="K445">
            <v>-440.65717153999998</v>
          </cell>
          <cell r="L445">
            <v>-395.13503652999998</v>
          </cell>
          <cell r="M445">
            <v>-304.0768747599999</v>
          </cell>
          <cell r="N445">
            <v>-166.52252606999994</v>
          </cell>
          <cell r="O445">
            <v>-30.286551870000363</v>
          </cell>
          <cell r="P445">
            <v>99.210148710000041</v>
          </cell>
          <cell r="Q445">
            <v>225.42572285999967</v>
          </cell>
          <cell r="R445">
            <v>350.55343593999959</v>
          </cell>
          <cell r="S445">
            <v>375.9175765999999</v>
          </cell>
          <cell r="T445">
            <v>606.7491069099998</v>
          </cell>
          <cell r="U445">
            <v>740.70367238999995</v>
          </cell>
          <cell r="V445">
            <v>908.60871238000004</v>
          </cell>
          <cell r="W445">
            <v>287.99632795999997</v>
          </cell>
          <cell r="X445">
            <v>427.29697282000001</v>
          </cell>
          <cell r="Y445">
            <v>483.21899897000003</v>
          </cell>
          <cell r="Z445">
            <v>695.46488641999997</v>
          </cell>
          <cell r="AA445">
            <v>806.56703212000002</v>
          </cell>
          <cell r="AB445">
            <v>705.05768007000006</v>
          </cell>
          <cell r="AC445">
            <v>1100.3559897499999</v>
          </cell>
          <cell r="AD445">
            <v>1008.8770792400001</v>
          </cell>
          <cell r="AE445">
            <v>1139.7657453099998</v>
          </cell>
          <cell r="AF445">
            <v>1371.4785624600001</v>
          </cell>
          <cell r="AG445">
            <v>1568.3191772999999</v>
          </cell>
          <cell r="AH445">
            <v>1742.1542798099999</v>
          </cell>
          <cell r="AI445">
            <v>150.65849699</v>
          </cell>
          <cell r="AJ445">
            <v>365.51699181999999</v>
          </cell>
          <cell r="AK445">
            <v>590.52894913</v>
          </cell>
          <cell r="AL445">
            <v>706.56401363999998</v>
          </cell>
          <cell r="AM445">
            <v>841.27637587000004</v>
          </cell>
          <cell r="AN445">
            <v>945.60179563999998</v>
          </cell>
          <cell r="AO445">
            <v>1254.58347409</v>
          </cell>
          <cell r="AP445">
            <v>1561.9673131</v>
          </cell>
          <cell r="AQ445">
            <v>1843.2245557799999</v>
          </cell>
          <cell r="AR445">
            <v>2033.8974326600003</v>
          </cell>
          <cell r="AS445">
            <v>2202.7898986999999</v>
          </cell>
          <cell r="AT445">
            <v>2613.6758919399999</v>
          </cell>
          <cell r="AU445">
            <v>27.942595939999997</v>
          </cell>
          <cell r="AV445">
            <v>151.04830658999998</v>
          </cell>
          <cell r="AW445">
            <v>267.35944667000001</v>
          </cell>
          <cell r="AX445">
            <v>274.05476097000002</v>
          </cell>
          <cell r="AY445">
            <v>499.41013243000009</v>
          </cell>
        </row>
        <row r="446">
          <cell r="C446">
            <v>1050</v>
          </cell>
          <cell r="D446" t="str">
            <v>KCP GUBENG</v>
          </cell>
          <cell r="E446" t="str">
            <v>SURABAYA KUSUMABANGSA</v>
          </cell>
          <cell r="F446">
            <v>360</v>
          </cell>
          <cell r="G446">
            <v>4</v>
          </cell>
          <cell r="H446">
            <v>39727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-4.4403489599999997</v>
          </cell>
          <cell r="U446">
            <v>-72.888573879999996</v>
          </cell>
          <cell r="V446">
            <v>-152.77146644000001</v>
          </cell>
          <cell r="W446">
            <v>-42.772386130000001</v>
          </cell>
          <cell r="X446">
            <v>-73.659057129999994</v>
          </cell>
          <cell r="Y446">
            <v>-347.62212793999998</v>
          </cell>
          <cell r="Z446">
            <v>-343.30848695999998</v>
          </cell>
          <cell r="AA446">
            <v>-361.85157112000002</v>
          </cell>
          <cell r="AB446">
            <v>-406.96305308000001</v>
          </cell>
          <cell r="AC446">
            <v>-323.63016399999998</v>
          </cell>
          <cell r="AD446">
            <v>-301.36203483999998</v>
          </cell>
          <cell r="AE446">
            <v>-267.39343930000001</v>
          </cell>
          <cell r="AF446">
            <v>-162.51874063</v>
          </cell>
          <cell r="AG446">
            <v>-66.784864880000001</v>
          </cell>
          <cell r="AH446">
            <v>-144.98882153</v>
          </cell>
          <cell r="AI446">
            <v>170.64898343000002</v>
          </cell>
          <cell r="AJ446">
            <v>178.01807291</v>
          </cell>
          <cell r="AK446">
            <v>235.45376193000001</v>
          </cell>
          <cell r="AL446">
            <v>436.14597163999997</v>
          </cell>
          <cell r="AM446">
            <v>529.16999657999997</v>
          </cell>
          <cell r="AN446">
            <v>645.27450339999996</v>
          </cell>
          <cell r="AO446">
            <v>904.20568755999989</v>
          </cell>
          <cell r="AP446">
            <v>973.38135987999999</v>
          </cell>
          <cell r="AQ446">
            <v>1169.57803098</v>
          </cell>
          <cell r="AR446">
            <v>1284.4488413700003</v>
          </cell>
          <cell r="AS446">
            <v>1246.3760454600001</v>
          </cell>
          <cell r="AT446">
            <v>921.4459478700004</v>
          </cell>
          <cell r="AU446">
            <v>518.91696295000008</v>
          </cell>
          <cell r="AV446">
            <v>437.26911888999996</v>
          </cell>
          <cell r="AW446">
            <v>1091.83827909</v>
          </cell>
          <cell r="AX446">
            <v>1064.0457203500002</v>
          </cell>
          <cell r="AY446">
            <v>775.84210332000021</v>
          </cell>
        </row>
        <row r="447">
          <cell r="C447">
            <v>683</v>
          </cell>
          <cell r="D447" t="str">
            <v>KCP BABAT LAMONGAN</v>
          </cell>
          <cell r="E447" t="str">
            <v>LAMONGAN</v>
          </cell>
          <cell r="F447">
            <v>41</v>
          </cell>
          <cell r="G447">
            <v>4</v>
          </cell>
          <cell r="H447">
            <v>38705</v>
          </cell>
          <cell r="I447">
            <v>-253.03989752999999</v>
          </cell>
          <cell r="J447">
            <v>427.26894719000001</v>
          </cell>
          <cell r="K447">
            <v>75.335877849999989</v>
          </cell>
          <cell r="L447">
            <v>140.96973114000002</v>
          </cell>
          <cell r="M447">
            <v>137.20875938999998</v>
          </cell>
          <cell r="N447">
            <v>184.25018026000001</v>
          </cell>
          <cell r="O447">
            <v>271.02239443999997</v>
          </cell>
          <cell r="P447">
            <v>232.00098938999997</v>
          </cell>
          <cell r="Q447">
            <v>329.78786962999999</v>
          </cell>
          <cell r="R447">
            <v>393.61291349999999</v>
          </cell>
          <cell r="S447">
            <v>603.66880405999996</v>
          </cell>
          <cell r="T447">
            <v>621.5396925</v>
          </cell>
          <cell r="U447">
            <v>776.41328735000002</v>
          </cell>
          <cell r="V447">
            <v>886.64128320999998</v>
          </cell>
          <cell r="W447">
            <v>155.51477044000001</v>
          </cell>
          <cell r="X447">
            <v>287.55763701999996</v>
          </cell>
          <cell r="Y447">
            <v>376.63758426999999</v>
          </cell>
          <cell r="Z447">
            <v>527.52079317000005</v>
          </cell>
          <cell r="AA447">
            <v>688.52848363999999</v>
          </cell>
          <cell r="AB447">
            <v>847.07625171000007</v>
          </cell>
          <cell r="AC447">
            <v>1068.00503888</v>
          </cell>
          <cell r="AD447">
            <v>1248.8597197500001</v>
          </cell>
          <cell r="AE447">
            <v>1335.0832669000001</v>
          </cell>
          <cell r="AF447">
            <v>1494.13981648</v>
          </cell>
          <cell r="AG447">
            <v>1477.35037459</v>
          </cell>
          <cell r="AH447">
            <v>1820.1005869800001</v>
          </cell>
          <cell r="AI447">
            <v>244.95302506000002</v>
          </cell>
          <cell r="AJ447">
            <v>497.79333587000002</v>
          </cell>
          <cell r="AK447">
            <v>733.8912938200001</v>
          </cell>
          <cell r="AL447">
            <v>993.28937099999996</v>
          </cell>
          <cell r="AM447">
            <v>1149.4958998900001</v>
          </cell>
          <cell r="AN447">
            <v>1371.3458740799999</v>
          </cell>
          <cell r="AO447">
            <v>1698.0376168099999</v>
          </cell>
          <cell r="AP447">
            <v>1920.18629956</v>
          </cell>
          <cell r="AQ447">
            <v>2110.4834501</v>
          </cell>
          <cell r="AR447">
            <v>2254.0993207600004</v>
          </cell>
          <cell r="AS447">
            <v>2727.2667594999998</v>
          </cell>
          <cell r="AT447">
            <v>3012.9841233800003</v>
          </cell>
          <cell r="AU447">
            <v>239.68139513</v>
          </cell>
          <cell r="AV447">
            <v>461.04122364</v>
          </cell>
          <cell r="AW447">
            <v>775.09814799000003</v>
          </cell>
          <cell r="AX447">
            <v>997.69568914000001</v>
          </cell>
          <cell r="AY447">
            <v>1073.72936766</v>
          </cell>
        </row>
        <row r="448">
          <cell r="C448">
            <v>585</v>
          </cell>
          <cell r="D448" t="str">
            <v>KCP Mojoagung</v>
          </cell>
          <cell r="E448" t="str">
            <v>JOMBANG</v>
          </cell>
          <cell r="F448">
            <v>23</v>
          </cell>
          <cell r="G448">
            <v>3</v>
          </cell>
          <cell r="H448">
            <v>37519</v>
          </cell>
          <cell r="I448">
            <v>924.72893560999978</v>
          </cell>
          <cell r="J448">
            <v>1102.98160011</v>
          </cell>
          <cell r="K448">
            <v>148.93046361</v>
          </cell>
          <cell r="L448">
            <v>139.62363006000001</v>
          </cell>
          <cell r="M448">
            <v>264.70578834999998</v>
          </cell>
          <cell r="N448">
            <v>449.72618490000002</v>
          </cell>
          <cell r="O448">
            <v>595.54364272999999</v>
          </cell>
          <cell r="P448">
            <v>716.4083478099999</v>
          </cell>
          <cell r="Q448">
            <v>931.65882618000012</v>
          </cell>
          <cell r="R448">
            <v>1154.4500885099999</v>
          </cell>
          <cell r="S448">
            <v>995.96975547999989</v>
          </cell>
          <cell r="T448">
            <v>1243.41221</v>
          </cell>
          <cell r="U448">
            <v>1457.77039928</v>
          </cell>
          <cell r="V448">
            <v>1710.7188890999998</v>
          </cell>
          <cell r="W448">
            <v>248.62580630000002</v>
          </cell>
          <cell r="X448">
            <v>417.10617836</v>
          </cell>
          <cell r="Y448">
            <v>526.89583645999994</v>
          </cell>
          <cell r="Z448">
            <v>692.72019946</v>
          </cell>
          <cell r="AA448">
            <v>823.76313983</v>
          </cell>
          <cell r="AB448">
            <v>1032.6064678499999</v>
          </cell>
          <cell r="AC448">
            <v>1139.70821776</v>
          </cell>
          <cell r="AD448">
            <v>1566.19498028</v>
          </cell>
          <cell r="AE448">
            <v>1774.32107419</v>
          </cell>
          <cell r="AF448">
            <v>2002.7083328900001</v>
          </cell>
          <cell r="AG448">
            <v>2331.4286829600001</v>
          </cell>
          <cell r="AH448">
            <v>2574.8742155</v>
          </cell>
          <cell r="AI448">
            <v>356.94805874000002</v>
          </cell>
          <cell r="AJ448">
            <v>670.37202572000001</v>
          </cell>
          <cell r="AK448">
            <v>960.58892771000001</v>
          </cell>
          <cell r="AL448">
            <v>1356.62158497</v>
          </cell>
          <cell r="AM448">
            <v>1837.57160131</v>
          </cell>
          <cell r="AN448">
            <v>2063.2090463899999</v>
          </cell>
          <cell r="AO448">
            <v>2501.6093547399996</v>
          </cell>
          <cell r="AP448">
            <v>2533.6271031799997</v>
          </cell>
          <cell r="AQ448">
            <v>2936.7518435399998</v>
          </cell>
          <cell r="AR448">
            <v>3190.5122528800002</v>
          </cell>
          <cell r="AS448">
            <v>3578.8827577500006</v>
          </cell>
          <cell r="AT448">
            <v>3950.7559041499994</v>
          </cell>
          <cell r="AU448">
            <v>282.19646271000005</v>
          </cell>
          <cell r="AV448">
            <v>757.62438428000007</v>
          </cell>
          <cell r="AW448">
            <v>1464.1993273600001</v>
          </cell>
          <cell r="AX448">
            <v>2028.9260044600001</v>
          </cell>
          <cell r="AY448">
            <v>2452.2638865699996</v>
          </cell>
        </row>
        <row r="449">
          <cell r="C449">
            <v>1199</v>
          </cell>
          <cell r="D449" t="str">
            <v>KCP GRESIK KOTA</v>
          </cell>
          <cell r="E449" t="str">
            <v>GRESIK</v>
          </cell>
          <cell r="F449">
            <v>26</v>
          </cell>
          <cell r="G449">
            <v>4</v>
          </cell>
          <cell r="H449">
            <v>39731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-14.685990090000001</v>
          </cell>
          <cell r="U449">
            <v>-97.105831690000002</v>
          </cell>
          <cell r="V449">
            <v>-176.72402624</v>
          </cell>
          <cell r="W449">
            <v>-53.427845679999997</v>
          </cell>
          <cell r="X449">
            <v>-130.24103859000002</v>
          </cell>
          <cell r="Y449">
            <v>-397.26368738000002</v>
          </cell>
          <cell r="Z449">
            <v>-481.97036588999998</v>
          </cell>
          <cell r="AA449">
            <v>-508.76369763999998</v>
          </cell>
          <cell r="AB449">
            <v>-577.50161996000008</v>
          </cell>
          <cell r="AC449">
            <v>-609.76196639</v>
          </cell>
          <cell r="AD449">
            <v>-644.87584185000003</v>
          </cell>
          <cell r="AE449">
            <v>-692.62925284000005</v>
          </cell>
          <cell r="AF449">
            <v>-680.03408915</v>
          </cell>
          <cell r="AG449">
            <v>-623.85882057000003</v>
          </cell>
          <cell r="AH449">
            <v>-583.37760466999998</v>
          </cell>
          <cell r="AI449">
            <v>45.790564329999995</v>
          </cell>
          <cell r="AJ449">
            <v>108.46473920999999</v>
          </cell>
          <cell r="AK449">
            <v>160.86698109</v>
          </cell>
          <cell r="AL449">
            <v>230.58994124</v>
          </cell>
          <cell r="AM449">
            <v>260.79792322999998</v>
          </cell>
          <cell r="AN449">
            <v>324.47746685999999</v>
          </cell>
          <cell r="AO449">
            <v>421.88200588000001</v>
          </cell>
          <cell r="AP449">
            <v>534.88719909999998</v>
          </cell>
          <cell r="AQ449">
            <v>563.38807163000001</v>
          </cell>
          <cell r="AR449">
            <v>686.41965694999988</v>
          </cell>
          <cell r="AS449">
            <v>763.56639050000001</v>
          </cell>
          <cell r="AT449">
            <v>847.27948875000004</v>
          </cell>
          <cell r="AU449">
            <v>109.30929620000001</v>
          </cell>
          <cell r="AV449">
            <v>188.32026420999998</v>
          </cell>
          <cell r="AW449">
            <v>317.25240067999999</v>
          </cell>
          <cell r="AX449">
            <v>450.28012687</v>
          </cell>
          <cell r="AY449">
            <v>590.62948132000008</v>
          </cell>
        </row>
        <row r="450">
          <cell r="C450">
            <v>1155</v>
          </cell>
          <cell r="D450" t="str">
            <v>KCP PUCANG</v>
          </cell>
          <cell r="E450" t="str">
            <v>SURABAYA RAJAWALI</v>
          </cell>
          <cell r="F450">
            <v>172</v>
          </cell>
          <cell r="G450">
            <v>4</v>
          </cell>
          <cell r="H450">
            <v>39622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-160.80095702</v>
          </cell>
          <cell r="Q450">
            <v>-314.83549207999999</v>
          </cell>
          <cell r="R450">
            <v>-367.56185854</v>
          </cell>
          <cell r="S450">
            <v>-478.03714871</v>
          </cell>
          <cell r="T450">
            <v>-524.57767853999997</v>
          </cell>
          <cell r="U450">
            <v>-542.91806026999996</v>
          </cell>
          <cell r="V450">
            <v>-547.42695635000007</v>
          </cell>
          <cell r="W450">
            <v>24.861711039999999</v>
          </cell>
          <cell r="X450">
            <v>-11.1868751</v>
          </cell>
          <cell r="Y450">
            <v>-185.00353327000002</v>
          </cell>
          <cell r="Z450">
            <v>-198.84156055000003</v>
          </cell>
          <cell r="AA450">
            <v>-208.06925525999998</v>
          </cell>
          <cell r="AB450">
            <v>-1089.8591626199998</v>
          </cell>
          <cell r="AC450">
            <v>-1126.5378929000001</v>
          </cell>
          <cell r="AD450">
            <v>-1177.0634536700002</v>
          </cell>
          <cell r="AE450">
            <v>-1032.0445261299999</v>
          </cell>
          <cell r="AF450">
            <v>-905.15196402999993</v>
          </cell>
          <cell r="AG450">
            <v>-776.04116244000011</v>
          </cell>
          <cell r="AH450">
            <v>-788.61952655999994</v>
          </cell>
          <cell r="AI450">
            <v>164.07188495</v>
          </cell>
          <cell r="AJ450">
            <v>298.82842725</v>
          </cell>
          <cell r="AK450">
            <v>251.01500428999998</v>
          </cell>
          <cell r="AL450">
            <v>228.17278148</v>
          </cell>
          <cell r="AM450">
            <v>494.77259319999996</v>
          </cell>
          <cell r="AN450">
            <v>577.46527487000003</v>
          </cell>
          <cell r="AO450">
            <v>1771.3622227400001</v>
          </cell>
          <cell r="AP450">
            <v>1286.71227331</v>
          </cell>
          <cell r="AQ450">
            <v>1380.2062329300002</v>
          </cell>
          <cell r="AR450">
            <v>1276.6439540699998</v>
          </cell>
          <cell r="AS450">
            <v>1286.9997008900002</v>
          </cell>
          <cell r="AT450">
            <v>1072.07892384</v>
          </cell>
          <cell r="AU450">
            <v>-672.24309857000003</v>
          </cell>
          <cell r="AV450">
            <v>-462.57611374999999</v>
          </cell>
          <cell r="AW450">
            <v>-533.48379273</v>
          </cell>
          <cell r="AX450">
            <v>-602.79236312</v>
          </cell>
          <cell r="AY450">
            <v>-1272.81993029</v>
          </cell>
        </row>
        <row r="451">
          <cell r="C451">
            <v>576</v>
          </cell>
          <cell r="D451" t="str">
            <v>KCP SURABAYA AHMAD YANI</v>
          </cell>
          <cell r="E451" t="str">
            <v>KC SURABAYA JEMURSARI</v>
          </cell>
          <cell r="F451">
            <v>412</v>
          </cell>
          <cell r="G451">
            <v>3</v>
          </cell>
          <cell r="H451">
            <v>37655</v>
          </cell>
          <cell r="I451">
            <v>906.53414839999994</v>
          </cell>
          <cell r="J451">
            <v>1589.49870328</v>
          </cell>
          <cell r="K451">
            <v>138.15367631000001</v>
          </cell>
          <cell r="L451">
            <v>305.01294801999995</v>
          </cell>
          <cell r="M451">
            <v>381.70221989999999</v>
          </cell>
          <cell r="N451">
            <v>635.68585754999992</v>
          </cell>
          <cell r="O451">
            <v>785.08867070000008</v>
          </cell>
          <cell r="P451">
            <v>934.47251764999999</v>
          </cell>
          <cell r="Q451">
            <v>1055.07818258</v>
          </cell>
          <cell r="R451">
            <v>1296.7681048200002</v>
          </cell>
          <cell r="S451">
            <v>1549.2485333499999</v>
          </cell>
          <cell r="T451">
            <v>1439.2384640900002</v>
          </cell>
          <cell r="U451">
            <v>1204.8711145799998</v>
          </cell>
          <cell r="V451">
            <v>1455.8612786900001</v>
          </cell>
          <cell r="W451">
            <v>-145.44510815000001</v>
          </cell>
          <cell r="X451">
            <v>57.663258149999997</v>
          </cell>
          <cell r="Y451">
            <v>356.68334269999997</v>
          </cell>
          <cell r="Z451">
            <v>705.78032127999995</v>
          </cell>
          <cell r="AA451">
            <v>858.00959970000008</v>
          </cell>
          <cell r="AB451">
            <v>1009.92749927</v>
          </cell>
          <cell r="AC451">
            <v>1450.7841735299999</v>
          </cell>
          <cell r="AD451">
            <v>1625.46936693</v>
          </cell>
          <cell r="AE451">
            <v>1460.2843421300001</v>
          </cell>
          <cell r="AF451">
            <v>1625.4530579500001</v>
          </cell>
          <cell r="AG451">
            <v>1072.6455673400001</v>
          </cell>
          <cell r="AH451">
            <v>2237.06326648</v>
          </cell>
          <cell r="AI451">
            <v>366.44522291999999</v>
          </cell>
          <cell r="AJ451">
            <v>639.28358938999997</v>
          </cell>
          <cell r="AK451">
            <v>778.9241733099999</v>
          </cell>
          <cell r="AL451">
            <v>1404.4462894999999</v>
          </cell>
          <cell r="AM451">
            <v>1586.76526208</v>
          </cell>
          <cell r="AN451">
            <v>1843.3848356600001</v>
          </cell>
          <cell r="AO451">
            <v>2401.94971231</v>
          </cell>
          <cell r="AP451">
            <v>2768.6009127299999</v>
          </cell>
          <cell r="AQ451">
            <v>3126.6260143499999</v>
          </cell>
          <cell r="AR451">
            <v>3916.4592281300002</v>
          </cell>
          <cell r="AS451">
            <v>4230.7451379499998</v>
          </cell>
          <cell r="AT451">
            <v>4556.6034638900001</v>
          </cell>
          <cell r="AU451">
            <v>456.65859916000005</v>
          </cell>
          <cell r="AV451">
            <v>583.85312864000002</v>
          </cell>
          <cell r="AW451">
            <v>687.27309013000001</v>
          </cell>
          <cell r="AX451">
            <v>1184.8286379799999</v>
          </cell>
          <cell r="AY451">
            <v>1329.2916540099998</v>
          </cell>
        </row>
        <row r="452">
          <cell r="C452">
            <v>580</v>
          </cell>
          <cell r="D452" t="str">
            <v>KCP UNAIR</v>
          </cell>
          <cell r="E452" t="str">
            <v>SURABAYA KUSUMABANGSA</v>
          </cell>
          <cell r="F452">
            <v>360</v>
          </cell>
          <cell r="G452">
            <v>2</v>
          </cell>
          <cell r="H452">
            <v>37586</v>
          </cell>
          <cell r="I452">
            <v>1272.8696860800001</v>
          </cell>
          <cell r="J452">
            <v>2397.43719878</v>
          </cell>
          <cell r="K452">
            <v>122.00680572999998</v>
          </cell>
          <cell r="L452">
            <v>403.81474607000001</v>
          </cell>
          <cell r="M452">
            <v>526.42477537000002</v>
          </cell>
          <cell r="N452">
            <v>797.7567522999999</v>
          </cell>
          <cell r="O452">
            <v>889.06607892000011</v>
          </cell>
          <cell r="P452">
            <v>1175.1719924599997</v>
          </cell>
          <cell r="Q452">
            <v>1645.38973988</v>
          </cell>
          <cell r="R452">
            <v>1947.9152678000003</v>
          </cell>
          <cell r="S452">
            <v>2116.6109903500001</v>
          </cell>
          <cell r="T452">
            <v>2253.1740084000003</v>
          </cell>
          <cell r="U452">
            <v>2692.5691472800004</v>
          </cell>
          <cell r="V452">
            <v>2986.4198454299999</v>
          </cell>
          <cell r="W452">
            <v>155.72608036000003</v>
          </cell>
          <cell r="X452">
            <v>414.57469243999998</v>
          </cell>
          <cell r="Y452">
            <v>249.67607738999999</v>
          </cell>
          <cell r="Z452">
            <v>720.17165442999999</v>
          </cell>
          <cell r="AA452">
            <v>987.62842369000009</v>
          </cell>
          <cell r="AB452">
            <v>1273.74252508</v>
          </cell>
          <cell r="AC452">
            <v>1717.3829898800002</v>
          </cell>
          <cell r="AD452">
            <v>1992.6112591199999</v>
          </cell>
          <cell r="AE452">
            <v>2092.4339275699999</v>
          </cell>
          <cell r="AF452">
            <v>2611.0226811100001</v>
          </cell>
          <cell r="AG452">
            <v>2750.8453773299998</v>
          </cell>
          <cell r="AH452">
            <v>3135.3479050999999</v>
          </cell>
          <cell r="AI452">
            <v>68.498625110000006</v>
          </cell>
          <cell r="AJ452">
            <v>507.73247300000003</v>
          </cell>
          <cell r="AK452">
            <v>654.71461944000009</v>
          </cell>
          <cell r="AL452">
            <v>1330.8516690899999</v>
          </cell>
          <cell r="AM452">
            <v>2214.0327548800001</v>
          </cell>
          <cell r="AN452">
            <v>3081.4355205300003</v>
          </cell>
          <cell r="AO452">
            <v>3363.8302434899997</v>
          </cell>
          <cell r="AP452">
            <v>3959.78268583</v>
          </cell>
          <cell r="AQ452">
            <v>4368.35488068</v>
          </cell>
          <cell r="AR452">
            <v>4792.6640161099995</v>
          </cell>
          <cell r="AS452">
            <v>5889.404109959999</v>
          </cell>
          <cell r="AT452">
            <v>6651.1036185900002</v>
          </cell>
          <cell r="AU452">
            <v>504.52802098000001</v>
          </cell>
          <cell r="AV452">
            <v>782.74881088999985</v>
          </cell>
          <cell r="AW452">
            <v>252.22499744999993</v>
          </cell>
          <cell r="AX452">
            <v>1702.9636798600002</v>
          </cell>
          <cell r="AY452">
            <v>1843.7322511</v>
          </cell>
        </row>
        <row r="453">
          <cell r="C453">
            <v>583</v>
          </cell>
          <cell r="D453" t="str">
            <v>KCP Manukan</v>
          </cell>
          <cell r="E453" t="str">
            <v>SURABAYA TANJUNG PERAK</v>
          </cell>
          <cell r="F453">
            <v>328</v>
          </cell>
          <cell r="G453">
            <v>2</v>
          </cell>
          <cell r="H453">
            <v>37519</v>
          </cell>
          <cell r="I453">
            <v>775.19855815999995</v>
          </cell>
          <cell r="J453">
            <v>850.99267935</v>
          </cell>
          <cell r="K453">
            <v>137.87230965000001</v>
          </cell>
          <cell r="L453">
            <v>-69.935639440000003</v>
          </cell>
          <cell r="M453">
            <v>-463.73518847999998</v>
          </cell>
          <cell r="N453">
            <v>-218.05362373999998</v>
          </cell>
          <cell r="O453">
            <v>-202.71747699000002</v>
          </cell>
          <cell r="P453">
            <v>-95.96248562000001</v>
          </cell>
          <cell r="Q453">
            <v>-807.42643604</v>
          </cell>
          <cell r="R453">
            <v>-391.37723046000002</v>
          </cell>
          <cell r="S453">
            <v>-143.45281445000003</v>
          </cell>
          <cell r="T453">
            <v>148.42890157999997</v>
          </cell>
          <cell r="U453">
            <v>333.73811969999997</v>
          </cell>
          <cell r="V453">
            <v>537.97277140999995</v>
          </cell>
          <cell r="W453">
            <v>183.31984129</v>
          </cell>
          <cell r="X453">
            <v>498.24078093000003</v>
          </cell>
          <cell r="Y453">
            <v>544.22717023999996</v>
          </cell>
          <cell r="Z453">
            <v>952.22000395000009</v>
          </cell>
          <cell r="AA453">
            <v>1265.9547792999999</v>
          </cell>
          <cell r="AB453">
            <v>1516.9115134900001</v>
          </cell>
          <cell r="AC453">
            <v>1662.6890913900002</v>
          </cell>
          <cell r="AD453">
            <v>1292.8603144799999</v>
          </cell>
          <cell r="AE453">
            <v>1175.0649029799999</v>
          </cell>
          <cell r="AF453">
            <v>822.85733735000008</v>
          </cell>
          <cell r="AG453">
            <v>428.72770631000003</v>
          </cell>
          <cell r="AH453">
            <v>928.01728244000003</v>
          </cell>
          <cell r="AI453">
            <v>148.12802184999998</v>
          </cell>
          <cell r="AJ453">
            <v>607.91424015999996</v>
          </cell>
          <cell r="AK453">
            <v>1136.2799501300001</v>
          </cell>
          <cell r="AL453">
            <v>3171.3029957600002</v>
          </cell>
          <cell r="AM453">
            <v>3204.8346517300001</v>
          </cell>
          <cell r="AN453">
            <v>3818.8631774400001</v>
          </cell>
          <cell r="AO453">
            <v>4297.84627628</v>
          </cell>
          <cell r="AP453">
            <v>4317.7878861000008</v>
          </cell>
          <cell r="AQ453">
            <v>4888.7888351599995</v>
          </cell>
          <cell r="AR453">
            <v>4056.3458119100005</v>
          </cell>
          <cell r="AS453">
            <v>4648.1605101000005</v>
          </cell>
          <cell r="AT453">
            <v>4844.1866157600007</v>
          </cell>
          <cell r="AU453">
            <v>541.18986007000001</v>
          </cell>
          <cell r="AV453">
            <v>1989.6096815000001</v>
          </cell>
          <cell r="AW453">
            <v>2384.4809991399998</v>
          </cell>
          <cell r="AX453">
            <v>2910.6857340199999</v>
          </cell>
          <cell r="AY453">
            <v>2991.35699372</v>
          </cell>
        </row>
        <row r="454">
          <cell r="C454">
            <v>2098</v>
          </cell>
          <cell r="D454" t="str">
            <v>KCP MOJOSONGO</v>
          </cell>
          <cell r="E454" t="str">
            <v>SOLO - SUDIRMAN</v>
          </cell>
          <cell r="F454">
            <v>97</v>
          </cell>
          <cell r="G454">
            <v>4</v>
          </cell>
          <cell r="H454">
            <v>40155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-11.14980984</v>
          </cell>
          <cell r="AJ454">
            <v>-36.20367392</v>
          </cell>
          <cell r="AK454">
            <v>-82.875567419999996</v>
          </cell>
          <cell r="AL454">
            <v>-130.34098012999999</v>
          </cell>
          <cell r="AM454">
            <v>-226.94403446000001</v>
          </cell>
          <cell r="AN454">
            <v>-241.46813711999999</v>
          </cell>
          <cell r="AO454">
            <v>-257.42316934000002</v>
          </cell>
          <cell r="AP454">
            <v>-287.88996481999999</v>
          </cell>
          <cell r="AQ454">
            <v>-358.63489793999997</v>
          </cell>
          <cell r="AR454">
            <v>-390.72660755000004</v>
          </cell>
          <cell r="AS454">
            <v>-395.10753270000004</v>
          </cell>
          <cell r="AT454">
            <v>-430.14656609000002</v>
          </cell>
          <cell r="AU454">
            <v>35.060756579999996</v>
          </cell>
          <cell r="AV454">
            <v>31.094004770000002</v>
          </cell>
          <cell r="AW454">
            <v>57.630751610000004</v>
          </cell>
          <cell r="AX454">
            <v>70.933824129999991</v>
          </cell>
          <cell r="AY454">
            <v>-59.561232029999999</v>
          </cell>
        </row>
        <row r="455">
          <cell r="C455">
            <v>514</v>
          </cell>
          <cell r="D455" t="str">
            <v>KCP RS Bethesda</v>
          </cell>
          <cell r="E455" t="str">
            <v>YOGYAKARTA CIK DITIRO</v>
          </cell>
          <cell r="F455">
            <v>29</v>
          </cell>
          <cell r="G455">
            <v>4</v>
          </cell>
          <cell r="H455">
            <v>35431</v>
          </cell>
          <cell r="I455">
            <v>608.15452386999993</v>
          </cell>
          <cell r="J455">
            <v>923.60606521</v>
          </cell>
          <cell r="K455">
            <v>77.489014310000002</v>
          </cell>
          <cell r="L455">
            <v>157.73758606999999</v>
          </cell>
          <cell r="M455">
            <v>229.68877677999998</v>
          </cell>
          <cell r="N455">
            <v>306.55359962</v>
          </cell>
          <cell r="O455">
            <v>380.55320118000003</v>
          </cell>
          <cell r="P455">
            <v>460.37622396000006</v>
          </cell>
          <cell r="Q455">
            <v>539.22424928999999</v>
          </cell>
          <cell r="R455">
            <v>618.10359492999999</v>
          </cell>
          <cell r="S455">
            <v>725.30584680999993</v>
          </cell>
          <cell r="T455">
            <v>822.10422314999994</v>
          </cell>
          <cell r="U455">
            <v>957.06413521000002</v>
          </cell>
          <cell r="V455">
            <v>1088.6275072599999</v>
          </cell>
          <cell r="W455">
            <v>119.07591796</v>
          </cell>
          <cell r="X455">
            <v>251.41616353000001</v>
          </cell>
          <cell r="Y455">
            <v>386.86705907999999</v>
          </cell>
          <cell r="Z455">
            <v>519.60108419000005</v>
          </cell>
          <cell r="AA455">
            <v>647.27300177999996</v>
          </cell>
          <cell r="AB455">
            <v>776.90268041999991</v>
          </cell>
          <cell r="AC455">
            <v>902.22099537999998</v>
          </cell>
          <cell r="AD455">
            <v>1016.30636663</v>
          </cell>
          <cell r="AE455">
            <v>1119.48520839</v>
          </cell>
          <cell r="AF455">
            <v>1224.4021817</v>
          </cell>
          <cell r="AG455">
            <v>1329.28588958</v>
          </cell>
          <cell r="AH455">
            <v>1428.4805812100001</v>
          </cell>
          <cell r="AI455">
            <v>87.907376060000004</v>
          </cell>
          <cell r="AJ455">
            <v>177.24270433000001</v>
          </cell>
          <cell r="AK455">
            <v>263.41861577999998</v>
          </cell>
          <cell r="AL455">
            <v>345.73407529000002</v>
          </cell>
          <cell r="AM455">
            <v>430.46430322000003</v>
          </cell>
          <cell r="AN455">
            <v>522.25723066</v>
          </cell>
          <cell r="AO455">
            <v>607.01468597000007</v>
          </cell>
          <cell r="AP455">
            <v>690.37458181</v>
          </cell>
          <cell r="AQ455">
            <v>774.98726015</v>
          </cell>
          <cell r="AR455">
            <v>857.47113393999996</v>
          </cell>
          <cell r="AS455">
            <v>940.24033175</v>
          </cell>
          <cell r="AT455">
            <v>1021.49701375</v>
          </cell>
          <cell r="AU455">
            <v>75.524652660000001</v>
          </cell>
          <cell r="AV455">
            <v>160.16616199000001</v>
          </cell>
          <cell r="AW455">
            <v>237.86605534999995</v>
          </cell>
          <cell r="AX455">
            <v>319.10219517999997</v>
          </cell>
          <cell r="AY455">
            <v>400.84940358000006</v>
          </cell>
        </row>
        <row r="456">
          <cell r="C456">
            <v>2097</v>
          </cell>
          <cell r="D456" t="str">
            <v>KCP SIMPANG KARTASURA</v>
          </cell>
          <cell r="E456" t="str">
            <v>SUKOHARJO</v>
          </cell>
          <cell r="F456">
            <v>182</v>
          </cell>
          <cell r="G456">
            <v>4</v>
          </cell>
          <cell r="H456">
            <v>40158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-25.785247329999997</v>
          </cell>
          <cell r="AJ456">
            <v>-47.557181569999997</v>
          </cell>
          <cell r="AK456">
            <v>-87.87248889</v>
          </cell>
          <cell r="AL456">
            <v>-134.13716903</v>
          </cell>
          <cell r="AM456">
            <v>-249.14879478999998</v>
          </cell>
          <cell r="AN456">
            <v>-185.95911877</v>
          </cell>
          <cell r="AO456">
            <v>-212.81160177000001</v>
          </cell>
          <cell r="AP456">
            <v>-234.95256871999999</v>
          </cell>
          <cell r="AQ456">
            <v>-279.58531499999998</v>
          </cell>
          <cell r="AR456">
            <v>-363.7759891</v>
          </cell>
          <cell r="AS456">
            <v>-324.01626718</v>
          </cell>
          <cell r="AT456">
            <v>-395.86892363999999</v>
          </cell>
          <cell r="AU456">
            <v>101.69110506999999</v>
          </cell>
          <cell r="AV456">
            <v>-113.07031818999999</v>
          </cell>
          <cell r="AW456">
            <v>-699.30794779999997</v>
          </cell>
          <cell r="AX456">
            <v>-745.40594626999996</v>
          </cell>
          <cell r="AY456">
            <v>-1518.9560149400002</v>
          </cell>
        </row>
        <row r="457">
          <cell r="C457">
            <v>2099</v>
          </cell>
          <cell r="D457" t="str">
            <v>KCP WIROBRAJAN</v>
          </cell>
          <cell r="E457" t="str">
            <v>YOGYAKARTA CIK DITIRO</v>
          </cell>
          <cell r="F457">
            <v>29</v>
          </cell>
          <cell r="G457">
            <v>4</v>
          </cell>
          <cell r="H457">
            <v>40161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-46.766535650000002</v>
          </cell>
          <cell r="AJ457">
            <v>-90.876478209999988</v>
          </cell>
          <cell r="AK457">
            <v>-156.75430284999999</v>
          </cell>
          <cell r="AL457">
            <v>-226.87133721000001</v>
          </cell>
          <cell r="AM457">
            <v>-314.67718618999999</v>
          </cell>
          <cell r="AN457">
            <v>-327.69879110000005</v>
          </cell>
          <cell r="AO457">
            <v>-261.30156316</v>
          </cell>
          <cell r="AP457">
            <v>-241.92507299000002</v>
          </cell>
          <cell r="AQ457">
            <v>-289.51347423999999</v>
          </cell>
          <cell r="AR457">
            <v>-318.07539498</v>
          </cell>
          <cell r="AS457">
            <v>-324.61732799000004</v>
          </cell>
          <cell r="AT457">
            <v>-349.35863879999999</v>
          </cell>
          <cell r="AU457">
            <v>89.559547359999996</v>
          </cell>
          <cell r="AV457">
            <v>95.165165699999989</v>
          </cell>
          <cell r="AW457">
            <v>148.00609008999999</v>
          </cell>
          <cell r="AX457">
            <v>265.00753607000007</v>
          </cell>
          <cell r="AY457">
            <v>338.51850279999996</v>
          </cell>
        </row>
        <row r="458">
          <cell r="C458">
            <v>2120</v>
          </cell>
          <cell r="D458" t="str">
            <v>KCP JATISRONO</v>
          </cell>
          <cell r="E458" t="str">
            <v>WONOGIRI</v>
          </cell>
          <cell r="F458">
            <v>158</v>
          </cell>
          <cell r="G458">
            <v>4</v>
          </cell>
          <cell r="H458">
            <v>40518</v>
          </cell>
          <cell r="AT458">
            <v>-306.46002136999999</v>
          </cell>
          <cell r="AU458">
            <v>-27.86363265</v>
          </cell>
          <cell r="AV458">
            <v>-89.255991320000007</v>
          </cell>
          <cell r="AW458">
            <v>-120.79057028</v>
          </cell>
          <cell r="AX458">
            <v>-154.00346991000001</v>
          </cell>
          <cell r="AY458">
            <v>-216.78070051</v>
          </cell>
        </row>
        <row r="459">
          <cell r="C459">
            <v>1056</v>
          </cell>
          <cell r="D459" t="str">
            <v>KCP PASAR COLOMBO</v>
          </cell>
          <cell r="E459" t="str">
            <v>YOGYAKARTA CIK DITIRO</v>
          </cell>
          <cell r="F459">
            <v>29</v>
          </cell>
          <cell r="G459">
            <v>4</v>
          </cell>
          <cell r="H459">
            <v>39755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-31.485368039999997</v>
          </cell>
          <cell r="V459">
            <v>-136.27817549000002</v>
          </cell>
          <cell r="W459">
            <v>-64.81626516</v>
          </cell>
          <cell r="X459">
            <v>-92.845430340000007</v>
          </cell>
          <cell r="Y459">
            <v>-127.98076024</v>
          </cell>
          <cell r="Z459">
            <v>-215.62854357000001</v>
          </cell>
          <cell r="AA459">
            <v>-228.17392238999997</v>
          </cell>
          <cell r="AB459">
            <v>-247.34027087000001</v>
          </cell>
          <cell r="AC459">
            <v>-319.18909705999999</v>
          </cell>
          <cell r="AD459">
            <v>-308.43137371</v>
          </cell>
          <cell r="AE459">
            <v>-330.05257835000003</v>
          </cell>
          <cell r="AF459">
            <v>-275.02569319999998</v>
          </cell>
          <cell r="AG459">
            <v>-241.49446483000003</v>
          </cell>
          <cell r="AH459">
            <v>-165.61023691</v>
          </cell>
          <cell r="AI459">
            <v>-313.67917617000001</v>
          </cell>
          <cell r="AJ459">
            <v>-706.51269074000004</v>
          </cell>
          <cell r="AK459">
            <v>-189.83394078999999</v>
          </cell>
          <cell r="AL459">
            <v>-128.26343015999998</v>
          </cell>
          <cell r="AM459">
            <v>-230.97720142</v>
          </cell>
          <cell r="AN459">
            <v>-240.87537938999998</v>
          </cell>
          <cell r="AO459">
            <v>-203.30635483</v>
          </cell>
          <cell r="AP459">
            <v>-512.17962093999995</v>
          </cell>
          <cell r="AQ459">
            <v>-549.01928936000002</v>
          </cell>
          <cell r="AR459">
            <v>-468.54372094999997</v>
          </cell>
          <cell r="AS459">
            <v>-439.36355256000007</v>
          </cell>
          <cell r="AT459">
            <v>-385.72040061000001</v>
          </cell>
          <cell r="AU459">
            <v>45.234748350000004</v>
          </cell>
          <cell r="AV459">
            <v>12.440016289999999</v>
          </cell>
          <cell r="AW459">
            <v>103.78098688999999</v>
          </cell>
          <cell r="AX459">
            <v>162.42008238</v>
          </cell>
          <cell r="AY459">
            <v>-11.826190990000002</v>
          </cell>
        </row>
        <row r="460">
          <cell r="C460">
            <v>1008</v>
          </cell>
          <cell r="D460" t="str">
            <v>KCP GEDONGKUNING</v>
          </cell>
          <cell r="E460" t="str">
            <v>YOGYAKARTA CIK DITIRO</v>
          </cell>
          <cell r="F460">
            <v>29</v>
          </cell>
          <cell r="G460">
            <v>4</v>
          </cell>
          <cell r="H460">
            <v>39812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-14.978170990000001</v>
          </cell>
          <cell r="W460">
            <v>-40.23930593</v>
          </cell>
          <cell r="X460">
            <v>-78.427877129999999</v>
          </cell>
          <cell r="Y460">
            <v>-147.72598410000001</v>
          </cell>
          <cell r="Z460">
            <v>-215.57598643</v>
          </cell>
          <cell r="AA460">
            <v>-208.46978713999999</v>
          </cell>
          <cell r="AB460">
            <v>-238.70423493000001</v>
          </cell>
          <cell r="AC460">
            <v>-240.08383794999997</v>
          </cell>
          <cell r="AD460">
            <v>-226.94825408000003</v>
          </cell>
          <cell r="AE460">
            <v>-225.72998385</v>
          </cell>
          <cell r="AF460">
            <v>-204.72612008000002</v>
          </cell>
          <cell r="AG460">
            <v>-166.21636142</v>
          </cell>
          <cell r="AH460">
            <v>-120.175185</v>
          </cell>
          <cell r="AI460">
            <v>62.081683900000002</v>
          </cell>
          <cell r="AJ460">
            <v>98.031373169999995</v>
          </cell>
          <cell r="AK460">
            <v>159.29320075000001</v>
          </cell>
          <cell r="AL460">
            <v>251.34258331000001</v>
          </cell>
          <cell r="AM460">
            <v>239.01910941</v>
          </cell>
          <cell r="AN460">
            <v>327.03334747000002</v>
          </cell>
          <cell r="AO460">
            <v>392.92987493999999</v>
          </cell>
          <cell r="AP460">
            <v>337.50275312000002</v>
          </cell>
          <cell r="AQ460">
            <v>73.767147319999992</v>
          </cell>
          <cell r="AR460">
            <v>-277.11750161000003</v>
          </cell>
          <cell r="AS460">
            <v>-339.51048872999996</v>
          </cell>
          <cell r="AT460">
            <v>-305.01288634000002</v>
          </cell>
          <cell r="AU460">
            <v>112.62549024</v>
          </cell>
          <cell r="AV460">
            <v>174.13640477999996</v>
          </cell>
          <cell r="AW460">
            <v>313.38628699999998</v>
          </cell>
          <cell r="AX460">
            <v>145.41753810999998</v>
          </cell>
          <cell r="AY460">
            <v>491.71171126999997</v>
          </cell>
        </row>
        <row r="461">
          <cell r="C461">
            <v>1296</v>
          </cell>
          <cell r="D461" t="str">
            <v>KCP MANAHAN</v>
          </cell>
          <cell r="E461" t="str">
            <v>SOLO - SUDIRMAN</v>
          </cell>
          <cell r="F461">
            <v>97</v>
          </cell>
          <cell r="G461">
            <v>4</v>
          </cell>
          <cell r="H461">
            <v>40093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-3.346652E-2</v>
          </cell>
          <cell r="V461">
            <v>5.8036290000000004E-2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11.82329006</v>
          </cell>
          <cell r="AD461">
            <v>-71.610340280000003</v>
          </cell>
          <cell r="AE461">
            <v>-105.64569072</v>
          </cell>
          <cell r="AF461">
            <v>-329.06707373</v>
          </cell>
          <cell r="AG461">
            <v>-350.74952022000002</v>
          </cell>
          <cell r="AH461">
            <v>-450.86014976000001</v>
          </cell>
          <cell r="AI461">
            <v>-126.13438470999999</v>
          </cell>
          <cell r="AJ461">
            <v>-156.11145263999998</v>
          </cell>
          <cell r="AK461">
            <v>-164.41034216999998</v>
          </cell>
          <cell r="AL461">
            <v>-158.25713507</v>
          </cell>
          <cell r="AM461">
            <v>-187.14954466999998</v>
          </cell>
          <cell r="AN461">
            <v>-195.15502606000001</v>
          </cell>
          <cell r="AO461">
            <v>-167.12921378000001</v>
          </cell>
          <cell r="AP461">
            <v>-51.788823200000003</v>
          </cell>
          <cell r="AQ461">
            <v>-63.409093759999998</v>
          </cell>
          <cell r="AR461">
            <v>-98.438725099999999</v>
          </cell>
          <cell r="AS461">
            <v>-198.04839936000002</v>
          </cell>
          <cell r="AT461">
            <v>-504.36167483999998</v>
          </cell>
          <cell r="AU461">
            <v>-241.04032713000001</v>
          </cell>
          <cell r="AV461">
            <v>-461.93812564999996</v>
          </cell>
          <cell r="AW461">
            <v>-808.45801606999999</v>
          </cell>
          <cell r="AX461">
            <v>-726.45138304</v>
          </cell>
          <cell r="AY461">
            <v>-775.85919260999992</v>
          </cell>
        </row>
        <row r="462">
          <cell r="C462">
            <v>2033</v>
          </cell>
          <cell r="D462" t="str">
            <v>KCP MONJALI</v>
          </cell>
          <cell r="E462" t="str">
            <v>YOGYAKARTA CIK DITIRO</v>
          </cell>
          <cell r="F462">
            <v>29</v>
          </cell>
          <cell r="G462">
            <v>4</v>
          </cell>
          <cell r="H462">
            <v>40101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9.4304899100000004</v>
          </cell>
          <cell r="AG462">
            <v>-212.61105609999998</v>
          </cell>
          <cell r="AH462">
            <v>-310.62369286000001</v>
          </cell>
          <cell r="AI462">
            <v>-28.002220319999999</v>
          </cell>
          <cell r="AJ462">
            <v>-78.158515969999996</v>
          </cell>
          <cell r="AK462">
            <v>-109.04114355</v>
          </cell>
          <cell r="AL462">
            <v>-156.73893838000001</v>
          </cell>
          <cell r="AM462">
            <v>-244.10121040000001</v>
          </cell>
          <cell r="AN462">
            <v>-334.64021938000002</v>
          </cell>
          <cell r="AO462">
            <v>-232.41945514</v>
          </cell>
          <cell r="AP462">
            <v>-257.04063877999999</v>
          </cell>
          <cell r="AQ462">
            <v>-279.57984192000004</v>
          </cell>
          <cell r="AR462">
            <v>-289.39481101000001</v>
          </cell>
          <cell r="AS462">
            <v>-270.44849698000002</v>
          </cell>
          <cell r="AT462">
            <v>-316.03609065999996</v>
          </cell>
          <cell r="AU462">
            <v>41.556073410000003</v>
          </cell>
          <cell r="AV462">
            <v>88.680505879999998</v>
          </cell>
          <cell r="AW462">
            <v>117.26630770999998</v>
          </cell>
          <cell r="AX462">
            <v>164.39307650000001</v>
          </cell>
          <cell r="AY462">
            <v>213.05626355999999</v>
          </cell>
        </row>
        <row r="463">
          <cell r="C463">
            <v>2034</v>
          </cell>
          <cell r="D463" t="str">
            <v>KCP BOBOTSARI</v>
          </cell>
          <cell r="E463" t="str">
            <v>PURBALINGGA</v>
          </cell>
          <cell r="F463">
            <v>74</v>
          </cell>
          <cell r="G463">
            <v>4</v>
          </cell>
          <cell r="H463">
            <v>40053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5.5668750000000003E-2</v>
          </cell>
          <cell r="AE463">
            <v>-23.22500544</v>
          </cell>
          <cell r="AF463">
            <v>-29.775770559999998</v>
          </cell>
          <cell r="AG463">
            <v>-84.92806976</v>
          </cell>
          <cell r="AH463">
            <v>-228.36745897999998</v>
          </cell>
          <cell r="AI463">
            <v>-27.372610100000003</v>
          </cell>
          <cell r="AJ463">
            <v>-39.293231890000001</v>
          </cell>
          <cell r="AK463">
            <v>-50.540332999999997</v>
          </cell>
          <cell r="AL463">
            <v>-59.291832630000002</v>
          </cell>
          <cell r="AM463">
            <v>-132.66075678000001</v>
          </cell>
          <cell r="AN463">
            <v>-133.80829822000001</v>
          </cell>
          <cell r="AO463">
            <v>-119.17117721</v>
          </cell>
          <cell r="AP463">
            <v>-78.150663870000002</v>
          </cell>
          <cell r="AQ463">
            <v>-108.05632101</v>
          </cell>
          <cell r="AR463">
            <v>-95.126840270000017</v>
          </cell>
          <cell r="AS463">
            <v>-45.614904580000001</v>
          </cell>
          <cell r="AT463">
            <v>1.4682756299999953</v>
          </cell>
          <cell r="AU463">
            <v>36.364779550000002</v>
          </cell>
          <cell r="AV463">
            <v>71.915553079999995</v>
          </cell>
          <cell r="AW463">
            <v>117.85111036000002</v>
          </cell>
          <cell r="AX463">
            <v>185.03304419999998</v>
          </cell>
          <cell r="AY463">
            <v>222.52245374</v>
          </cell>
        </row>
        <row r="464">
          <cell r="C464">
            <v>559</v>
          </cell>
          <cell r="D464" t="str">
            <v>KCP GEMOLONG</v>
          </cell>
          <cell r="E464" t="str">
            <v>SRAGEN</v>
          </cell>
          <cell r="F464">
            <v>140</v>
          </cell>
          <cell r="G464">
            <v>3</v>
          </cell>
          <cell r="H464">
            <v>37622</v>
          </cell>
          <cell r="I464">
            <v>813.58117974999993</v>
          </cell>
          <cell r="J464">
            <v>1461.25714128</v>
          </cell>
          <cell r="K464">
            <v>189.84449921000001</v>
          </cell>
          <cell r="L464">
            <v>237.30421641000001</v>
          </cell>
          <cell r="M464">
            <v>358.59811087999998</v>
          </cell>
          <cell r="N464">
            <v>407.92219098000004</v>
          </cell>
          <cell r="O464">
            <v>563.67029706999995</v>
          </cell>
          <cell r="P464">
            <v>582.36428822000005</v>
          </cell>
          <cell r="Q464">
            <v>768.82131171000003</v>
          </cell>
          <cell r="R464">
            <v>1008.6117888299999</v>
          </cell>
          <cell r="S464">
            <v>979.19793796999988</v>
          </cell>
          <cell r="T464">
            <v>1245.4679900000001</v>
          </cell>
          <cell r="U464">
            <v>1394.4254184000001</v>
          </cell>
          <cell r="V464">
            <v>1568.5241949700001</v>
          </cell>
          <cell r="W464">
            <v>143.61628963999999</v>
          </cell>
          <cell r="X464">
            <v>394.24961999999999</v>
          </cell>
          <cell r="Y464">
            <v>829.83444296000005</v>
          </cell>
          <cell r="Z464">
            <v>1328.6113837299999</v>
          </cell>
          <cell r="AA464">
            <v>1531.5055604200002</v>
          </cell>
          <cell r="AB464">
            <v>1741.33860684</v>
          </cell>
          <cell r="AC464">
            <v>1975.9892611800001</v>
          </cell>
          <cell r="AD464">
            <v>2190.0326759299996</v>
          </cell>
          <cell r="AE464">
            <v>2376.9361087800003</v>
          </cell>
          <cell r="AF464">
            <v>2848.83363452</v>
          </cell>
          <cell r="AG464">
            <v>3084.9836610399998</v>
          </cell>
          <cell r="AH464">
            <v>3099.2525154200002</v>
          </cell>
          <cell r="AI464">
            <v>272.26652077999995</v>
          </cell>
          <cell r="AJ464">
            <v>616.42050925000001</v>
          </cell>
          <cell r="AK464">
            <v>946.66880351999998</v>
          </cell>
          <cell r="AL464">
            <v>1330.1485777400001</v>
          </cell>
          <cell r="AM464">
            <v>1429.4329822100001</v>
          </cell>
          <cell r="AN464">
            <v>1439.4189486099999</v>
          </cell>
          <cell r="AO464">
            <v>1757.6306806300001</v>
          </cell>
          <cell r="AP464">
            <v>2079.8819842799999</v>
          </cell>
          <cell r="AQ464">
            <v>2103.72467719</v>
          </cell>
          <cell r="AR464">
            <v>2502.4534711099996</v>
          </cell>
          <cell r="AS464">
            <v>2999.3287548099997</v>
          </cell>
          <cell r="AT464">
            <v>3499.4154696900005</v>
          </cell>
          <cell r="AU464">
            <v>407.89098036000001</v>
          </cell>
          <cell r="AV464">
            <v>634.32250922000003</v>
          </cell>
          <cell r="AW464">
            <v>645.84659998000006</v>
          </cell>
          <cell r="AX464">
            <v>764.79213444000004</v>
          </cell>
          <cell r="AY464">
            <v>1100.22678582</v>
          </cell>
        </row>
        <row r="465">
          <cell r="C465">
            <v>547</v>
          </cell>
          <cell r="D465" t="str">
            <v>KCP Kroya</v>
          </cell>
          <cell r="E465" t="str">
            <v>CILACAP</v>
          </cell>
          <cell r="F465">
            <v>106</v>
          </cell>
          <cell r="G465">
            <v>3</v>
          </cell>
          <cell r="H465">
            <v>37304</v>
          </cell>
          <cell r="I465">
            <v>1144.2805064500001</v>
          </cell>
          <cell r="J465">
            <v>842.59683774999996</v>
          </cell>
          <cell r="K465">
            <v>123.47119834999999</v>
          </cell>
          <cell r="L465">
            <v>81.384426499999989</v>
          </cell>
          <cell r="M465">
            <v>232.24059523000003</v>
          </cell>
          <cell r="N465">
            <v>675.67049963000011</v>
          </cell>
          <cell r="O465">
            <v>736.12265133999995</v>
          </cell>
          <cell r="P465">
            <v>976.47834053999998</v>
          </cell>
          <cell r="Q465">
            <v>1205.43494822</v>
          </cell>
          <cell r="R465">
            <v>1399.14923318</v>
          </cell>
          <cell r="S465">
            <v>1481.8796016800002</v>
          </cell>
          <cell r="T465">
            <v>1650.7015576399999</v>
          </cell>
          <cell r="U465">
            <v>1875.9373701900001</v>
          </cell>
          <cell r="V465">
            <v>2240.8355713299998</v>
          </cell>
          <cell r="W465">
            <v>198.44696159999998</v>
          </cell>
          <cell r="X465">
            <v>358.12202413</v>
          </cell>
          <cell r="Y465">
            <v>927.60611630999995</v>
          </cell>
          <cell r="Z465">
            <v>793.62208899999996</v>
          </cell>
          <cell r="AA465">
            <v>1265.0852208800002</v>
          </cell>
          <cell r="AB465">
            <v>805.72911285999999</v>
          </cell>
          <cell r="AC465">
            <v>673.44102285999998</v>
          </cell>
          <cell r="AD465">
            <v>1768.10006727</v>
          </cell>
          <cell r="AE465">
            <v>2186.0123136799998</v>
          </cell>
          <cell r="AF465">
            <v>2650.7622586999996</v>
          </cell>
          <cell r="AG465">
            <v>2639.79310579</v>
          </cell>
          <cell r="AH465">
            <v>2850.8940311300003</v>
          </cell>
          <cell r="AI465">
            <v>44.907667930000002</v>
          </cell>
          <cell r="AJ465">
            <v>44.322026919999999</v>
          </cell>
          <cell r="AK465">
            <v>334.60259818999998</v>
          </cell>
          <cell r="AL465">
            <v>577.63178015999995</v>
          </cell>
          <cell r="AM465">
            <v>1362.16637504</v>
          </cell>
          <cell r="AN465">
            <v>1582.1432240199999</v>
          </cell>
          <cell r="AO465">
            <v>1889.96324084</v>
          </cell>
          <cell r="AP465">
            <v>3015.6510904699999</v>
          </cell>
          <cell r="AQ465">
            <v>1068.47471146</v>
          </cell>
          <cell r="AR465">
            <v>2240.2718055199998</v>
          </cell>
          <cell r="AS465">
            <v>2876.2221095</v>
          </cell>
          <cell r="AT465">
            <v>3265.7871838599999</v>
          </cell>
          <cell r="AU465">
            <v>172.46265116000001</v>
          </cell>
          <cell r="AV465">
            <v>718.36105012000007</v>
          </cell>
          <cell r="AW465">
            <v>1125.23109183</v>
          </cell>
          <cell r="AX465">
            <v>1783.2984733400001</v>
          </cell>
          <cell r="AY465">
            <v>1693.08619333</v>
          </cell>
        </row>
        <row r="466">
          <cell r="C466">
            <v>1299</v>
          </cell>
          <cell r="D466" t="str">
            <v>KCP JONGKE</v>
          </cell>
          <cell r="E466" t="str">
            <v>SOLO - SUDIRMAN</v>
          </cell>
          <cell r="F466">
            <v>97</v>
          </cell>
          <cell r="G466">
            <v>4</v>
          </cell>
          <cell r="H466">
            <v>39996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0.23013510999999998</v>
          </cell>
          <cell r="V466">
            <v>-116.37709843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-132.54689986</v>
          </cell>
          <cell r="AD466">
            <v>-186.40392005999999</v>
          </cell>
          <cell r="AE466">
            <v>-254.70167472</v>
          </cell>
          <cell r="AF466">
            <v>-278.09307941000003</v>
          </cell>
          <cell r="AG466">
            <v>-286.42270774999997</v>
          </cell>
          <cell r="AH466">
            <v>-342.93508587000002</v>
          </cell>
          <cell r="AI466">
            <v>7.0264013099999998</v>
          </cell>
          <cell r="AJ466">
            <v>-16.21796788</v>
          </cell>
          <cell r="AK466">
            <v>-8.4827940700000006</v>
          </cell>
          <cell r="AL466">
            <v>-12.64430509</v>
          </cell>
          <cell r="AM466">
            <v>-30.550382879999997</v>
          </cell>
          <cell r="AN466">
            <v>-25.821597199999999</v>
          </cell>
          <cell r="AO466">
            <v>25.561382559999998</v>
          </cell>
          <cell r="AP466">
            <v>57.54519707</v>
          </cell>
          <cell r="AQ466">
            <v>32.769483460000004</v>
          </cell>
          <cell r="AR466">
            <v>84.562723830000039</v>
          </cell>
          <cell r="AS466">
            <v>120.48678475000006</v>
          </cell>
          <cell r="AT466">
            <v>101.95583501999998</v>
          </cell>
          <cell r="AU466">
            <v>69.649172620000002</v>
          </cell>
          <cell r="AV466">
            <v>111.78603355999998</v>
          </cell>
          <cell r="AW466">
            <v>136.38711254000003</v>
          </cell>
          <cell r="AX466">
            <v>234.96084409999997</v>
          </cell>
          <cell r="AY466">
            <v>244.44360170999997</v>
          </cell>
        </row>
        <row r="467">
          <cell r="C467">
            <v>1320</v>
          </cell>
          <cell r="D467" t="str">
            <v>KCP PASAR SIMO</v>
          </cell>
          <cell r="E467" t="str">
            <v>BOYOLALI</v>
          </cell>
          <cell r="F467">
            <v>173</v>
          </cell>
          <cell r="G467">
            <v>4</v>
          </cell>
          <cell r="H467">
            <v>40016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-5.76280444</v>
          </cell>
          <cell r="V467">
            <v>-22.753362579999997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-129.06569282999999</v>
          </cell>
          <cell r="AD467">
            <v>-150.19367543999999</v>
          </cell>
          <cell r="AE467">
            <v>-146.44609256999999</v>
          </cell>
          <cell r="AF467">
            <v>-153.00125738999998</v>
          </cell>
          <cell r="AG467">
            <v>-166.27706189</v>
          </cell>
          <cell r="AH467">
            <v>-233.26981753999999</v>
          </cell>
          <cell r="AI467">
            <v>33.617721299999999</v>
          </cell>
          <cell r="AJ467">
            <v>48.792664610000003</v>
          </cell>
          <cell r="AK467">
            <v>65.481877089999998</v>
          </cell>
          <cell r="AL467">
            <v>104.53825979000001</v>
          </cell>
          <cell r="AM467">
            <v>73.921102640000001</v>
          </cell>
          <cell r="AN467">
            <v>95.012001470000001</v>
          </cell>
          <cell r="AO467">
            <v>136.10492807</v>
          </cell>
          <cell r="AP467">
            <v>157.73337871000001</v>
          </cell>
          <cell r="AQ467">
            <v>151.67005515</v>
          </cell>
          <cell r="AR467">
            <v>185.25375003000002</v>
          </cell>
          <cell r="AS467">
            <v>213.00420043999995</v>
          </cell>
          <cell r="AT467">
            <v>215.87886256000007</v>
          </cell>
          <cell r="AU467">
            <v>89.604605500000019</v>
          </cell>
          <cell r="AV467">
            <v>137.19001246000002</v>
          </cell>
          <cell r="AW467">
            <v>221.80112059000004</v>
          </cell>
          <cell r="AX467">
            <v>333.91167387999991</v>
          </cell>
          <cell r="AY467">
            <v>434.18907324000003</v>
          </cell>
        </row>
        <row r="468">
          <cell r="C468">
            <v>1379</v>
          </cell>
          <cell r="D468" t="str">
            <v>KCP KERTEK WONOSOBO</v>
          </cell>
          <cell r="E468" t="str">
            <v>WONOSOBO</v>
          </cell>
          <cell r="F468">
            <v>112</v>
          </cell>
          <cell r="G468">
            <v>4</v>
          </cell>
          <cell r="H468">
            <v>39981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-214.71929244999998</v>
          </cell>
          <cell r="AC468">
            <v>-273.51014212000001</v>
          </cell>
          <cell r="AD468">
            <v>-347.46567563999997</v>
          </cell>
          <cell r="AE468">
            <v>-405.77478008999998</v>
          </cell>
          <cell r="AF468">
            <v>-412.14543463000001</v>
          </cell>
          <cell r="AG468">
            <v>-376.70643252999997</v>
          </cell>
          <cell r="AH468">
            <v>-346.28798891000002</v>
          </cell>
          <cell r="AI468">
            <v>-6.2558904000000002</v>
          </cell>
          <cell r="AJ468">
            <v>4.1496745199999996</v>
          </cell>
          <cell r="AK468">
            <v>12.581713050000001</v>
          </cell>
          <cell r="AL468">
            <v>54.178122560000006</v>
          </cell>
          <cell r="AM468">
            <v>-2.95640619</v>
          </cell>
          <cell r="AN468">
            <v>14.504481779999999</v>
          </cell>
          <cell r="AO468">
            <v>32.586627120000003</v>
          </cell>
          <cell r="AP468">
            <v>47.34495939</v>
          </cell>
          <cell r="AQ468">
            <v>57.375208039999997</v>
          </cell>
          <cell r="AR468">
            <v>77.288811649999971</v>
          </cell>
          <cell r="AS468">
            <v>127.98013942999995</v>
          </cell>
          <cell r="AT468">
            <v>158.19849773000001</v>
          </cell>
          <cell r="AU468">
            <v>61.476094370000006</v>
          </cell>
          <cell r="AV468">
            <v>117.94914408999999</v>
          </cell>
          <cell r="AW468">
            <v>147.47426813999999</v>
          </cell>
          <cell r="AX468">
            <v>219.98433626999997</v>
          </cell>
          <cell r="AY468">
            <v>247.34218200999993</v>
          </cell>
        </row>
        <row r="469">
          <cell r="C469">
            <v>2110</v>
          </cell>
          <cell r="D469" t="str">
            <v>KCP SRAGEN KOTA</v>
          </cell>
          <cell r="E469" t="str">
            <v>SRAGEN</v>
          </cell>
          <cell r="F469">
            <v>140</v>
          </cell>
          <cell r="G469">
            <v>4</v>
          </cell>
          <cell r="H469">
            <v>40359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-4.1451500000000002E-2</v>
          </cell>
          <cell r="AO469">
            <v>-37.166342849999999</v>
          </cell>
          <cell r="AP469">
            <v>300.43333964999999</v>
          </cell>
          <cell r="AQ469">
            <v>114.26231027999999</v>
          </cell>
          <cell r="AR469">
            <v>308.29237260000002</v>
          </cell>
          <cell r="AS469">
            <v>427.75999759000001</v>
          </cell>
          <cell r="AT469">
            <v>506.52214057000003</v>
          </cell>
          <cell r="AU469">
            <v>241.46246043000005</v>
          </cell>
          <cell r="AV469">
            <v>385.07649713999996</v>
          </cell>
          <cell r="AW469">
            <v>576.01313924999999</v>
          </cell>
          <cell r="AX469">
            <v>825.75460199999998</v>
          </cell>
          <cell r="AY469">
            <v>1061.6316907400001</v>
          </cell>
        </row>
        <row r="470">
          <cell r="C470">
            <v>2055</v>
          </cell>
          <cell r="D470" t="str">
            <v>KCP DELANGGU</v>
          </cell>
          <cell r="E470" t="str">
            <v>KLATEN</v>
          </cell>
          <cell r="F470">
            <v>35</v>
          </cell>
          <cell r="G470">
            <v>4</v>
          </cell>
          <cell r="H470">
            <v>40105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-14.824329650000001</v>
          </cell>
          <cell r="AG470">
            <v>-51.020284140000001</v>
          </cell>
          <cell r="AH470">
            <v>-432.70522295999996</v>
          </cell>
          <cell r="AI470">
            <v>-22.101910889999999</v>
          </cell>
          <cell r="AJ470">
            <v>-52.945897560000006</v>
          </cell>
          <cell r="AK470">
            <v>-28.070724739999999</v>
          </cell>
          <cell r="AL470">
            <v>-32.843571099999998</v>
          </cell>
          <cell r="AM470">
            <v>-42.891897659999998</v>
          </cell>
          <cell r="AN470">
            <v>-26.77442456</v>
          </cell>
          <cell r="AO470">
            <v>-11.497288300000001</v>
          </cell>
          <cell r="AP470">
            <v>4.7112364600000003</v>
          </cell>
          <cell r="AQ470">
            <v>-29.812409989999999</v>
          </cell>
          <cell r="AR470">
            <v>1.7354578199999928</v>
          </cell>
          <cell r="AS470">
            <v>35.958955740000007</v>
          </cell>
          <cell r="AT470">
            <v>92.863240479999959</v>
          </cell>
          <cell r="AU470">
            <v>96.327366730000008</v>
          </cell>
          <cell r="AV470">
            <v>165.13464493999999</v>
          </cell>
          <cell r="AW470">
            <v>276.89810962999991</v>
          </cell>
          <cell r="AX470">
            <v>318.51410393999998</v>
          </cell>
          <cell r="AY470">
            <v>248.07944791999995</v>
          </cell>
        </row>
        <row r="471">
          <cell r="C471">
            <v>1297</v>
          </cell>
          <cell r="D471" t="str">
            <v>KCP NUSUKAN</v>
          </cell>
          <cell r="E471" t="str">
            <v>SOLO - SUDIRMAN</v>
          </cell>
          <cell r="F471">
            <v>97</v>
          </cell>
          <cell r="G471">
            <v>4</v>
          </cell>
          <cell r="H471">
            <v>40007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-2.5789999999999998E-4</v>
          </cell>
          <cell r="V471">
            <v>0.26692780999999999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13.361132470000001</v>
          </cell>
          <cell r="AD471">
            <v>-124.26825045</v>
          </cell>
          <cell r="AE471">
            <v>-188.03679406999998</v>
          </cell>
          <cell r="AF471">
            <v>-208.25659743</v>
          </cell>
          <cell r="AG471">
            <v>-259.02019942999999</v>
          </cell>
          <cell r="AH471">
            <v>-416.82930673000004</v>
          </cell>
          <cell r="AI471">
            <v>-24.804583359999999</v>
          </cell>
          <cell r="AJ471">
            <v>-24.053535920000002</v>
          </cell>
          <cell r="AK471">
            <v>-25.67070296</v>
          </cell>
          <cell r="AL471">
            <v>-5.9799405500000002</v>
          </cell>
          <cell r="AM471">
            <v>-26.718097589999999</v>
          </cell>
          <cell r="AN471">
            <v>-32.696308469999998</v>
          </cell>
          <cell r="AO471">
            <v>6.6152536600000005</v>
          </cell>
          <cell r="AP471">
            <v>47.58391211</v>
          </cell>
          <cell r="AQ471">
            <v>30.820280180000001</v>
          </cell>
          <cell r="AR471">
            <v>60.990356629999994</v>
          </cell>
          <cell r="AS471">
            <v>130.37609825999999</v>
          </cell>
          <cell r="AT471">
            <v>161.79213857999991</v>
          </cell>
          <cell r="AU471">
            <v>85.268054889999988</v>
          </cell>
          <cell r="AV471">
            <v>105.39249639999997</v>
          </cell>
          <cell r="AW471">
            <v>175.82289204999995</v>
          </cell>
          <cell r="AX471">
            <v>262.38824621999998</v>
          </cell>
          <cell r="AY471">
            <v>325.61002037000003</v>
          </cell>
        </row>
        <row r="472">
          <cell r="C472">
            <v>612</v>
          </cell>
          <cell r="D472" t="str">
            <v>KCP PEDAN</v>
          </cell>
          <cell r="E472" t="str">
            <v>KLATEN</v>
          </cell>
          <cell r="F472">
            <v>35</v>
          </cell>
          <cell r="G472">
            <v>2</v>
          </cell>
          <cell r="H472">
            <v>37718</v>
          </cell>
          <cell r="I472">
            <v>-3963.13508336</v>
          </cell>
          <cell r="J472">
            <v>360.66936441999985</v>
          </cell>
          <cell r="K472">
            <v>26.348330619999992</v>
          </cell>
          <cell r="L472">
            <v>344.42410707000005</v>
          </cell>
          <cell r="M472">
            <v>260.54849443000006</v>
          </cell>
          <cell r="N472">
            <v>438.59973858000006</v>
          </cell>
          <cell r="O472">
            <v>474.03845309000002</v>
          </cell>
          <cell r="P472">
            <v>414.25671636999999</v>
          </cell>
          <cell r="Q472">
            <v>462.55946285999988</v>
          </cell>
          <cell r="R472">
            <v>919.63663997999993</v>
          </cell>
          <cell r="S472">
            <v>1063.5567908999999</v>
          </cell>
          <cell r="T472">
            <v>1314.23941567</v>
          </cell>
          <cell r="U472">
            <v>1360.0331638599998</v>
          </cell>
          <cell r="V472">
            <v>1631.05702122</v>
          </cell>
          <cell r="W472">
            <v>928.54223350999996</v>
          </cell>
          <cell r="X472">
            <v>1136.1756130399999</v>
          </cell>
          <cell r="Y472">
            <v>784.58138291</v>
          </cell>
          <cell r="Z472">
            <v>912.85955899999999</v>
          </cell>
          <cell r="AA472">
            <v>979.05151469000009</v>
          </cell>
          <cell r="AB472">
            <v>986.32505765999997</v>
          </cell>
          <cell r="AC472">
            <v>1318.8689580599998</v>
          </cell>
          <cell r="AD472">
            <v>1499.68169818</v>
          </cell>
          <cell r="AE472">
            <v>2093.4410432999998</v>
          </cell>
          <cell r="AF472">
            <v>2170.91311068</v>
          </cell>
          <cell r="AG472">
            <v>3257.90445009</v>
          </cell>
          <cell r="AH472">
            <v>3682.4166049200003</v>
          </cell>
          <cell r="AI472">
            <v>321.6930562</v>
          </cell>
          <cell r="AJ472">
            <v>626.45612747000007</v>
          </cell>
          <cell r="AK472">
            <v>949.04221333999999</v>
          </cell>
          <cell r="AL472">
            <v>1848.68464195</v>
          </cell>
          <cell r="AM472">
            <v>2001.49113328</v>
          </cell>
          <cell r="AN472">
            <v>2278.7494922699998</v>
          </cell>
          <cell r="AO472">
            <v>2453.0589826400001</v>
          </cell>
          <cell r="AP472">
            <v>3130.2700020100001</v>
          </cell>
          <cell r="AQ472">
            <v>3371.9259781599999</v>
          </cell>
          <cell r="AR472">
            <v>3880.33132286</v>
          </cell>
          <cell r="AS472">
            <v>4144.8061188199999</v>
          </cell>
          <cell r="AT472">
            <v>4362.8365355700007</v>
          </cell>
          <cell r="AU472">
            <v>449.97226860000001</v>
          </cell>
          <cell r="AV472">
            <v>709.44140342999981</v>
          </cell>
          <cell r="AW472">
            <v>1080.9578860399999</v>
          </cell>
          <cell r="AX472">
            <v>1384.0849306000002</v>
          </cell>
          <cell r="AY472">
            <v>1591.7042129200001</v>
          </cell>
        </row>
        <row r="473">
          <cell r="C473">
            <v>1055</v>
          </cell>
          <cell r="D473" t="str">
            <v>KCP GODEAN</v>
          </cell>
          <cell r="E473" t="str">
            <v>YOGYAKARTA CIK DITIRO</v>
          </cell>
          <cell r="F473">
            <v>29</v>
          </cell>
          <cell r="G473">
            <v>4</v>
          </cell>
          <cell r="H473">
            <v>39755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-32.065862989999999</v>
          </cell>
          <cell r="V473">
            <v>-130.32103820999998</v>
          </cell>
          <cell r="W473">
            <v>-34.977272240000005</v>
          </cell>
          <cell r="X473">
            <v>-57.50891669</v>
          </cell>
          <cell r="Y473">
            <v>-110.89847722</v>
          </cell>
          <cell r="Z473">
            <v>-132.27693513</v>
          </cell>
          <cell r="AA473">
            <v>-156.44302113999998</v>
          </cell>
          <cell r="AB473">
            <v>-122.82602895000001</v>
          </cell>
          <cell r="AC473">
            <v>-86.297281839999997</v>
          </cell>
          <cell r="AD473">
            <v>-53.422918060000001</v>
          </cell>
          <cell r="AE473">
            <v>-20.55816626</v>
          </cell>
          <cell r="AF473">
            <v>50.337072340000006</v>
          </cell>
          <cell r="AG473">
            <v>103.14633508</v>
          </cell>
          <cell r="AH473">
            <v>179.81015016999999</v>
          </cell>
          <cell r="AI473">
            <v>29.076492170000002</v>
          </cell>
          <cell r="AJ473">
            <v>75.479618979999998</v>
          </cell>
          <cell r="AK473">
            <v>185.77658775</v>
          </cell>
          <cell r="AL473">
            <v>234.66797578000001</v>
          </cell>
          <cell r="AM473">
            <v>333.47105147000002</v>
          </cell>
          <cell r="AN473">
            <v>380.70046257000001</v>
          </cell>
          <cell r="AO473">
            <v>492.56070841000002</v>
          </cell>
          <cell r="AP473">
            <v>603.99379766999994</v>
          </cell>
          <cell r="AQ473">
            <v>623.18055379999998</v>
          </cell>
          <cell r="AR473">
            <v>767.84584896000001</v>
          </cell>
          <cell r="AS473">
            <v>768.97294203999979</v>
          </cell>
          <cell r="AT473">
            <v>879.87386498000001</v>
          </cell>
          <cell r="AU473">
            <v>86.833020310000023</v>
          </cell>
          <cell r="AV473">
            <v>90.444486130000001</v>
          </cell>
          <cell r="AW473">
            <v>189.17048243999997</v>
          </cell>
          <cell r="AX473">
            <v>232.02166237</v>
          </cell>
          <cell r="AY473">
            <v>210.78756996999996</v>
          </cell>
        </row>
        <row r="474">
          <cell r="C474">
            <v>1294</v>
          </cell>
          <cell r="D474" t="str">
            <v>KCP SOKARAJA</v>
          </cell>
          <cell r="E474" t="str">
            <v>PURWOKERTO</v>
          </cell>
          <cell r="F474">
            <v>77</v>
          </cell>
          <cell r="G474">
            <v>4</v>
          </cell>
          <cell r="H474">
            <v>39958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-12.46008284</v>
          </cell>
          <cell r="V474">
            <v>-144.77820508000002</v>
          </cell>
          <cell r="W474">
            <v>-6.9597234500000003</v>
          </cell>
          <cell r="X474">
            <v>-32.672830510000004</v>
          </cell>
          <cell r="Y474">
            <v>-51.142093630000005</v>
          </cell>
          <cell r="Z474">
            <v>-79.798513639999996</v>
          </cell>
          <cell r="AA474">
            <v>-95.53926134000001</v>
          </cell>
          <cell r="AB474">
            <v>-171.85365461000001</v>
          </cell>
          <cell r="AC474">
            <v>-212.54669246</v>
          </cell>
          <cell r="AD474">
            <v>-287.14160677999996</v>
          </cell>
          <cell r="AE474">
            <v>-357.29572569999999</v>
          </cell>
          <cell r="AF474">
            <v>-361.00515408000001</v>
          </cell>
          <cell r="AG474">
            <v>-371.93514841000001</v>
          </cell>
          <cell r="AH474">
            <v>-396.26547855000001</v>
          </cell>
          <cell r="AI474">
            <v>-7.7288226799999995</v>
          </cell>
          <cell r="AJ474">
            <v>-3.0211341200000001</v>
          </cell>
          <cell r="AK474">
            <v>-6.8568566900000008</v>
          </cell>
          <cell r="AL474">
            <v>-1.3019408300000002</v>
          </cell>
          <cell r="AM474">
            <v>-22.52191693</v>
          </cell>
          <cell r="AN474">
            <v>-1.139649E-2</v>
          </cell>
          <cell r="AO474">
            <v>44.621749819999998</v>
          </cell>
          <cell r="AP474">
            <v>126.91739824</v>
          </cell>
          <cell r="AQ474">
            <v>149.52649241</v>
          </cell>
          <cell r="AR474">
            <v>239.34385776999997</v>
          </cell>
          <cell r="AS474">
            <v>323.37368633999995</v>
          </cell>
          <cell r="AT474">
            <v>372.78304984000005</v>
          </cell>
          <cell r="AU474">
            <v>78.319072300000016</v>
          </cell>
          <cell r="AV474">
            <v>126.11387094</v>
          </cell>
          <cell r="AW474">
            <v>154.41999604000003</v>
          </cell>
          <cell r="AX474">
            <v>193.76731116000002</v>
          </cell>
          <cell r="AY474">
            <v>87.422696949999988</v>
          </cell>
        </row>
        <row r="475">
          <cell r="C475">
            <v>1065</v>
          </cell>
          <cell r="D475" t="str">
            <v>KCP URIP SUMOHARDJO</v>
          </cell>
          <cell r="E475" t="str">
            <v>SOLO - SUDIRMAN</v>
          </cell>
          <cell r="F475">
            <v>97</v>
          </cell>
          <cell r="G475">
            <v>4</v>
          </cell>
          <cell r="H475">
            <v>39769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-8.8856400999999998</v>
          </cell>
          <cell r="V475">
            <v>-349.25011754000002</v>
          </cell>
          <cell r="W475">
            <v>-7.1695546600000002</v>
          </cell>
          <cell r="X475">
            <v>-61.9697897</v>
          </cell>
          <cell r="Y475">
            <v>-145.44359191000001</v>
          </cell>
          <cell r="Z475">
            <v>-146.26542386000003</v>
          </cell>
          <cell r="AA475">
            <v>-139.23722512000001</v>
          </cell>
          <cell r="AB475">
            <v>-155.02786913999998</v>
          </cell>
          <cell r="AC475">
            <v>-97.978640980000009</v>
          </cell>
          <cell r="AD475">
            <v>-29.1101782</v>
          </cell>
          <cell r="AE475">
            <v>-48.962124299999999</v>
          </cell>
          <cell r="AF475">
            <v>23.566280829999997</v>
          </cell>
          <cell r="AG475">
            <v>71.839310739999988</v>
          </cell>
          <cell r="AH475">
            <v>164.58549769000001</v>
          </cell>
          <cell r="AI475">
            <v>82.315108030000005</v>
          </cell>
          <cell r="AJ475">
            <v>228.63445869999998</v>
          </cell>
          <cell r="AK475">
            <v>285.19491339000001</v>
          </cell>
          <cell r="AL475">
            <v>396.20662761</v>
          </cell>
          <cell r="AM475">
            <v>465.29093108000001</v>
          </cell>
          <cell r="AN475">
            <v>512.52838116999999</v>
          </cell>
          <cell r="AO475">
            <v>646.46636303999992</v>
          </cell>
          <cell r="AP475">
            <v>589.46069334000003</v>
          </cell>
          <cell r="AQ475">
            <v>150.47671638999998</v>
          </cell>
          <cell r="AR475">
            <v>256.10865635000005</v>
          </cell>
          <cell r="AS475">
            <v>-239.90965563000006</v>
          </cell>
          <cell r="AT475">
            <v>975.71001457999989</v>
          </cell>
          <cell r="AU475">
            <v>111.6418402</v>
          </cell>
          <cell r="AV475">
            <v>110.91708115</v>
          </cell>
          <cell r="AW475">
            <v>275.23674966999999</v>
          </cell>
          <cell r="AX475">
            <v>237.73960165999998</v>
          </cell>
          <cell r="AY475">
            <v>310.81073673000003</v>
          </cell>
        </row>
        <row r="476">
          <cell r="C476">
            <v>1064</v>
          </cell>
          <cell r="D476" t="str">
            <v>KCP PASAR KLIWON</v>
          </cell>
          <cell r="E476" t="str">
            <v>SOLO - SUDIRMAN</v>
          </cell>
          <cell r="F476">
            <v>97</v>
          </cell>
          <cell r="G476">
            <v>4</v>
          </cell>
          <cell r="H476">
            <v>39772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-13.80485637</v>
          </cell>
          <cell r="V476">
            <v>-115.75880864</v>
          </cell>
          <cell r="W476">
            <v>-38.456170149999998</v>
          </cell>
          <cell r="X476">
            <v>-79.535570489999998</v>
          </cell>
          <cell r="Y476">
            <v>-165.6938069</v>
          </cell>
          <cell r="Z476">
            <v>-365.32405024000002</v>
          </cell>
          <cell r="AA476">
            <v>-394.16053666000005</v>
          </cell>
          <cell r="AB476">
            <v>-439.36125017000001</v>
          </cell>
          <cell r="AC476">
            <v>-433.49777864999999</v>
          </cell>
          <cell r="AD476">
            <v>-423.67354048999999</v>
          </cell>
          <cell r="AE476">
            <v>-419.15856724000002</v>
          </cell>
          <cell r="AF476">
            <v>-381.97243256000002</v>
          </cell>
          <cell r="AG476">
            <v>-350.79729151999999</v>
          </cell>
          <cell r="AH476">
            <v>-317.19851462999998</v>
          </cell>
          <cell r="AI476">
            <v>111.23699854</v>
          </cell>
          <cell r="AJ476">
            <v>179.71087725000001</v>
          </cell>
          <cell r="AK476">
            <v>251.42159683000003</v>
          </cell>
          <cell r="AL476">
            <v>368.85320554999998</v>
          </cell>
          <cell r="AM476">
            <v>396.91227707000002</v>
          </cell>
          <cell r="AN476">
            <v>420.20057516000003</v>
          </cell>
          <cell r="AO476">
            <v>500.60202119999997</v>
          </cell>
          <cell r="AP476">
            <v>530.90615235000007</v>
          </cell>
          <cell r="AQ476">
            <v>466.92920523000004</v>
          </cell>
          <cell r="AR476">
            <v>523.70666664000009</v>
          </cell>
          <cell r="AS476">
            <v>530.75194396000006</v>
          </cell>
          <cell r="AT476">
            <v>587.01627567000003</v>
          </cell>
          <cell r="AU476">
            <v>-11.086970209999993</v>
          </cell>
          <cell r="AV476">
            <v>-4.6016043100000026</v>
          </cell>
          <cell r="AW476">
            <v>159.02095488999998</v>
          </cell>
          <cell r="AX476">
            <v>469.95869426999997</v>
          </cell>
          <cell r="AY476">
            <v>531.33661300000017</v>
          </cell>
        </row>
        <row r="477">
          <cell r="C477">
            <v>1111</v>
          </cell>
          <cell r="D477" t="str">
            <v>KCP SETURAN PLAZA</v>
          </cell>
          <cell r="E477" t="str">
            <v>YOGYAKARTA CIK DITIRO</v>
          </cell>
          <cell r="F477">
            <v>29</v>
          </cell>
          <cell r="G477">
            <v>4</v>
          </cell>
          <cell r="H477">
            <v>39111</v>
          </cell>
          <cell r="I477">
            <v>0</v>
          </cell>
          <cell r="J477">
            <v>-524.56624033999992</v>
          </cell>
          <cell r="K477">
            <v>15.41098455</v>
          </cell>
          <cell r="L477">
            <v>3.1884450399999995</v>
          </cell>
          <cell r="M477">
            <v>-39.849504940000003</v>
          </cell>
          <cell r="N477">
            <v>-44.423333740000004</v>
          </cell>
          <cell r="O477">
            <v>-34.733643379999997</v>
          </cell>
          <cell r="P477">
            <v>-58.324263679999994</v>
          </cell>
          <cell r="Q477">
            <v>-55.119475460000004</v>
          </cell>
          <cell r="R477">
            <v>-24.274416629999994</v>
          </cell>
          <cell r="S477">
            <v>-85.275395739999993</v>
          </cell>
          <cell r="T477">
            <v>-112.22014858999999</v>
          </cell>
          <cell r="U477">
            <v>25.730941739999999</v>
          </cell>
          <cell r="V477">
            <v>100.72098588999999</v>
          </cell>
          <cell r="W477">
            <v>67.238319079999997</v>
          </cell>
          <cell r="X477">
            <v>113.31112653</v>
          </cell>
          <cell r="Y477">
            <v>161.17132961999999</v>
          </cell>
          <cell r="Z477">
            <v>150.70954396000002</v>
          </cell>
          <cell r="AA477">
            <v>146.98487206000001</v>
          </cell>
          <cell r="AB477">
            <v>290.18937968</v>
          </cell>
          <cell r="AC477">
            <v>387.36715980999998</v>
          </cell>
          <cell r="AD477">
            <v>362.01008958999995</v>
          </cell>
          <cell r="AE477">
            <v>208.16725893</v>
          </cell>
          <cell r="AF477">
            <v>329.78510197000003</v>
          </cell>
          <cell r="AG477">
            <v>194.20780091</v>
          </cell>
          <cell r="AH477">
            <v>183.71002822999998</v>
          </cell>
          <cell r="AI477">
            <v>64.924781049999993</v>
          </cell>
          <cell r="AJ477">
            <v>437.77282567000003</v>
          </cell>
          <cell r="AK477">
            <v>450.17908798000002</v>
          </cell>
          <cell r="AL477">
            <v>455.04294466000005</v>
          </cell>
          <cell r="AM477">
            <v>-76.77609412000001</v>
          </cell>
          <cell r="AN477">
            <v>43.664176670000003</v>
          </cell>
          <cell r="AO477">
            <v>-136.90868711000002</v>
          </cell>
          <cell r="AP477">
            <v>-524.97635389000004</v>
          </cell>
          <cell r="AQ477">
            <v>-699.82972607000011</v>
          </cell>
          <cell r="AR477">
            <v>877.63088402999995</v>
          </cell>
          <cell r="AS477">
            <v>1014.4922544399999</v>
          </cell>
          <cell r="AT477">
            <v>1150.20554881</v>
          </cell>
          <cell r="AU477">
            <v>-13.38702441</v>
          </cell>
          <cell r="AV477">
            <v>-397.15251196000003</v>
          </cell>
          <cell r="AW477">
            <v>401.53905428999997</v>
          </cell>
          <cell r="AX477">
            <v>430.88734505999992</v>
          </cell>
          <cell r="AY477">
            <v>642.47256243000004</v>
          </cell>
        </row>
        <row r="478">
          <cell r="C478">
            <v>1063</v>
          </cell>
          <cell r="D478" t="str">
            <v>KCP SOLO BARU</v>
          </cell>
          <cell r="E478" t="str">
            <v>SUKOHARJO</v>
          </cell>
          <cell r="F478">
            <v>182</v>
          </cell>
          <cell r="G478">
            <v>4</v>
          </cell>
          <cell r="H478">
            <v>39766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-216.52615906</v>
          </cell>
          <cell r="V478">
            <v>-301.59657987999998</v>
          </cell>
          <cell r="W478">
            <v>-32.822200010000003</v>
          </cell>
          <cell r="X478">
            <v>-42.444205140000001</v>
          </cell>
          <cell r="Y478">
            <v>-42.231157439999997</v>
          </cell>
          <cell r="Z478">
            <v>-47.91295298</v>
          </cell>
          <cell r="AA478">
            <v>28.01658282</v>
          </cell>
          <cell r="AB478">
            <v>63.15728275</v>
          </cell>
          <cell r="AC478">
            <v>97.790095230000006</v>
          </cell>
          <cell r="AD478">
            <v>181.35091274000001</v>
          </cell>
          <cell r="AE478">
            <v>223.25738806999999</v>
          </cell>
          <cell r="AF478">
            <v>336.83625495000001</v>
          </cell>
          <cell r="AG478">
            <v>394.45617888999999</v>
          </cell>
          <cell r="AH478">
            <v>520.15506736999998</v>
          </cell>
          <cell r="AI478">
            <v>158.45535858000002</v>
          </cell>
          <cell r="AJ478">
            <v>285.28145842000004</v>
          </cell>
          <cell r="AK478">
            <v>412.29428020999995</v>
          </cell>
          <cell r="AL478">
            <v>561.82960846000003</v>
          </cell>
          <cell r="AM478">
            <v>698.63699671000006</v>
          </cell>
          <cell r="AN478">
            <v>703.28396825999994</v>
          </cell>
          <cell r="AO478">
            <v>712.76753322000002</v>
          </cell>
          <cell r="AP478">
            <v>859.82601704000001</v>
          </cell>
          <cell r="AQ478">
            <v>655.69225194000001</v>
          </cell>
          <cell r="AR478">
            <v>843.79036116000009</v>
          </cell>
          <cell r="AS478">
            <v>1507.51801929</v>
          </cell>
          <cell r="AT478">
            <v>1624.7372157300001</v>
          </cell>
          <cell r="AU478">
            <v>207.51465261999999</v>
          </cell>
          <cell r="AV478">
            <v>155.33368474</v>
          </cell>
          <cell r="AW478">
            <v>635.67413292000003</v>
          </cell>
          <cell r="AX478">
            <v>812.56119408000006</v>
          </cell>
          <cell r="AY478">
            <v>919.43721796</v>
          </cell>
        </row>
        <row r="479">
          <cell r="C479">
            <v>679</v>
          </cell>
          <cell r="D479" t="str">
            <v>KCP SIDAREJA</v>
          </cell>
          <cell r="E479" t="str">
            <v>MAJENANG</v>
          </cell>
          <cell r="F479">
            <v>185</v>
          </cell>
          <cell r="G479">
            <v>3</v>
          </cell>
          <cell r="H479">
            <v>38705</v>
          </cell>
          <cell r="I479">
            <v>-259.33783431999996</v>
          </cell>
          <cell r="J479">
            <v>594.06278903999998</v>
          </cell>
          <cell r="K479">
            <v>48.957154589999995</v>
          </cell>
          <cell r="L479">
            <v>192.88457900999998</v>
          </cell>
          <cell r="M479">
            <v>256.70491944999998</v>
          </cell>
          <cell r="N479">
            <v>393.32456861999998</v>
          </cell>
          <cell r="O479">
            <v>540.42131874999995</v>
          </cell>
          <cell r="P479">
            <v>612.40999856999997</v>
          </cell>
          <cell r="Q479">
            <v>794.88366680000024</v>
          </cell>
          <cell r="R479">
            <v>948.58616471000005</v>
          </cell>
          <cell r="S479">
            <v>1034.3054259800001</v>
          </cell>
          <cell r="T479">
            <v>1169.147305</v>
          </cell>
          <cell r="U479">
            <v>1340.60744142</v>
          </cell>
          <cell r="V479">
            <v>1505.99337631</v>
          </cell>
          <cell r="W479">
            <v>176.78177799000002</v>
          </cell>
          <cell r="X479">
            <v>334.78026504000002</v>
          </cell>
          <cell r="Y479">
            <v>539.02546233999999</v>
          </cell>
          <cell r="Z479">
            <v>630.69933715000002</v>
          </cell>
          <cell r="AA479">
            <v>815.20684353999991</v>
          </cell>
          <cell r="AB479">
            <v>952.1471731900001</v>
          </cell>
          <cell r="AC479">
            <v>1257.4335520299999</v>
          </cell>
          <cell r="AD479">
            <v>1495.96804726</v>
          </cell>
          <cell r="AE479">
            <v>1707.6662240000001</v>
          </cell>
          <cell r="AF479">
            <v>2008.4298833800001</v>
          </cell>
          <cell r="AG479">
            <v>2210.57536613</v>
          </cell>
          <cell r="AH479">
            <v>2510.3718219400002</v>
          </cell>
          <cell r="AI479">
            <v>312.26252112000003</v>
          </cell>
          <cell r="AJ479">
            <v>700.11481121000008</v>
          </cell>
          <cell r="AK479">
            <v>1009.41792509</v>
          </cell>
          <cell r="AL479">
            <v>1332.10352455</v>
          </cell>
          <cell r="AM479">
            <v>1469.65743417</v>
          </cell>
          <cell r="AN479">
            <v>1633.12958869</v>
          </cell>
          <cell r="AO479">
            <v>2010.7483553099999</v>
          </cell>
          <cell r="AP479">
            <v>2438.70621338</v>
          </cell>
          <cell r="AQ479">
            <v>2623.2968737600004</v>
          </cell>
          <cell r="AR479">
            <v>2977.0698630699999</v>
          </cell>
          <cell r="AS479">
            <v>3361.1932409700003</v>
          </cell>
          <cell r="AT479">
            <v>3793.3062954399998</v>
          </cell>
          <cell r="AU479">
            <v>468.40714646000004</v>
          </cell>
          <cell r="AV479">
            <v>820.85329774000002</v>
          </cell>
          <cell r="AW479">
            <v>1207.9416424299998</v>
          </cell>
          <cell r="AX479">
            <v>1484.6330984100002</v>
          </cell>
          <cell r="AY479">
            <v>1972.5267532299999</v>
          </cell>
        </row>
        <row r="480">
          <cell r="C480">
            <v>614</v>
          </cell>
          <cell r="D480" t="str">
            <v>KCP SHOPPING MAGELANG</v>
          </cell>
          <cell r="E480" t="str">
            <v>MAGELANG</v>
          </cell>
          <cell r="F480">
            <v>48</v>
          </cell>
          <cell r="G480">
            <v>3</v>
          </cell>
          <cell r="H480">
            <v>37776</v>
          </cell>
          <cell r="I480">
            <v>402.72139544000004</v>
          </cell>
          <cell r="J480">
            <v>1342.19751357</v>
          </cell>
          <cell r="K480">
            <v>-145.35475356000001</v>
          </cell>
          <cell r="L480">
            <v>-29.207555969999998</v>
          </cell>
          <cell r="M480">
            <v>-97.323723829999992</v>
          </cell>
          <cell r="N480">
            <v>78.548401669999961</v>
          </cell>
          <cell r="O480">
            <v>231.85663569000002</v>
          </cell>
          <cell r="P480">
            <v>342.71782728999995</v>
          </cell>
          <cell r="Q480">
            <v>535.09032637999996</v>
          </cell>
          <cell r="R480">
            <v>713.14905227999998</v>
          </cell>
          <cell r="S480">
            <v>801.83143551000001</v>
          </cell>
          <cell r="T480">
            <v>979.64168696999991</v>
          </cell>
          <cell r="U480">
            <v>1123.6209170899999</v>
          </cell>
          <cell r="V480">
            <v>1537.9774450999998</v>
          </cell>
          <cell r="W480">
            <v>218.74373549000001</v>
          </cell>
          <cell r="X480">
            <v>304.82344373000001</v>
          </cell>
          <cell r="Y480">
            <v>433.31549964999999</v>
          </cell>
          <cell r="Z480">
            <v>572.23084963999997</v>
          </cell>
          <cell r="AA480">
            <v>783.81266140999992</v>
          </cell>
          <cell r="AB480">
            <v>875.95838962000005</v>
          </cell>
          <cell r="AC480">
            <v>1158.2342530599999</v>
          </cell>
          <cell r="AD480">
            <v>1595.0805739300001</v>
          </cell>
          <cell r="AE480">
            <v>1844.41562787</v>
          </cell>
          <cell r="AF480">
            <v>2233.3814551799996</v>
          </cell>
          <cell r="AG480">
            <v>2552.2660592900002</v>
          </cell>
          <cell r="AH480">
            <v>2865.2624818300001</v>
          </cell>
          <cell r="AI480">
            <v>328.52520449000002</v>
          </cell>
          <cell r="AJ480">
            <v>597.53776984000001</v>
          </cell>
          <cell r="AK480">
            <v>684.62357336000002</v>
          </cell>
          <cell r="AL480">
            <v>1087.9210783800002</v>
          </cell>
          <cell r="AM480">
            <v>1383.9506234999999</v>
          </cell>
          <cell r="AN480">
            <v>1807.53993696</v>
          </cell>
          <cell r="AO480">
            <v>2062.7897365899998</v>
          </cell>
          <cell r="AP480">
            <v>2329.9390070500003</v>
          </cell>
          <cell r="AQ480">
            <v>2833.2378575900002</v>
          </cell>
          <cell r="AR480">
            <v>3307.8981287600004</v>
          </cell>
          <cell r="AS480">
            <v>4291.0745709099992</v>
          </cell>
          <cell r="AT480">
            <v>4594.3936548299998</v>
          </cell>
          <cell r="AU480">
            <v>378.95973047000001</v>
          </cell>
          <cell r="AV480">
            <v>645.78503565999995</v>
          </cell>
          <cell r="AW480">
            <v>956.69805483000005</v>
          </cell>
          <cell r="AX480">
            <v>1236.2359878499999</v>
          </cell>
          <cell r="AY480">
            <v>1577.1709257100003</v>
          </cell>
        </row>
        <row r="481">
          <cell r="C481">
            <v>512</v>
          </cell>
          <cell r="D481" t="str">
            <v>KCP Palur</v>
          </cell>
          <cell r="E481" t="str">
            <v>KARANGANYAR</v>
          </cell>
          <cell r="F481">
            <v>149</v>
          </cell>
          <cell r="G481">
            <v>3</v>
          </cell>
          <cell r="H481">
            <v>32615</v>
          </cell>
          <cell r="I481">
            <v>383.85273682999997</v>
          </cell>
          <cell r="J481">
            <v>748.79301959999998</v>
          </cell>
          <cell r="K481">
            <v>-14.84091795</v>
          </cell>
          <cell r="L481">
            <v>42.996276769999994</v>
          </cell>
          <cell r="M481">
            <v>185.00196842</v>
          </cell>
          <cell r="N481">
            <v>267.26398936000004</v>
          </cell>
          <cell r="O481">
            <v>355.10120862000002</v>
          </cell>
          <cell r="P481">
            <v>339.95639326999998</v>
          </cell>
          <cell r="Q481">
            <v>250.25016142000001</v>
          </cell>
          <cell r="R481">
            <v>334.09621899000001</v>
          </cell>
          <cell r="S481">
            <v>141.73345916</v>
          </cell>
          <cell r="T481">
            <v>463.94251469</v>
          </cell>
          <cell r="U481">
            <v>597.69640371000003</v>
          </cell>
          <cell r="V481">
            <v>862.33471605</v>
          </cell>
          <cell r="W481">
            <v>156.71458475</v>
          </cell>
          <cell r="X481">
            <v>283.50843872000002</v>
          </cell>
          <cell r="Y481">
            <v>262.75786571999998</v>
          </cell>
          <cell r="Z481">
            <v>311.0062494</v>
          </cell>
          <cell r="AA481">
            <v>400.32626233999997</v>
          </cell>
          <cell r="AB481">
            <v>335.66052726999999</v>
          </cell>
          <cell r="AC481">
            <v>404.75096667000003</v>
          </cell>
          <cell r="AD481">
            <v>395.84564102999997</v>
          </cell>
          <cell r="AE481">
            <v>363.18454654000004</v>
          </cell>
          <cell r="AF481">
            <v>-39.584681459999999</v>
          </cell>
          <cell r="AG481">
            <v>111.071467</v>
          </cell>
          <cell r="AH481">
            <v>151.89100991000001</v>
          </cell>
          <cell r="AI481">
            <v>48.075985240000001</v>
          </cell>
          <cell r="AJ481">
            <v>204.45369314999999</v>
          </cell>
          <cell r="AK481">
            <v>373.15524058999995</v>
          </cell>
          <cell r="AL481">
            <v>370.82384299</v>
          </cell>
          <cell r="AM481">
            <v>664.74591475</v>
          </cell>
          <cell r="AN481">
            <v>649.79629973999999</v>
          </cell>
          <cell r="AO481">
            <v>921.84199076999994</v>
          </cell>
          <cell r="AP481">
            <v>1137.0396079700001</v>
          </cell>
          <cell r="AQ481">
            <v>1326.1556321099999</v>
          </cell>
          <cell r="AR481">
            <v>1416.28497371</v>
          </cell>
          <cell r="AS481">
            <v>1797.8185765099997</v>
          </cell>
          <cell r="AT481">
            <v>1898.7201011799998</v>
          </cell>
          <cell r="AU481">
            <v>257.18855421000001</v>
          </cell>
          <cell r="AV481">
            <v>636.37081965999994</v>
          </cell>
          <cell r="AW481">
            <v>916.12797047000004</v>
          </cell>
          <cell r="AX481">
            <v>928.32767973</v>
          </cell>
          <cell r="AY481">
            <v>889.36450694000007</v>
          </cell>
        </row>
        <row r="482">
          <cell r="AS482">
            <v>639226.29842480016</v>
          </cell>
          <cell r="AT482">
            <v>729895.12508144998</v>
          </cell>
          <cell r="AU482">
            <v>68592.330177979995</v>
          </cell>
          <cell r="AV482">
            <v>142296.85933778994</v>
          </cell>
          <cell r="AW482">
            <v>216818.33081662995</v>
          </cell>
          <cell r="AX482">
            <v>275793.79843471001</v>
          </cell>
          <cell r="AY482">
            <v>282049.9835702501</v>
          </cell>
        </row>
        <row r="500">
          <cell r="C500" t="str">
            <v>Jumlah KCP</v>
          </cell>
          <cell r="I500">
            <v>39052</v>
          </cell>
          <cell r="J500">
            <v>39417</v>
          </cell>
          <cell r="K500">
            <v>39448</v>
          </cell>
          <cell r="L500">
            <v>39479</v>
          </cell>
          <cell r="M500">
            <v>39508</v>
          </cell>
          <cell r="N500">
            <v>39539</v>
          </cell>
          <cell r="O500">
            <v>39569</v>
          </cell>
          <cell r="P500">
            <v>39600</v>
          </cell>
          <cell r="Q500">
            <v>39630</v>
          </cell>
          <cell r="R500">
            <v>39661</v>
          </cell>
          <cell r="S500">
            <v>39692</v>
          </cell>
          <cell r="T500">
            <v>39722</v>
          </cell>
          <cell r="U500">
            <v>39753</v>
          </cell>
          <cell r="V500">
            <v>39783</v>
          </cell>
          <cell r="W500">
            <v>39814</v>
          </cell>
          <cell r="X500">
            <v>39845</v>
          </cell>
          <cell r="Y500">
            <v>39873</v>
          </cell>
          <cell r="Z500">
            <v>39904</v>
          </cell>
          <cell r="AA500">
            <v>39934</v>
          </cell>
          <cell r="AB500">
            <v>39965</v>
          </cell>
          <cell r="AC500">
            <v>39995</v>
          </cell>
          <cell r="AD500">
            <v>40026</v>
          </cell>
          <cell r="AE500">
            <v>40057</v>
          </cell>
          <cell r="AF500">
            <v>40087</v>
          </cell>
          <cell r="AG500">
            <v>40118</v>
          </cell>
          <cell r="AH500">
            <v>40148</v>
          </cell>
          <cell r="AI500">
            <v>40179</v>
          </cell>
          <cell r="AJ500">
            <v>40210</v>
          </cell>
          <cell r="AK500">
            <v>40238</v>
          </cell>
          <cell r="AL500">
            <v>40269</v>
          </cell>
          <cell r="AM500">
            <v>40299</v>
          </cell>
          <cell r="AN500">
            <v>40330</v>
          </cell>
          <cell r="AO500">
            <v>40360</v>
          </cell>
          <cell r="AP500">
            <v>40391</v>
          </cell>
          <cell r="AQ500">
            <v>40422</v>
          </cell>
          <cell r="AR500">
            <v>40452</v>
          </cell>
          <cell r="AS500">
            <v>40483</v>
          </cell>
          <cell r="AT500">
            <v>40513</v>
          </cell>
          <cell r="AV500" t="str">
            <v>Y o Y</v>
          </cell>
          <cell r="AW500" t="str">
            <v>YoY %</v>
          </cell>
          <cell r="AX500" t="str">
            <v>Kontribusi (share)</v>
          </cell>
          <cell r="AY500" t="str">
            <v>Produktifitas per KCP</v>
          </cell>
        </row>
        <row r="502">
          <cell r="C502">
            <v>32</v>
          </cell>
          <cell r="I502">
            <v>2079.72011711</v>
          </cell>
          <cell r="J502">
            <v>3361.8697157500001</v>
          </cell>
          <cell r="K502">
            <v>-31.258361900000068</v>
          </cell>
          <cell r="L502">
            <v>839.45288477000031</v>
          </cell>
          <cell r="M502">
            <v>235.35756551000031</v>
          </cell>
          <cell r="N502">
            <v>598.05832108999994</v>
          </cell>
          <cell r="O502">
            <v>1450.89944919</v>
          </cell>
          <cell r="P502">
            <v>2396.3231616799999</v>
          </cell>
          <cell r="Q502">
            <v>2008.1342229999996</v>
          </cell>
          <cell r="R502">
            <v>1087.5008834800001</v>
          </cell>
          <cell r="S502">
            <v>-609.79580188</v>
          </cell>
          <cell r="T502">
            <v>262.32722722000017</v>
          </cell>
          <cell r="U502">
            <v>1103.5801259999989</v>
          </cell>
          <cell r="V502">
            <v>892.12772992999999</v>
          </cell>
          <cell r="W502">
            <v>-1307.03826428</v>
          </cell>
          <cell r="X502">
            <v>-72.386448660000113</v>
          </cell>
          <cell r="Y502">
            <v>-2446.6450681400001</v>
          </cell>
          <cell r="Z502">
            <v>-1016.0060554599997</v>
          </cell>
          <cell r="AA502">
            <v>1299.25001307</v>
          </cell>
          <cell r="AB502">
            <v>2140.01958543</v>
          </cell>
          <cell r="AC502">
            <v>4151.1290975400007</v>
          </cell>
          <cell r="AD502">
            <v>5542.1004917499995</v>
          </cell>
          <cell r="AE502">
            <v>7351.6896077799993</v>
          </cell>
          <cell r="AF502">
            <v>9013.2833486600011</v>
          </cell>
          <cell r="AG502">
            <v>10830.29270056</v>
          </cell>
          <cell r="AH502">
            <v>14950.76335046</v>
          </cell>
          <cell r="AI502">
            <v>1426.6644721199998</v>
          </cell>
          <cell r="AJ502">
            <v>3711.7785858899997</v>
          </cell>
          <cell r="AK502">
            <v>4831.4517325999996</v>
          </cell>
          <cell r="AL502">
            <v>5909.6771264599975</v>
          </cell>
          <cell r="AM502">
            <v>4390.4840728399995</v>
          </cell>
          <cell r="AN502">
            <v>3658.2033684799999</v>
          </cell>
          <cell r="AO502">
            <v>2038.5869438399989</v>
          </cell>
          <cell r="AP502">
            <v>4438.2915296299952</v>
          </cell>
          <cell r="AQ502">
            <v>10379.845845099997</v>
          </cell>
          <cell r="AR502">
            <v>9457.4029979499937</v>
          </cell>
          <cell r="AS502">
            <v>12160.213049600005</v>
          </cell>
          <cell r="AT502">
            <v>15792.714451529999</v>
          </cell>
          <cell r="AV502">
            <v>841.95110106999891</v>
          </cell>
          <cell r="AW502">
            <v>5.6314923949625222E-2</v>
          </cell>
          <cell r="AX502">
            <v>2.1636963871717419E-2</v>
          </cell>
          <cell r="AY502">
            <v>493.52232661031246</v>
          </cell>
        </row>
        <row r="503">
          <cell r="C503">
            <v>48</v>
          </cell>
          <cell r="I503">
            <v>5968.8614580600006</v>
          </cell>
          <cell r="J503">
            <v>9289.5899716199983</v>
          </cell>
          <cell r="K503">
            <v>1457.2440083399999</v>
          </cell>
          <cell r="L503">
            <v>1351.6099507899999</v>
          </cell>
          <cell r="M503">
            <v>-170.04312582999978</v>
          </cell>
          <cell r="N503">
            <v>2630.46586338</v>
          </cell>
          <cell r="O503">
            <v>3279.3672325700004</v>
          </cell>
          <cell r="P503">
            <v>4137.25527057</v>
          </cell>
          <cell r="Q503">
            <v>7355.0835154899996</v>
          </cell>
          <cell r="R503">
            <v>9583.8254254899985</v>
          </cell>
          <cell r="S503">
            <v>8327.1870763199986</v>
          </cell>
          <cell r="T503">
            <v>8234.2039510000013</v>
          </cell>
          <cell r="U503">
            <v>9056.0725975400019</v>
          </cell>
          <cell r="V503">
            <v>11114.026402619997</v>
          </cell>
          <cell r="W503">
            <v>1544.20632903</v>
          </cell>
          <cell r="X503">
            <v>3539.3353008500007</v>
          </cell>
          <cell r="Y503">
            <v>3680.3056985100002</v>
          </cell>
          <cell r="Z503">
            <v>3763.8896993899994</v>
          </cell>
          <cell r="AA503">
            <v>2750.6629790700008</v>
          </cell>
          <cell r="AB503">
            <v>-286.1645399599995</v>
          </cell>
          <cell r="AC503">
            <v>-146.07125399000043</v>
          </cell>
          <cell r="AD503">
            <v>-1908.9766765499978</v>
          </cell>
          <cell r="AE503">
            <v>-194.9340039099998</v>
          </cell>
          <cell r="AF503">
            <v>3828.7517898499996</v>
          </cell>
          <cell r="AG503">
            <v>5947.0599418200036</v>
          </cell>
          <cell r="AH503">
            <v>10672.363655270003</v>
          </cell>
          <cell r="AI503">
            <v>-2427.8733477299998</v>
          </cell>
          <cell r="AJ503">
            <v>-1381.394813769999</v>
          </cell>
          <cell r="AK503">
            <v>-1626.7395135900019</v>
          </cell>
          <cell r="AL503">
            <v>-1793.5591166200002</v>
          </cell>
          <cell r="AM503">
            <v>-2669.2169295699996</v>
          </cell>
          <cell r="AN503">
            <v>-1137.8286727900017</v>
          </cell>
          <cell r="AO503">
            <v>3851.7994255700005</v>
          </cell>
          <cell r="AP503">
            <v>10081.001421580002</v>
          </cell>
          <cell r="AQ503">
            <v>11256.742108369997</v>
          </cell>
          <cell r="AR503">
            <v>14753.815273010001</v>
          </cell>
          <cell r="AS503">
            <v>21683.719597979998</v>
          </cell>
          <cell r="AT503">
            <v>26509.03525511</v>
          </cell>
          <cell r="AV503">
            <v>15836.671599839998</v>
          </cell>
          <cell r="AW503">
            <v>1.4838954247984104</v>
          </cell>
          <cell r="AX503">
            <v>3.6318964662425741E-2</v>
          </cell>
          <cell r="AY503">
            <v>552.27156781479164</v>
          </cell>
        </row>
        <row r="504">
          <cell r="C504">
            <v>31</v>
          </cell>
          <cell r="I504">
            <v>7954.0886180200005</v>
          </cell>
          <cell r="J504">
            <v>14713.972064849999</v>
          </cell>
          <cell r="K504">
            <v>729.84204862000001</v>
          </cell>
          <cell r="L504">
            <v>2344.2426286800005</v>
          </cell>
          <cell r="M504">
            <v>2613.1055753800001</v>
          </cell>
          <cell r="N504">
            <v>4792.9966404899997</v>
          </cell>
          <cell r="O504">
            <v>5892.9552674500001</v>
          </cell>
          <cell r="P504">
            <v>7186.8282043799982</v>
          </cell>
          <cell r="Q504">
            <v>8257.2195312600015</v>
          </cell>
          <cell r="R504">
            <v>10149.604410290001</v>
          </cell>
          <cell r="S504">
            <v>10652.900135690001</v>
          </cell>
          <cell r="T504">
            <v>12077.086959270002</v>
          </cell>
          <cell r="U504">
            <v>13195.606009130001</v>
          </cell>
          <cell r="V504">
            <v>14702.55466731</v>
          </cell>
          <cell r="W504">
            <v>1478.6647240799998</v>
          </cell>
          <cell r="X504">
            <v>3819.6141421000002</v>
          </cell>
          <cell r="Y504">
            <v>3804.2161815899995</v>
          </cell>
          <cell r="Z504">
            <v>6472.9577552999999</v>
          </cell>
          <cell r="AA504">
            <v>9159.7186700999991</v>
          </cell>
          <cell r="AB504">
            <v>10062.476302500001</v>
          </cell>
          <cell r="AC504">
            <v>13340.315145489998</v>
          </cell>
          <cell r="AD504">
            <v>15836.321371479999</v>
          </cell>
          <cell r="AE504">
            <v>17445.226628580003</v>
          </cell>
          <cell r="AF504">
            <v>20250.516785080003</v>
          </cell>
          <cell r="AG504">
            <v>22116.704730499998</v>
          </cell>
          <cell r="AH504">
            <v>25777.081606199994</v>
          </cell>
          <cell r="AI504">
            <v>3079.6886363399994</v>
          </cell>
          <cell r="AJ504">
            <v>6933.9154288500004</v>
          </cell>
          <cell r="AK504">
            <v>6248.8243495200004</v>
          </cell>
          <cell r="AL504">
            <v>12886.04156496</v>
          </cell>
          <cell r="AM504">
            <v>11532.866408759999</v>
          </cell>
          <cell r="AN504">
            <v>14286.406245620001</v>
          </cell>
          <cell r="AO504">
            <v>18747.097607060001</v>
          </cell>
          <cell r="AP504">
            <v>18893.49520089</v>
          </cell>
          <cell r="AQ504">
            <v>22292.140349679998</v>
          </cell>
          <cell r="AR504">
            <v>17780.904827140002</v>
          </cell>
          <cell r="AS504">
            <v>23726.349343460002</v>
          </cell>
          <cell r="AT504">
            <v>26325.75211782</v>
          </cell>
          <cell r="AV504">
            <v>548.67051162000644</v>
          </cell>
          <cell r="AW504">
            <v>2.1285206758550911E-2</v>
          </cell>
          <cell r="AX504">
            <v>3.6067855796245073E-2</v>
          </cell>
          <cell r="AY504">
            <v>849.21781025225812</v>
          </cell>
        </row>
        <row r="505">
          <cell r="C505">
            <v>34</v>
          </cell>
          <cell r="I505">
            <v>-946.81932280000012</v>
          </cell>
          <cell r="J505">
            <v>6879.1422389099998</v>
          </cell>
          <cell r="K505">
            <v>1130.4146219399997</v>
          </cell>
          <cell r="L505">
            <v>1428.0568347199999</v>
          </cell>
          <cell r="M505">
            <v>1954.0654362799999</v>
          </cell>
          <cell r="N505">
            <v>1834.7296050500001</v>
          </cell>
          <cell r="O505">
            <v>2798.3618779000003</v>
          </cell>
          <cell r="P505">
            <v>6787.3582837100012</v>
          </cell>
          <cell r="Q505">
            <v>9032.2069836400005</v>
          </cell>
          <cell r="R505">
            <v>10877.651050480001</v>
          </cell>
          <cell r="S505">
            <v>12986.421881139999</v>
          </cell>
          <cell r="T505">
            <v>14402.035382149999</v>
          </cell>
          <cell r="U505">
            <v>16175.55360779</v>
          </cell>
          <cell r="V505">
            <v>18040.950699409997</v>
          </cell>
          <cell r="W505">
            <v>2775.1339755900003</v>
          </cell>
          <cell r="X505">
            <v>4625.7288663399995</v>
          </cell>
          <cell r="Y505">
            <v>5564.8933631800001</v>
          </cell>
          <cell r="Z505">
            <v>7312.2796191999987</v>
          </cell>
          <cell r="AA505">
            <v>10036.94626828</v>
          </cell>
          <cell r="AB505">
            <v>11242.930638840002</v>
          </cell>
          <cell r="AC505">
            <v>15672.663785939994</v>
          </cell>
          <cell r="AD505">
            <v>16978.061411110004</v>
          </cell>
          <cell r="AE505">
            <v>17992.88739643</v>
          </cell>
          <cell r="AF505">
            <v>22792.900885380001</v>
          </cell>
          <cell r="AG505">
            <v>21320.069410969998</v>
          </cell>
          <cell r="AH505">
            <v>23936.921318280001</v>
          </cell>
          <cell r="AI505">
            <v>2320.4329536800001</v>
          </cell>
          <cell r="AJ505">
            <v>6509.33292807</v>
          </cell>
          <cell r="AK505">
            <v>6790.1585069800003</v>
          </cell>
          <cell r="AL505">
            <v>9863.8997610699989</v>
          </cell>
          <cell r="AM505">
            <v>3565.734035550001</v>
          </cell>
          <cell r="AN505">
            <v>5036.5367519199972</v>
          </cell>
          <cell r="AO505">
            <v>8641.3446960899983</v>
          </cell>
          <cell r="AP505">
            <v>15061.24758186</v>
          </cell>
          <cell r="AQ505">
            <v>15318.486404059997</v>
          </cell>
          <cell r="AR505">
            <v>19109.282593860004</v>
          </cell>
          <cell r="AS505">
            <v>25909.549587399997</v>
          </cell>
          <cell r="AT505">
            <v>30554.386682550001</v>
          </cell>
          <cell r="AV505">
            <v>6617.4653642699996</v>
          </cell>
          <cell r="AW505">
            <v>0.27645432243687973</v>
          </cell>
          <cell r="AX505">
            <v>4.1861338201348304E-2</v>
          </cell>
          <cell r="AY505">
            <v>898.65843183970594</v>
          </cell>
        </row>
        <row r="506">
          <cell r="C506">
            <v>26</v>
          </cell>
          <cell r="I506">
            <v>-869.8825753399999</v>
          </cell>
          <cell r="J506">
            <v>5748.6164905299993</v>
          </cell>
          <cell r="K506">
            <v>321.32551012000005</v>
          </cell>
          <cell r="L506">
            <v>1030.7120809</v>
          </cell>
          <cell r="M506">
            <v>1385.6096364199998</v>
          </cell>
          <cell r="N506">
            <v>2523.4596547199994</v>
          </cell>
          <cell r="O506">
            <v>3247.0301223599995</v>
          </cell>
          <cell r="P506">
            <v>3670.2355245399999</v>
          </cell>
          <cell r="Q506">
            <v>4501.14465122</v>
          </cell>
          <cell r="R506">
            <v>5917.0582762699996</v>
          </cell>
          <cell r="S506">
            <v>6142.5351022700006</v>
          </cell>
          <cell r="T506">
            <v>7533.0245445300006</v>
          </cell>
          <cell r="U506">
            <v>8354.3214284700007</v>
          </cell>
          <cell r="V506">
            <v>9204.3042253900003</v>
          </cell>
          <cell r="W506">
            <v>1783.7193284200005</v>
          </cell>
          <cell r="X506">
            <v>2730.9820747199997</v>
          </cell>
          <cell r="Y506">
            <v>3534.0432871500007</v>
          </cell>
          <cell r="Z506">
            <v>4016.5576902200005</v>
          </cell>
          <cell r="AA506">
            <v>5375.2387661499997</v>
          </cell>
          <cell r="AB506">
            <v>5237.5756091699996</v>
          </cell>
          <cell r="AC506">
            <v>6276.5646230599996</v>
          </cell>
          <cell r="AD506">
            <v>8295.7620081200002</v>
          </cell>
          <cell r="AE506">
            <v>9596.9785362500024</v>
          </cell>
          <cell r="AF506">
            <v>11199.200099979997</v>
          </cell>
          <cell r="AG506">
            <v>13031.351026539998</v>
          </cell>
          <cell r="AH506">
            <v>13875.701651119998</v>
          </cell>
          <cell r="AI506">
            <v>1324.59168525</v>
          </cell>
          <cell r="AJ506">
            <v>3073.4488330700001</v>
          </cell>
          <cell r="AK506">
            <v>5472.74302979</v>
          </cell>
          <cell r="AL506">
            <v>8273.0362685999989</v>
          </cell>
          <cell r="AM506">
            <v>9161.0867104699992</v>
          </cell>
          <cell r="AN506">
            <v>10665.01196724</v>
          </cell>
          <cell r="AO506">
            <v>13054.729261299999</v>
          </cell>
          <cell r="AP506">
            <v>16296.917614910002</v>
          </cell>
          <cell r="AQ506">
            <v>13950.832325329999</v>
          </cell>
          <cell r="AR506">
            <v>19107.13085587</v>
          </cell>
          <cell r="AS506">
            <v>23034.722099840001</v>
          </cell>
          <cell r="AT506">
            <v>26271.996012149997</v>
          </cell>
          <cell r="AV506">
            <v>12396.294361029999</v>
          </cell>
          <cell r="AW506">
            <v>0.89338144280649145</v>
          </cell>
          <cell r="AX506">
            <v>3.5994206714585565E-2</v>
          </cell>
          <cell r="AY506">
            <v>1010.4613850826922</v>
          </cell>
        </row>
        <row r="507">
          <cell r="C507">
            <v>52</v>
          </cell>
          <cell r="I507">
            <v>23509.279610220001</v>
          </cell>
          <cell r="J507">
            <v>31100.845856589996</v>
          </cell>
          <cell r="K507">
            <v>1703.8938844299998</v>
          </cell>
          <cell r="L507">
            <v>7329.3970342399989</v>
          </cell>
          <cell r="M507">
            <v>9825.8183626700011</v>
          </cell>
          <cell r="N507">
            <v>16529.508048809999</v>
          </cell>
          <cell r="O507">
            <v>20746.327903830002</v>
          </cell>
          <cell r="P507">
            <v>25886.136794079997</v>
          </cell>
          <cell r="Q507">
            <v>29715.637138429996</v>
          </cell>
          <cell r="R507">
            <v>34179.718729450004</v>
          </cell>
          <cell r="S507">
            <v>39348.161477460009</v>
          </cell>
          <cell r="T507">
            <v>43964.888366660009</v>
          </cell>
          <cell r="U507">
            <v>43761.132590929999</v>
          </cell>
          <cell r="V507">
            <v>42955.710366359992</v>
          </cell>
          <cell r="W507">
            <v>3194.4833085800001</v>
          </cell>
          <cell r="X507">
            <v>4496.292568910002</v>
          </cell>
          <cell r="Y507">
            <v>4454.21475078</v>
          </cell>
          <cell r="Z507">
            <v>-76.371099079997293</v>
          </cell>
          <cell r="AA507">
            <v>1446.9880668799997</v>
          </cell>
          <cell r="AB507">
            <v>3820.5819938500063</v>
          </cell>
          <cell r="AC507">
            <v>10377.502040859994</v>
          </cell>
          <cell r="AD507">
            <v>15090.674430180003</v>
          </cell>
          <cell r="AE507">
            <v>18995.773941209991</v>
          </cell>
          <cell r="AF507">
            <v>20665.904992960004</v>
          </cell>
          <cell r="AG507">
            <v>23349.209279489998</v>
          </cell>
          <cell r="AH507">
            <v>22227.123150879997</v>
          </cell>
          <cell r="AI507">
            <v>5371.4525151799999</v>
          </cell>
          <cell r="AJ507">
            <v>10826.534256840001</v>
          </cell>
          <cell r="AK507">
            <v>14113.076481530003</v>
          </cell>
          <cell r="AL507">
            <v>19504.958238710002</v>
          </cell>
          <cell r="AM507">
            <v>18383.269832170001</v>
          </cell>
          <cell r="AN507">
            <v>21774.796825580004</v>
          </cell>
          <cell r="AO507">
            <v>29028.336749870003</v>
          </cell>
          <cell r="AP507">
            <v>29285.745152430009</v>
          </cell>
          <cell r="AQ507">
            <v>34562.745482170008</v>
          </cell>
          <cell r="AR507">
            <v>37784.345384889995</v>
          </cell>
          <cell r="AS507">
            <v>43325.489220449999</v>
          </cell>
          <cell r="AT507">
            <v>49483.81159497</v>
          </cell>
          <cell r="AV507">
            <v>27256.688444090003</v>
          </cell>
          <cell r="AW507">
            <v>1.2262805338805567</v>
          </cell>
          <cell r="AX507">
            <v>6.7795783112605437E-2</v>
          </cell>
          <cell r="AY507">
            <v>951.61176144173078</v>
          </cell>
        </row>
        <row r="508">
          <cell r="C508">
            <v>55</v>
          </cell>
          <cell r="I508">
            <v>12122.114040640003</v>
          </cell>
          <cell r="J508">
            <v>23603.781199769997</v>
          </cell>
          <cell r="K508">
            <v>2035.5683142500004</v>
          </cell>
          <cell r="L508">
            <v>3382.9681202399997</v>
          </cell>
          <cell r="M508">
            <v>5920.3278969799985</v>
          </cell>
          <cell r="N508">
            <v>7661.0941252499997</v>
          </cell>
          <cell r="O508">
            <v>9420.3480886599991</v>
          </cell>
          <cell r="P508">
            <v>11092.697617829999</v>
          </cell>
          <cell r="Q508">
            <v>13337.909092809998</v>
          </cell>
          <cell r="R508">
            <v>15903.141102340001</v>
          </cell>
          <cell r="S508">
            <v>16128.162859879998</v>
          </cell>
          <cell r="T508">
            <v>19089.637654170005</v>
          </cell>
          <cell r="U508">
            <v>20822.130835330005</v>
          </cell>
          <cell r="V508">
            <v>22070.069626599998</v>
          </cell>
          <cell r="W508">
            <v>2102.3963196699997</v>
          </cell>
          <cell r="X508">
            <v>7104.6074217500018</v>
          </cell>
          <cell r="Y508">
            <v>8108.7897992900007</v>
          </cell>
          <cell r="Z508">
            <v>12452.506940039997</v>
          </cell>
          <cell r="AA508">
            <v>17255.350694739998</v>
          </cell>
          <cell r="AB508">
            <v>22025.42515698</v>
          </cell>
          <cell r="AC508">
            <v>26718.025883849994</v>
          </cell>
          <cell r="AD508">
            <v>27120.455156920005</v>
          </cell>
          <cell r="AE508">
            <v>32742.701421220005</v>
          </cell>
          <cell r="AF508">
            <v>38880.359290360007</v>
          </cell>
          <cell r="AG508">
            <v>43584.699024069996</v>
          </cell>
          <cell r="AH508">
            <v>50587.131493180008</v>
          </cell>
          <cell r="AI508">
            <v>1885.6575253199996</v>
          </cell>
          <cell r="AJ508">
            <v>6381.8476191999989</v>
          </cell>
          <cell r="AK508">
            <v>8688.1026585900017</v>
          </cell>
          <cell r="AL508">
            <v>12648.49882185</v>
          </cell>
          <cell r="AM508">
            <v>8312.490650740001</v>
          </cell>
          <cell r="AN508">
            <v>14806.54722549</v>
          </cell>
          <cell r="AO508">
            <v>19001.342124280003</v>
          </cell>
          <cell r="AP508">
            <v>25409.389624939999</v>
          </cell>
          <cell r="AQ508">
            <v>31239.977609319991</v>
          </cell>
          <cell r="AR508">
            <v>35866.680472789994</v>
          </cell>
          <cell r="AS508">
            <v>43608.457805959988</v>
          </cell>
          <cell r="AT508">
            <v>54827.603502340011</v>
          </cell>
          <cell r="AV508">
            <v>4240.4720091600029</v>
          </cell>
          <cell r="AW508">
            <v>8.3825112909034771E-2</v>
          </cell>
          <cell r="AX508">
            <v>7.5117097810759759E-2</v>
          </cell>
          <cell r="AY508">
            <v>996.86551822436388</v>
          </cell>
        </row>
        <row r="509">
          <cell r="C509">
            <v>8</v>
          </cell>
          <cell r="I509">
            <v>1431.7947517400003</v>
          </cell>
          <cell r="J509">
            <v>2755.5376478499998</v>
          </cell>
          <cell r="K509">
            <v>391.62553171000002</v>
          </cell>
          <cell r="L509">
            <v>842.04218444000003</v>
          </cell>
          <cell r="M509">
            <v>1165.10661822</v>
          </cell>
          <cell r="N509">
            <v>1398.4752809900001</v>
          </cell>
          <cell r="O509">
            <v>1619.8415787599999</v>
          </cell>
          <cell r="P509">
            <v>2153.4544880999997</v>
          </cell>
          <cell r="Q509">
            <v>2204.6981498200003</v>
          </cell>
          <cell r="R509">
            <v>2571.2260725199999</v>
          </cell>
          <cell r="S509">
            <v>3177.2909212899999</v>
          </cell>
          <cell r="T509">
            <v>3791.9904293799996</v>
          </cell>
          <cell r="U509">
            <v>4379.3509392700007</v>
          </cell>
          <cell r="V509">
            <v>4411.1218256399998</v>
          </cell>
          <cell r="W509">
            <v>443.86663264000003</v>
          </cell>
          <cell r="X509">
            <v>727.79670159</v>
          </cell>
          <cell r="Y509">
            <v>1091.3653872099999</v>
          </cell>
          <cell r="Z509">
            <v>1549.8845819200001</v>
          </cell>
          <cell r="AA509">
            <v>2409.14091465</v>
          </cell>
          <cell r="AB509">
            <v>3077.83252524</v>
          </cell>
          <cell r="AC509">
            <v>3811.5843358700004</v>
          </cell>
          <cell r="AD509">
            <v>4364.9533846800005</v>
          </cell>
          <cell r="AE509">
            <v>5037.6080315099989</v>
          </cell>
          <cell r="AF509">
            <v>5757.8169688600001</v>
          </cell>
          <cell r="AG509">
            <v>6614.46272933</v>
          </cell>
          <cell r="AH509">
            <v>7111.1060587799993</v>
          </cell>
          <cell r="AI509">
            <v>633.66197906000014</v>
          </cell>
          <cell r="AJ509">
            <v>1208.9254437699999</v>
          </cell>
          <cell r="AK509">
            <v>1860.2377833399999</v>
          </cell>
          <cell r="AL509">
            <v>2746.9000176099998</v>
          </cell>
          <cell r="AM509">
            <v>2856.1290285499999</v>
          </cell>
          <cell r="AN509">
            <v>3797.6487524499998</v>
          </cell>
          <cell r="AO509">
            <v>4783.0456017500001</v>
          </cell>
          <cell r="AP509">
            <v>5667.8610655599996</v>
          </cell>
          <cell r="AQ509">
            <v>6575.1391743200002</v>
          </cell>
          <cell r="AR509">
            <v>7427.2327819499997</v>
          </cell>
          <cell r="AS509">
            <v>8140.1392759</v>
          </cell>
          <cell r="AT509">
            <v>9223.3747782600003</v>
          </cell>
          <cell r="AV509">
            <v>2112.268719480001</v>
          </cell>
          <cell r="AW509">
            <v>0.29703799971763994</v>
          </cell>
          <cell r="AX509">
            <v>1.2636575394623647E-2</v>
          </cell>
          <cell r="AY509">
            <v>1152.9218472825</v>
          </cell>
        </row>
        <row r="510">
          <cell r="C510">
            <v>26</v>
          </cell>
          <cell r="I510">
            <v>1686.5719356800005</v>
          </cell>
          <cell r="J510">
            <v>9918.3862311400007</v>
          </cell>
          <cell r="K510">
            <v>409.30684310999999</v>
          </cell>
          <cell r="L510">
            <v>716.46990212999992</v>
          </cell>
          <cell r="M510">
            <v>1040.1524602200002</v>
          </cell>
          <cell r="N510">
            <v>721.62788742000021</v>
          </cell>
          <cell r="O510">
            <v>2009.0354101199996</v>
          </cell>
          <cell r="P510">
            <v>4514.0330608899994</v>
          </cell>
          <cell r="Q510">
            <v>7170.5338624200012</v>
          </cell>
          <cell r="R510">
            <v>10903.6372563</v>
          </cell>
          <cell r="S510">
            <v>13557.669217819999</v>
          </cell>
          <cell r="T510">
            <v>15422.615074240002</v>
          </cell>
          <cell r="U510">
            <v>17603.168174100003</v>
          </cell>
          <cell r="V510">
            <v>19684.83436741</v>
          </cell>
          <cell r="W510">
            <v>2223.8969974799998</v>
          </cell>
          <cell r="X510">
            <v>4149.8801470800008</v>
          </cell>
          <cell r="Y510">
            <v>5356.2018176199999</v>
          </cell>
          <cell r="Z510">
            <v>8893.8744827700011</v>
          </cell>
          <cell r="AA510">
            <v>11346.16194039</v>
          </cell>
          <cell r="AB510">
            <v>14230.81896264</v>
          </cell>
          <cell r="AC510">
            <v>18603.995690929998</v>
          </cell>
          <cell r="AD510">
            <v>20890.208156489996</v>
          </cell>
          <cell r="AE510">
            <v>24135.121260459997</v>
          </cell>
          <cell r="AF510">
            <v>27490.428344420005</v>
          </cell>
          <cell r="AG510">
            <v>31968.238818529997</v>
          </cell>
          <cell r="AH510">
            <v>35995.058564430001</v>
          </cell>
          <cell r="AI510">
            <v>2906.5456325999999</v>
          </cell>
          <cell r="AJ510">
            <v>6705.1938848200016</v>
          </cell>
          <cell r="AK510">
            <v>9307.0778670800009</v>
          </cell>
          <cell r="AL510">
            <v>12161.725000249999</v>
          </cell>
          <cell r="AM510">
            <v>11992.361033540001</v>
          </cell>
          <cell r="AN510">
            <v>14658.21968462</v>
          </cell>
          <cell r="AO510">
            <v>17798.025541579998</v>
          </cell>
          <cell r="AP510">
            <v>22341.649949839997</v>
          </cell>
          <cell r="AQ510">
            <v>26964.933551419996</v>
          </cell>
          <cell r="AR510">
            <v>33341.362989970003</v>
          </cell>
          <cell r="AS510">
            <v>41234.957680799998</v>
          </cell>
          <cell r="AT510">
            <v>44343.208284790002</v>
          </cell>
          <cell r="AV510">
            <v>8348.1497203600011</v>
          </cell>
          <cell r="AW510">
            <v>0.23192488228396907</v>
          </cell>
          <cell r="AX510">
            <v>6.0752848951884264E-2</v>
          </cell>
          <cell r="AY510">
            <v>1705.5080109534615</v>
          </cell>
        </row>
        <row r="511">
          <cell r="C511">
            <v>5</v>
          </cell>
          <cell r="I511">
            <v>-82.542113050000125</v>
          </cell>
          <cell r="J511">
            <v>1673.4837392099998</v>
          </cell>
          <cell r="K511">
            <v>461.83758731000006</v>
          </cell>
          <cell r="L511">
            <v>716.9467904600001</v>
          </cell>
          <cell r="M511">
            <v>700.12154768999994</v>
          </cell>
          <cell r="N511">
            <v>1131.95450549</v>
          </cell>
          <cell r="O511">
            <v>1307.05437852</v>
          </cell>
          <cell r="P511">
            <v>1729.52214727</v>
          </cell>
          <cell r="Q511">
            <v>2610.2220964099997</v>
          </cell>
          <cell r="R511">
            <v>2999.3015387199994</v>
          </cell>
          <cell r="S511">
            <v>3310.6941043000002</v>
          </cell>
          <cell r="T511">
            <v>3635.5440710399998</v>
          </cell>
          <cell r="U511">
            <v>4125.2068000500003</v>
          </cell>
          <cell r="V511">
            <v>4600.6689120499996</v>
          </cell>
          <cell r="W511">
            <v>355.02888213</v>
          </cell>
          <cell r="X511">
            <v>892.59033827999997</v>
          </cell>
          <cell r="Y511">
            <v>994.59082112999999</v>
          </cell>
          <cell r="Z511">
            <v>1699.3643604199999</v>
          </cell>
          <cell r="AA511">
            <v>2034.5947507900003</v>
          </cell>
          <cell r="AB511">
            <v>1589.7942468900001</v>
          </cell>
          <cell r="AC511">
            <v>2012.3164921300001</v>
          </cell>
          <cell r="AD511">
            <v>2730.0512952200002</v>
          </cell>
          <cell r="AE511">
            <v>2040.8075323800001</v>
          </cell>
          <cell r="AF511">
            <v>4296.9928469500001</v>
          </cell>
          <cell r="AG511">
            <v>5000.1795421499992</v>
          </cell>
          <cell r="AH511">
            <v>5690.8751505800001</v>
          </cell>
          <cell r="AI511">
            <v>575.94360537000011</v>
          </cell>
          <cell r="AJ511">
            <v>1183.8008972999999</v>
          </cell>
          <cell r="AK511">
            <v>1684.2037531699998</v>
          </cell>
          <cell r="AL511">
            <v>2638.64369713</v>
          </cell>
          <cell r="AM511">
            <v>2727.2964066599998</v>
          </cell>
          <cell r="AN511">
            <v>3733.15332545</v>
          </cell>
          <cell r="AO511">
            <v>4389.1427348899997</v>
          </cell>
          <cell r="AP511">
            <v>4750.8250712400004</v>
          </cell>
          <cell r="AQ511">
            <v>5403.3629644399998</v>
          </cell>
          <cell r="AR511">
            <v>5838.5685864999996</v>
          </cell>
          <cell r="AS511">
            <v>6677.3299105400001</v>
          </cell>
          <cell r="AT511">
            <v>9106.8419881400005</v>
          </cell>
          <cell r="AV511">
            <v>3415.9668375600004</v>
          </cell>
          <cell r="AW511">
            <v>0.60025334367278349</v>
          </cell>
          <cell r="AX511">
            <v>1.2476918498563415E-2</v>
          </cell>
          <cell r="AY511">
            <v>1821.3683976280001</v>
          </cell>
        </row>
        <row r="512">
          <cell r="C512">
            <v>23</v>
          </cell>
          <cell r="I512">
            <v>7660.005652419999</v>
          </cell>
          <cell r="J512">
            <v>15837.85505953</v>
          </cell>
          <cell r="K512">
            <v>1796.5224770699997</v>
          </cell>
          <cell r="L512">
            <v>3403.2797128499997</v>
          </cell>
          <cell r="M512">
            <v>4341.8550245700008</v>
          </cell>
          <cell r="N512">
            <v>6141.9734916900006</v>
          </cell>
          <cell r="O512">
            <v>7829.0785773700018</v>
          </cell>
          <cell r="P512">
            <v>9637.898071900001</v>
          </cell>
          <cell r="Q512">
            <v>11158.283442389999</v>
          </cell>
          <cell r="R512">
            <v>12727.931994200002</v>
          </cell>
          <cell r="S512">
            <v>15554.36935517</v>
          </cell>
          <cell r="T512">
            <v>17445.620125440004</v>
          </cell>
          <cell r="U512">
            <v>20713.146655230001</v>
          </cell>
          <cell r="V512">
            <v>23224.313523479999</v>
          </cell>
          <cell r="W512">
            <v>2978.5123375700005</v>
          </cell>
          <cell r="X512">
            <v>6107.6955454700001</v>
          </cell>
          <cell r="Y512">
            <v>8849.0444685899984</v>
          </cell>
          <cell r="Z512">
            <v>12141.30866717</v>
          </cell>
          <cell r="AA512">
            <v>15018.465837110001</v>
          </cell>
          <cell r="AB512">
            <v>17117.781891230003</v>
          </cell>
          <cell r="AC512">
            <v>19868.885960629999</v>
          </cell>
          <cell r="AD512">
            <v>22507.524962700001</v>
          </cell>
          <cell r="AE512">
            <v>24534.875703120004</v>
          </cell>
          <cell r="AF512">
            <v>28591.859542380003</v>
          </cell>
          <cell r="AG512">
            <v>32709.677811270001</v>
          </cell>
          <cell r="AH512">
            <v>35760.935775540005</v>
          </cell>
          <cell r="AI512">
            <v>1939.10325199</v>
          </cell>
          <cell r="AJ512">
            <v>4211.9139866300002</v>
          </cell>
          <cell r="AK512">
            <v>8112.8842676899994</v>
          </cell>
          <cell r="AL512">
            <v>11035.038207919999</v>
          </cell>
          <cell r="AM512">
            <v>12596.642074890002</v>
          </cell>
          <cell r="AN512">
            <v>17677.470867759999</v>
          </cell>
          <cell r="AO512">
            <v>22328.541902550001</v>
          </cell>
          <cell r="AP512">
            <v>26865.492178379998</v>
          </cell>
          <cell r="AQ512">
            <v>30620.845516649999</v>
          </cell>
          <cell r="AR512">
            <v>34222.339870759999</v>
          </cell>
          <cell r="AS512">
            <v>38334.637482049999</v>
          </cell>
          <cell r="AT512">
            <v>42444.777700889994</v>
          </cell>
          <cell r="AV512">
            <v>6683.8419253499887</v>
          </cell>
          <cell r="AW512">
            <v>0.18690344031549772</v>
          </cell>
          <cell r="AX512">
            <v>5.8151885445396727E-2</v>
          </cell>
          <cell r="AY512">
            <v>1845.4251174299998</v>
          </cell>
        </row>
        <row r="513">
          <cell r="C513">
            <v>30</v>
          </cell>
          <cell r="I513">
            <v>8293.7125745499998</v>
          </cell>
          <cell r="J513">
            <v>18355.576956819998</v>
          </cell>
          <cell r="K513">
            <v>2026.5192834299999</v>
          </cell>
          <cell r="L513">
            <v>4065.0612170099998</v>
          </cell>
          <cell r="M513">
            <v>5561.8691212999993</v>
          </cell>
          <cell r="N513">
            <v>8367.983893730001</v>
          </cell>
          <cell r="O513">
            <v>10324.846054670001</v>
          </cell>
          <cell r="P513">
            <v>13654.934762559998</v>
          </cell>
          <cell r="Q513">
            <v>16656.257110009999</v>
          </cell>
          <cell r="R513">
            <v>19824.61631908</v>
          </cell>
          <cell r="S513">
            <v>20985.103073639999</v>
          </cell>
          <cell r="T513">
            <v>22717.708609780006</v>
          </cell>
          <cell r="U513">
            <v>25980.20226631</v>
          </cell>
          <cell r="V513">
            <v>27466.44975657</v>
          </cell>
          <cell r="W513">
            <v>3875.2092591200008</v>
          </cell>
          <cell r="X513">
            <v>6420.5622019099992</v>
          </cell>
          <cell r="Y513">
            <v>9215.4928122099991</v>
          </cell>
          <cell r="Z513">
            <v>11487.396271440004</v>
          </cell>
          <cell r="AA513">
            <v>14160.153323750001</v>
          </cell>
          <cell r="AB513">
            <v>18382.860854360006</v>
          </cell>
          <cell r="AC513">
            <v>22056.343245050004</v>
          </cell>
          <cell r="AD513">
            <v>25950.944975309998</v>
          </cell>
          <cell r="AE513">
            <v>27559.578726789994</v>
          </cell>
          <cell r="AF513">
            <v>30098.782739890001</v>
          </cell>
          <cell r="AG513">
            <v>33815.0323823</v>
          </cell>
          <cell r="AH513">
            <v>40777.856955149997</v>
          </cell>
          <cell r="AI513">
            <v>2483.4502480799997</v>
          </cell>
          <cell r="AJ513">
            <v>6744.6770405200004</v>
          </cell>
          <cell r="AK513">
            <v>9172.92001781</v>
          </cell>
          <cell r="AL513">
            <v>12539.517700909999</v>
          </cell>
          <cell r="AM513">
            <v>12768.493954499998</v>
          </cell>
          <cell r="AN513">
            <v>19504.470764980004</v>
          </cell>
          <cell r="AO513">
            <v>25873.596287499997</v>
          </cell>
          <cell r="AP513">
            <v>30831.750007580002</v>
          </cell>
          <cell r="AQ513">
            <v>35793.373956790005</v>
          </cell>
          <cell r="AR513">
            <v>41135.311630510005</v>
          </cell>
          <cell r="AS513">
            <v>49381.021115429998</v>
          </cell>
          <cell r="AT513">
            <v>56673.742128779995</v>
          </cell>
          <cell r="AV513">
            <v>15895.885173629998</v>
          </cell>
          <cell r="AW513">
            <v>0.38981659068335234</v>
          </cell>
          <cell r="AX513">
            <v>7.7646418206253537E-2</v>
          </cell>
          <cell r="AY513">
            <v>1889.1247376259998</v>
          </cell>
        </row>
        <row r="514">
          <cell r="C514">
            <v>14</v>
          </cell>
          <cell r="I514">
            <v>3760.7825368399999</v>
          </cell>
          <cell r="J514">
            <v>10137.00308767</v>
          </cell>
          <cell r="K514">
            <v>1075.49929643</v>
          </cell>
          <cell r="L514">
            <v>2490.6888981699999</v>
          </cell>
          <cell r="M514">
            <v>3340.57179658</v>
          </cell>
          <cell r="N514">
            <v>4763.7405669399996</v>
          </cell>
          <cell r="O514">
            <v>5870.9452317799996</v>
          </cell>
          <cell r="P514">
            <v>6973.4789581799996</v>
          </cell>
          <cell r="Q514">
            <v>8303.8440713499986</v>
          </cell>
          <cell r="R514">
            <v>9752.6659187200003</v>
          </cell>
          <cell r="S514">
            <v>10771.9833745</v>
          </cell>
          <cell r="T514">
            <v>11991.633692110001</v>
          </cell>
          <cell r="U514">
            <v>13600.421183500001</v>
          </cell>
          <cell r="V514">
            <v>14945.58690647</v>
          </cell>
          <cell r="W514">
            <v>1896.9643541999999</v>
          </cell>
          <cell r="X514">
            <v>3099.83471078</v>
          </cell>
          <cell r="Y514">
            <v>4256.0994317499999</v>
          </cell>
          <cell r="Z514">
            <v>5198.0609571100003</v>
          </cell>
          <cell r="AA514">
            <v>6981.3395001500003</v>
          </cell>
          <cell r="AB514">
            <v>8053.277510599999</v>
          </cell>
          <cell r="AC514">
            <v>9140.9995023899992</v>
          </cell>
          <cell r="AD514">
            <v>11512.512285389999</v>
          </cell>
          <cell r="AE514">
            <v>13037.40491121</v>
          </cell>
          <cell r="AF514">
            <v>14728.572913870001</v>
          </cell>
          <cell r="AG514">
            <v>16940.432218189999</v>
          </cell>
          <cell r="AH514">
            <v>18772.889501019999</v>
          </cell>
          <cell r="AI514">
            <v>1631.0844471299999</v>
          </cell>
          <cell r="AJ514">
            <v>3306.97505916</v>
          </cell>
          <cell r="AK514">
            <v>5502.5629324599995</v>
          </cell>
          <cell r="AL514">
            <v>6496.4382178900005</v>
          </cell>
          <cell r="AM514">
            <v>5158.2617095300002</v>
          </cell>
          <cell r="AN514">
            <v>6529.0669796500006</v>
          </cell>
          <cell r="AO514">
            <v>8315.277104499999</v>
          </cell>
          <cell r="AP514">
            <v>10464.782520949999</v>
          </cell>
          <cell r="AQ514">
            <v>14250.99468313</v>
          </cell>
          <cell r="AR514">
            <v>16907.648099509999</v>
          </cell>
          <cell r="AS514">
            <v>19197.513466139997</v>
          </cell>
          <cell r="AT514">
            <v>23606.409205069998</v>
          </cell>
          <cell r="AV514">
            <v>4833.5197040499988</v>
          </cell>
          <cell r="AW514">
            <v>0.25747340087349774</v>
          </cell>
          <cell r="AX514">
            <v>3.2342193273911413E-2</v>
          </cell>
          <cell r="AY514">
            <v>1686.1720860764285</v>
          </cell>
        </row>
        <row r="515">
          <cell r="C515">
            <v>19</v>
          </cell>
          <cell r="I515">
            <v>5893.930307820001</v>
          </cell>
          <cell r="J515">
            <v>12838.040277010001</v>
          </cell>
          <cell r="K515">
            <v>1283.6025269000002</v>
          </cell>
          <cell r="L515">
            <v>2829.21954654</v>
          </cell>
          <cell r="M515">
            <v>3685.4658803500001</v>
          </cell>
          <cell r="N515">
            <v>5071.1299010400007</v>
          </cell>
          <cell r="O515">
            <v>5776.3553431199998</v>
          </cell>
          <cell r="P515">
            <v>6331.73485007</v>
          </cell>
          <cell r="Q515">
            <v>9341.6484682399987</v>
          </cell>
          <cell r="R515">
            <v>9962.5361277199991</v>
          </cell>
          <cell r="S515">
            <v>11426.202608950001</v>
          </cell>
          <cell r="T515">
            <v>14735.27526226</v>
          </cell>
          <cell r="U515">
            <v>15986.608609110001</v>
          </cell>
          <cell r="V515">
            <v>17200.147508490001</v>
          </cell>
          <cell r="W515">
            <v>1752.8548108999996</v>
          </cell>
          <cell r="X515">
            <v>3188.7214595700002</v>
          </cell>
          <cell r="Y515">
            <v>4334.4913113699995</v>
          </cell>
          <cell r="Z515">
            <v>5815.9513493799996</v>
          </cell>
          <cell r="AA515">
            <v>7844.7761619699995</v>
          </cell>
          <cell r="AB515">
            <v>9509.1164377500008</v>
          </cell>
          <cell r="AC515">
            <v>11876.49462963</v>
          </cell>
          <cell r="AD515">
            <v>13767.21983374</v>
          </cell>
          <cell r="AE515">
            <v>15395.607106400001</v>
          </cell>
          <cell r="AF515">
            <v>19729.769410029996</v>
          </cell>
          <cell r="AG515">
            <v>22117.413705209998</v>
          </cell>
          <cell r="AH515">
            <v>24601.956199470002</v>
          </cell>
          <cell r="AI515">
            <v>3366.2766939300009</v>
          </cell>
          <cell r="AJ515">
            <v>6480.17963418</v>
          </cell>
          <cell r="AK515">
            <v>9265.0798313000014</v>
          </cell>
          <cell r="AL515">
            <v>12470.049855510002</v>
          </cell>
          <cell r="AM515">
            <v>13698.68190899</v>
          </cell>
          <cell r="AN515">
            <v>17235.822786379998</v>
          </cell>
          <cell r="AO515">
            <v>22207.95271338</v>
          </cell>
          <cell r="AP515">
            <v>26971.475371420001</v>
          </cell>
          <cell r="AQ515">
            <v>30790.32210252</v>
          </cell>
          <cell r="AR515">
            <v>34226.009487929994</v>
          </cell>
          <cell r="AS515">
            <v>39229.69778437999</v>
          </cell>
          <cell r="AT515">
            <v>42507.500839960005</v>
          </cell>
          <cell r="AV515">
            <v>17905.544640490003</v>
          </cell>
          <cell r="AW515">
            <v>0.72780979265688395</v>
          </cell>
          <cell r="AX515">
            <v>5.8237819899422588E-2</v>
          </cell>
          <cell r="AY515">
            <v>2237.2368863136844</v>
          </cell>
        </row>
        <row r="516">
          <cell r="C516">
            <v>20</v>
          </cell>
          <cell r="I516">
            <v>4115.5608590499996</v>
          </cell>
          <cell r="J516">
            <v>9492.528911970001</v>
          </cell>
          <cell r="K516">
            <v>1025.6352498000001</v>
          </cell>
          <cell r="L516">
            <v>2443.1949343299998</v>
          </cell>
          <cell r="M516">
            <v>3200.1284436400001</v>
          </cell>
          <cell r="N516">
            <v>4561.4956671</v>
          </cell>
          <cell r="O516">
            <v>6071.3108181100006</v>
          </cell>
          <cell r="P516">
            <v>7516.2515904000002</v>
          </cell>
          <cell r="Q516">
            <v>9808.3609188299997</v>
          </cell>
          <cell r="R516">
            <v>11575.307325680002</v>
          </cell>
          <cell r="S516">
            <v>12945.43707057</v>
          </cell>
          <cell r="T516">
            <v>14276.93430261</v>
          </cell>
          <cell r="U516">
            <v>16562.919003760002</v>
          </cell>
          <cell r="V516">
            <v>18464.109480489999</v>
          </cell>
          <cell r="W516">
            <v>1991.8140802699995</v>
          </cell>
          <cell r="X516">
            <v>3603.4718601499999</v>
          </cell>
          <cell r="Y516">
            <v>4774.0017982299996</v>
          </cell>
          <cell r="Z516">
            <v>6625.5786848500002</v>
          </cell>
          <cell r="AA516">
            <v>8464.3700106899996</v>
          </cell>
          <cell r="AB516">
            <v>10940.07589797</v>
          </cell>
          <cell r="AC516">
            <v>12722.45132638</v>
          </cell>
          <cell r="AD516">
            <v>14847.562303980001</v>
          </cell>
          <cell r="AE516">
            <v>16957.001468690003</v>
          </cell>
          <cell r="AF516">
            <v>19239.595149270001</v>
          </cell>
          <cell r="AG516">
            <v>21898.561307460001</v>
          </cell>
          <cell r="AH516">
            <v>22803.351522239998</v>
          </cell>
          <cell r="AI516">
            <v>2072.1728582499995</v>
          </cell>
          <cell r="AJ516">
            <v>5251.4905379900001</v>
          </cell>
          <cell r="AK516">
            <v>8296.8965186099995</v>
          </cell>
          <cell r="AL516">
            <v>10817.089744390001</v>
          </cell>
          <cell r="AM516">
            <v>12385.229128730001</v>
          </cell>
          <cell r="AN516">
            <v>14704.579808150002</v>
          </cell>
          <cell r="AO516">
            <v>18727.995627420001</v>
          </cell>
          <cell r="AP516">
            <v>22319.69839252</v>
          </cell>
          <cell r="AQ516">
            <v>26733.22034634</v>
          </cell>
          <cell r="AR516">
            <v>32156.742714339998</v>
          </cell>
          <cell r="AS516">
            <v>41065.153163979994</v>
          </cell>
          <cell r="AT516">
            <v>46034.822182719996</v>
          </cell>
          <cell r="AV516">
            <v>23231.470660479998</v>
          </cell>
          <cell r="AW516">
            <v>1.0187743954138697</v>
          </cell>
          <cell r="AX516">
            <v>6.30704612221967E-2</v>
          </cell>
          <cell r="AY516">
            <v>2301.741109136</v>
          </cell>
        </row>
        <row r="517">
          <cell r="C517">
            <v>24</v>
          </cell>
          <cell r="I517">
            <v>11816.72240212</v>
          </cell>
          <cell r="J517">
            <v>22695.799622780003</v>
          </cell>
          <cell r="K517">
            <v>1787.9999104100002</v>
          </cell>
          <cell r="L517">
            <v>3572.1633683700002</v>
          </cell>
          <cell r="M517">
            <v>5635.9538308900001</v>
          </cell>
          <cell r="N517">
            <v>8592.7717423699996</v>
          </cell>
          <cell r="O517">
            <v>10624.087429609999</v>
          </cell>
          <cell r="P517">
            <v>15530.15606628</v>
          </cell>
          <cell r="Q517">
            <v>18204.758623159996</v>
          </cell>
          <cell r="R517">
            <v>21733.814056200001</v>
          </cell>
          <cell r="S517">
            <v>24223.3039909</v>
          </cell>
          <cell r="T517">
            <v>26785.274668949995</v>
          </cell>
          <cell r="U517">
            <v>27815.855145340003</v>
          </cell>
          <cell r="V517">
            <v>31912.818803819991</v>
          </cell>
          <cell r="W517">
            <v>2095.8790232299998</v>
          </cell>
          <cell r="X517">
            <v>5555.4794022900005</v>
          </cell>
          <cell r="Y517">
            <v>6576.2803821500002</v>
          </cell>
          <cell r="Z517">
            <v>11553.594424840001</v>
          </cell>
          <cell r="AA517">
            <v>16256.182282479998</v>
          </cell>
          <cell r="AB517">
            <v>19873.649857240001</v>
          </cell>
          <cell r="AC517">
            <v>24522.149511220003</v>
          </cell>
          <cell r="AD517">
            <v>27533.674913390001</v>
          </cell>
          <cell r="AE517">
            <v>26651.40008693</v>
          </cell>
          <cell r="AF517">
            <v>31188.349627550004</v>
          </cell>
          <cell r="AG517">
            <v>32904.786463740005</v>
          </cell>
          <cell r="AH517">
            <v>34024.583357430005</v>
          </cell>
          <cell r="AI517">
            <v>4934.0653579199998</v>
          </cell>
          <cell r="AJ517">
            <v>10392.742879149999</v>
          </cell>
          <cell r="AK517">
            <v>10494.375753030001</v>
          </cell>
          <cell r="AL517">
            <v>16779.690580309998</v>
          </cell>
          <cell r="AM517">
            <v>17957.436474580001</v>
          </cell>
          <cell r="AN517">
            <v>23335.500271099998</v>
          </cell>
          <cell r="AO517">
            <v>28377.084812839996</v>
          </cell>
          <cell r="AP517">
            <v>36508.373736450005</v>
          </cell>
          <cell r="AQ517">
            <v>40375.983213159998</v>
          </cell>
          <cell r="AR517">
            <v>45512.58742674</v>
          </cell>
          <cell r="AS517">
            <v>50511.970660040002</v>
          </cell>
          <cell r="AT517">
            <v>55733.635023340001</v>
          </cell>
          <cell r="AV517">
            <v>21709.051665909996</v>
          </cell>
          <cell r="AW517">
            <v>0.63804019105407661</v>
          </cell>
          <cell r="AX517">
            <v>7.6358415213583747E-2</v>
          </cell>
          <cell r="AY517">
            <v>2322.2347926391667</v>
          </cell>
        </row>
        <row r="518">
          <cell r="C518">
            <v>10</v>
          </cell>
          <cell r="I518">
            <v>5410.6975517899991</v>
          </cell>
          <cell r="J518">
            <v>8633.2962326500001</v>
          </cell>
          <cell r="K518">
            <v>1006.3839632200001</v>
          </cell>
          <cell r="L518">
            <v>2068.5113542599997</v>
          </cell>
          <cell r="M518">
            <v>2890.6185222399999</v>
          </cell>
          <cell r="N518">
            <v>3905.1420956900001</v>
          </cell>
          <cell r="O518">
            <v>4959.1428734900001</v>
          </cell>
          <cell r="P518">
            <v>6028.9722234999999</v>
          </cell>
          <cell r="Q518">
            <v>7252.8307814799991</v>
          </cell>
          <cell r="R518">
            <v>8531.7722014800001</v>
          </cell>
          <cell r="S518">
            <v>9529.3352919200006</v>
          </cell>
          <cell r="T518">
            <v>10875.075934619999</v>
          </cell>
          <cell r="U518">
            <v>12239.85462428</v>
          </cell>
          <cell r="V518">
            <v>13407.107490090002</v>
          </cell>
          <cell r="W518">
            <v>1331.5048837100001</v>
          </cell>
          <cell r="X518">
            <v>2618.5178534500001</v>
          </cell>
          <cell r="Y518">
            <v>3371.5580221999999</v>
          </cell>
          <cell r="Z518">
            <v>4735.0657109900003</v>
          </cell>
          <cell r="AA518">
            <v>5721.1551915</v>
          </cell>
          <cell r="AB518">
            <v>6433.4015353299992</v>
          </cell>
          <cell r="AC518">
            <v>7836.8673265400002</v>
          </cell>
          <cell r="AD518">
            <v>9515.1040339700012</v>
          </cell>
          <cell r="AE518">
            <v>10723.308896860002</v>
          </cell>
          <cell r="AF518">
            <v>12088.954585359999</v>
          </cell>
          <cell r="AG518">
            <v>13525.27830688</v>
          </cell>
          <cell r="AH518">
            <v>15677.288099270001</v>
          </cell>
          <cell r="AI518">
            <v>2203.4590641099999</v>
          </cell>
          <cell r="AJ518">
            <v>4086.5312079</v>
          </cell>
          <cell r="AK518">
            <v>5613.6218052699996</v>
          </cell>
          <cell r="AL518">
            <v>7925.1046458199999</v>
          </cell>
          <cell r="AM518">
            <v>8732.0088252799997</v>
          </cell>
          <cell r="AN518">
            <v>9900.8712450900002</v>
          </cell>
          <cell r="AO518">
            <v>11637.488550330001</v>
          </cell>
          <cell r="AP518">
            <v>13304.95475373</v>
          </cell>
          <cell r="AQ518">
            <v>13173.42979527</v>
          </cell>
          <cell r="AR518">
            <v>16897.39706729</v>
          </cell>
          <cell r="AS518">
            <v>19694.8325138</v>
          </cell>
          <cell r="AT518">
            <v>23917.957485119998</v>
          </cell>
          <cell r="AV518">
            <v>8240.6693858499966</v>
          </cell>
          <cell r="AW518">
            <v>0.52564380610149763</v>
          </cell>
          <cell r="AX518">
            <v>3.2769033061360642E-2</v>
          </cell>
          <cell r="AY518">
            <v>2391.7957485119996</v>
          </cell>
        </row>
        <row r="519">
          <cell r="C519">
            <v>16</v>
          </cell>
          <cell r="I519">
            <v>7635.8723876599997</v>
          </cell>
          <cell r="J519">
            <v>14400.986933390001</v>
          </cell>
          <cell r="K519">
            <v>2579.3254998199995</v>
          </cell>
          <cell r="L519">
            <v>4214.0675710100004</v>
          </cell>
          <cell r="M519">
            <v>5723.4509825799996</v>
          </cell>
          <cell r="N519">
            <v>7574.0291143199993</v>
          </cell>
          <cell r="O519">
            <v>9013.6758735000003</v>
          </cell>
          <cell r="P519">
            <v>10529.98967682</v>
          </cell>
          <cell r="Q519">
            <v>12074.000399940001</v>
          </cell>
          <cell r="R519">
            <v>13962.4845654</v>
          </cell>
          <cell r="S519">
            <v>15402.901149279998</v>
          </cell>
          <cell r="T519">
            <v>17005.27717813</v>
          </cell>
          <cell r="U519">
            <v>18577.879899149997</v>
          </cell>
          <cell r="V519">
            <v>20337.446866010003</v>
          </cell>
          <cell r="W519">
            <v>2183.0307531099998</v>
          </cell>
          <cell r="X519">
            <v>4697.6425837400002</v>
          </cell>
          <cell r="Y519">
            <v>6520.4744323999994</v>
          </cell>
          <cell r="Z519">
            <v>8764.5758920700009</v>
          </cell>
          <cell r="AA519">
            <v>12804.32273267</v>
          </cell>
          <cell r="AB519">
            <v>17350.13335611</v>
          </cell>
          <cell r="AC519">
            <v>22655.508144220003</v>
          </cell>
          <cell r="AD519">
            <v>27163.485325719997</v>
          </cell>
          <cell r="AE519">
            <v>32251.445929340003</v>
          </cell>
          <cell r="AF519">
            <v>38209.841723000005</v>
          </cell>
          <cell r="AG519">
            <v>46764.232381820002</v>
          </cell>
          <cell r="AH519">
            <v>55164.199084729997</v>
          </cell>
          <cell r="AI519">
            <v>7783.42082845</v>
          </cell>
          <cell r="AJ519">
            <v>17406.874605459998</v>
          </cell>
          <cell r="AK519">
            <v>30577.216696839998</v>
          </cell>
          <cell r="AL519">
            <v>41969.59325564</v>
          </cell>
          <cell r="AM519">
            <v>52553.463371099999</v>
          </cell>
          <cell r="AN519">
            <v>64366.442558670009</v>
          </cell>
          <cell r="AO519">
            <v>76878.080002210001</v>
          </cell>
          <cell r="AP519">
            <v>90519.015778599991</v>
          </cell>
          <cell r="AQ519">
            <v>104085.13803555</v>
          </cell>
          <cell r="AR519">
            <v>117298.32526241</v>
          </cell>
          <cell r="AS519">
            <v>132310.54466704998</v>
          </cell>
          <cell r="AT519">
            <v>146537.55584791</v>
          </cell>
          <cell r="AV519">
            <v>91373.356763179996</v>
          </cell>
          <cell r="AW519">
            <v>1.6563887136806643</v>
          </cell>
          <cell r="AX519">
            <v>0.20076522066311606</v>
          </cell>
          <cell r="AY519">
            <v>9158.597240494375</v>
          </cell>
        </row>
        <row r="520">
          <cell r="C520">
            <v>473</v>
          </cell>
          <cell r="I520">
            <v>107440.47079253</v>
          </cell>
          <cell r="J520">
            <v>221436.31223804</v>
          </cell>
          <cell r="K520">
            <v>21191.288195009998</v>
          </cell>
          <cell r="L520">
            <v>45068.085013909993</v>
          </cell>
          <cell r="M520">
            <v>59049.535575690003</v>
          </cell>
          <cell r="N520">
            <v>88800.636405569996</v>
          </cell>
          <cell r="O520">
            <v>112240.66351100999</v>
          </cell>
          <cell r="P520">
            <v>145757.26075275999</v>
          </cell>
          <cell r="Q520">
            <v>178992.77305990004</v>
          </cell>
          <cell r="R520">
            <v>212243.79325382001</v>
          </cell>
          <cell r="S520">
            <v>233859.86288922001</v>
          </cell>
          <cell r="T520">
            <v>264246.15343356004</v>
          </cell>
          <cell r="U520">
            <v>290053.01049529004</v>
          </cell>
          <cell r="V520">
            <v>314634.34915814002</v>
          </cell>
          <cell r="W520">
            <v>32700.127735450005</v>
          </cell>
          <cell r="X520">
            <v>67306.366730319991</v>
          </cell>
          <cell r="Y520">
            <v>82039.418697220011</v>
          </cell>
          <cell r="Z520">
            <v>111390.46993257002</v>
          </cell>
          <cell r="AA520">
            <v>150364.81810444003</v>
          </cell>
          <cell r="AB520">
            <v>180801.58782217</v>
          </cell>
          <cell r="AC520">
            <v>231497.72548773995</v>
          </cell>
          <cell r="AD520">
            <v>267737.63966360001</v>
          </cell>
          <cell r="AE520">
            <v>302254.48318124999</v>
          </cell>
          <cell r="AF520">
            <v>358051.88104385004</v>
          </cell>
          <cell r="AG520">
            <v>404437.68178082997</v>
          </cell>
          <cell r="AH520">
            <v>458407.18649403</v>
          </cell>
          <cell r="AI520">
            <v>43509.798407050002</v>
          </cell>
          <cell r="AJ520">
            <v>103034.76801503001</v>
          </cell>
          <cell r="AK520">
            <v>144404.69447202</v>
          </cell>
          <cell r="AL520">
            <v>204872.34358841</v>
          </cell>
          <cell r="AM520">
            <v>206102.71869730999</v>
          </cell>
          <cell r="AN520">
            <v>264532.92075584002</v>
          </cell>
          <cell r="AO520">
            <v>335679.46768696001</v>
          </cell>
          <cell r="AP520">
            <v>410011.96695250995</v>
          </cell>
          <cell r="AQ520">
            <v>473767.51346361998</v>
          </cell>
          <cell r="AR520">
            <v>538823.08832341991</v>
          </cell>
          <cell r="AS520">
            <v>639226.29842479993</v>
          </cell>
          <cell r="AT520">
            <v>729895.12508144998</v>
          </cell>
          <cell r="AV520">
            <v>271487.93858741998</v>
          </cell>
          <cell r="AW520">
            <v>0.59224189014967732</v>
          </cell>
          <cell r="AX520">
            <v>1</v>
          </cell>
          <cell r="AY520" t="str">
            <v>X= 1,904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9">
          <cell r="G29">
            <v>9620083221.1600342</v>
          </cell>
          <cell r="M29">
            <v>22901959263.349998</v>
          </cell>
        </row>
      </sheetData>
      <sheetData sheetId="21"/>
      <sheetData sheetId="22" refreshError="1">
        <row r="5">
          <cell r="D5">
            <v>-109252977939.20007</v>
          </cell>
        </row>
        <row r="6">
          <cell r="D6">
            <v>-1169029226746.9199</v>
          </cell>
        </row>
        <row r="8">
          <cell r="D8">
            <v>-585954247470.40979</v>
          </cell>
        </row>
        <row r="9">
          <cell r="D9">
            <v>3305490338.7000122</v>
          </cell>
        </row>
        <row r="10">
          <cell r="D10">
            <v>20925471147.97998</v>
          </cell>
        </row>
        <row r="12">
          <cell r="D12">
            <v>-629485920.01999664</v>
          </cell>
        </row>
        <row r="13">
          <cell r="D13">
            <v>2120007234.2700043</v>
          </cell>
        </row>
        <row r="15">
          <cell r="D15">
            <v>11737114160.630005</v>
          </cell>
        </row>
        <row r="16">
          <cell r="D16">
            <v>9175465104.5100021</v>
          </cell>
        </row>
        <row r="17">
          <cell r="D17">
            <v>4234925100.2099991</v>
          </cell>
        </row>
        <row r="18">
          <cell r="D18">
            <v>3057535903.1899986</v>
          </cell>
        </row>
        <row r="19">
          <cell r="D19">
            <v>1416322489.5799999</v>
          </cell>
        </row>
        <row r="20">
          <cell r="D20">
            <v>1591469977.6199989</v>
          </cell>
        </row>
        <row r="21">
          <cell r="D21">
            <v>-1262613168.3100014</v>
          </cell>
        </row>
        <row r="22">
          <cell r="D22">
            <v>-1148367301.4799995</v>
          </cell>
        </row>
        <row r="23">
          <cell r="D23">
            <v>2130621135.3700027</v>
          </cell>
        </row>
        <row r="24">
          <cell r="D24">
            <v>5901087572.9699936</v>
          </cell>
        </row>
        <row r="25">
          <cell r="D25">
            <v>1272470817.7599945</v>
          </cell>
        </row>
        <row r="26">
          <cell r="D26">
            <v>5131137760.2600021</v>
          </cell>
        </row>
        <row r="27">
          <cell r="D27">
            <v>-31242918557.189972</v>
          </cell>
        </row>
        <row r="28">
          <cell r="D28">
            <v>3209280735.6500015</v>
          </cell>
        </row>
        <row r="30">
          <cell r="D30">
            <v>-1437601635.7000008</v>
          </cell>
        </row>
        <row r="31">
          <cell r="D31">
            <v>-434943883.68000031</v>
          </cell>
        </row>
        <row r="32">
          <cell r="D32">
            <v>7912930869.6599884</v>
          </cell>
        </row>
        <row r="33">
          <cell r="D33">
            <v>25024276575.990021</v>
          </cell>
        </row>
        <row r="34">
          <cell r="D34">
            <v>-2588494131.1100006</v>
          </cell>
        </row>
        <row r="35">
          <cell r="D35">
            <v>-1446452485.5799942</v>
          </cell>
        </row>
        <row r="36">
          <cell r="D36">
            <v>-2136546138.3500004</v>
          </cell>
        </row>
        <row r="37">
          <cell r="D37">
            <v>-41843796.650001526</v>
          </cell>
        </row>
        <row r="38">
          <cell r="D38">
            <v>-522333441.04999924</v>
          </cell>
        </row>
        <row r="39">
          <cell r="D39">
            <v>-690397067.56000137</v>
          </cell>
        </row>
        <row r="40">
          <cell r="D40">
            <v>103964351.42000008</v>
          </cell>
        </row>
        <row r="41">
          <cell r="D41">
            <v>-41390073737.990112</v>
          </cell>
        </row>
        <row r="43">
          <cell r="D43">
            <v>7665568993.8799896</v>
          </cell>
        </row>
        <row r="44">
          <cell r="D44">
            <v>14926183537.659988</v>
          </cell>
        </row>
        <row r="45">
          <cell r="D45">
            <v>1338728024.7000008</v>
          </cell>
        </row>
        <row r="46">
          <cell r="D46">
            <v>587892480.98000145</v>
          </cell>
        </row>
        <row r="47">
          <cell r="D47">
            <v>6700437826.2499924</v>
          </cell>
        </row>
        <row r="48">
          <cell r="D48">
            <v>1705038719.8400002</v>
          </cell>
        </row>
        <row r="49">
          <cell r="D49">
            <v>7463678117.2799911</v>
          </cell>
        </row>
        <row r="50">
          <cell r="D50">
            <v>5463950161.1399994</v>
          </cell>
        </row>
        <row r="51">
          <cell r="D51">
            <v>2756427886.9499969</v>
          </cell>
        </row>
        <row r="52">
          <cell r="D52">
            <v>2171219185.7900009</v>
          </cell>
        </row>
        <row r="53">
          <cell r="D53">
            <v>1803988578.5200024</v>
          </cell>
        </row>
        <row r="54">
          <cell r="D54">
            <v>4814675794.5199966</v>
          </cell>
        </row>
        <row r="55">
          <cell r="D55">
            <v>4159330649.9900055</v>
          </cell>
        </row>
        <row r="56">
          <cell r="D56">
            <v>1677072538.4700012</v>
          </cell>
        </row>
        <row r="57">
          <cell r="D57">
            <v>43673053.539997101</v>
          </cell>
        </row>
        <row r="58">
          <cell r="D58">
            <v>1264422002.3400002</v>
          </cell>
        </row>
        <row r="59">
          <cell r="D59">
            <v>1359160168.6199989</v>
          </cell>
        </row>
        <row r="60">
          <cell r="D60">
            <v>-1068978959.4700003</v>
          </cell>
        </row>
        <row r="61">
          <cell r="D61">
            <v>-41789129.56000042</v>
          </cell>
        </row>
        <row r="62">
          <cell r="D62">
            <v>-205870849.33000088</v>
          </cell>
        </row>
        <row r="63">
          <cell r="D63">
            <v>19247907685.73</v>
          </cell>
        </row>
        <row r="65">
          <cell r="D65">
            <v>10339656013.320007</v>
          </cell>
        </row>
        <row r="66">
          <cell r="D66">
            <v>831345922.9000001</v>
          </cell>
        </row>
        <row r="67">
          <cell r="D67">
            <v>486807730343.60034</v>
          </cell>
        </row>
        <row r="68">
          <cell r="D68">
            <v>49012550.399963379</v>
          </cell>
        </row>
        <row r="69">
          <cell r="D69">
            <v>-44893220055.461845</v>
          </cell>
        </row>
        <row r="70">
          <cell r="D70">
            <v>1494198217.6000004</v>
          </cell>
        </row>
      </sheetData>
      <sheetData sheetId="23"/>
      <sheetData sheetId="24" refreshError="1">
        <row r="75">
          <cell r="C75">
            <v>-672700098314.54199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2">
          <cell r="B42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AF7">
            <v>0</v>
          </cell>
        </row>
        <row r="8">
          <cell r="BR8">
            <v>282352</v>
          </cell>
          <cell r="BS8">
            <v>118564</v>
          </cell>
          <cell r="BT8">
            <v>1618117</v>
          </cell>
        </row>
        <row r="9">
          <cell r="AF9">
            <v>2657354</v>
          </cell>
          <cell r="BR9">
            <v>1363481</v>
          </cell>
          <cell r="BS9">
            <v>239494</v>
          </cell>
          <cell r="BT9">
            <v>5527154</v>
          </cell>
        </row>
        <row r="10">
          <cell r="AF10">
            <v>3640109</v>
          </cell>
          <cell r="BR10">
            <v>193426</v>
          </cell>
          <cell r="BS10">
            <v>116744</v>
          </cell>
          <cell r="BT10">
            <v>1941598</v>
          </cell>
        </row>
        <row r="11">
          <cell r="BR11">
            <v>582998</v>
          </cell>
          <cell r="BS11">
            <v>192602</v>
          </cell>
          <cell r="BT11">
            <v>3221902</v>
          </cell>
        </row>
        <row r="12">
          <cell r="BR12">
            <v>53638</v>
          </cell>
          <cell r="BS12">
            <v>11305</v>
          </cell>
          <cell r="BT12">
            <v>755751</v>
          </cell>
        </row>
        <row r="15">
          <cell r="AN15">
            <v>170954</v>
          </cell>
          <cell r="AQ15">
            <v>461793</v>
          </cell>
          <cell r="AT15">
            <v>205191</v>
          </cell>
        </row>
        <row r="16">
          <cell r="AN16">
            <v>79169</v>
          </cell>
          <cell r="AQ16">
            <v>110076</v>
          </cell>
          <cell r="AT16">
            <v>160447</v>
          </cell>
        </row>
        <row r="19">
          <cell r="O19">
            <v>0</v>
          </cell>
          <cell r="P19">
            <v>0</v>
          </cell>
          <cell r="Q19">
            <v>3282759165.0599999</v>
          </cell>
        </row>
        <row r="23">
          <cell r="BL23">
            <v>0</v>
          </cell>
        </row>
        <row r="25">
          <cell r="BL25">
            <v>77395</v>
          </cell>
        </row>
        <row r="30">
          <cell r="AN30">
            <v>134151</v>
          </cell>
          <cell r="AQ30">
            <v>89039</v>
          </cell>
          <cell r="AT30">
            <v>158217</v>
          </cell>
        </row>
        <row r="31">
          <cell r="AN31">
            <v>260368</v>
          </cell>
          <cell r="AQ31">
            <v>353425</v>
          </cell>
          <cell r="AT31">
            <v>370997</v>
          </cell>
        </row>
        <row r="32">
          <cell r="AN32">
            <v>0</v>
          </cell>
          <cell r="AQ32">
            <v>0</v>
          </cell>
          <cell r="AT32">
            <v>0</v>
          </cell>
        </row>
        <row r="33">
          <cell r="AN33">
            <v>310274</v>
          </cell>
          <cell r="AQ33">
            <v>231085</v>
          </cell>
          <cell r="AT33">
            <v>362116</v>
          </cell>
        </row>
        <row r="34">
          <cell r="C34">
            <v>0</v>
          </cell>
          <cell r="D34">
            <v>978202972.5999999</v>
          </cell>
          <cell r="E34">
            <v>648046560</v>
          </cell>
          <cell r="O34">
            <v>0</v>
          </cell>
          <cell r="P34">
            <v>0</v>
          </cell>
          <cell r="Q34">
            <v>0</v>
          </cell>
          <cell r="AN34">
            <v>0</v>
          </cell>
          <cell r="AQ34">
            <v>0</v>
          </cell>
          <cell r="AT34">
            <v>0</v>
          </cell>
        </row>
        <row r="35">
          <cell r="AN35">
            <v>1419571</v>
          </cell>
          <cell r="AQ35">
            <v>2323892</v>
          </cell>
          <cell r="AT35">
            <v>4079600</v>
          </cell>
        </row>
        <row r="36">
          <cell r="AN36">
            <v>333451</v>
          </cell>
          <cell r="AQ36">
            <v>660348</v>
          </cell>
          <cell r="AT36">
            <v>799523</v>
          </cell>
        </row>
        <row r="37">
          <cell r="AF37">
            <v>969000</v>
          </cell>
        </row>
        <row r="38">
          <cell r="O38">
            <v>0</v>
          </cell>
          <cell r="P38">
            <v>0</v>
          </cell>
          <cell r="Q38">
            <v>0</v>
          </cell>
          <cell r="AF38">
            <v>394902</v>
          </cell>
        </row>
        <row r="45">
          <cell r="BL45">
            <v>5577688</v>
          </cell>
        </row>
        <row r="46">
          <cell r="C46">
            <v>0</v>
          </cell>
          <cell r="D46">
            <v>0</v>
          </cell>
          <cell r="E46">
            <v>0</v>
          </cell>
          <cell r="O46">
            <v>0</v>
          </cell>
          <cell r="P46">
            <v>0</v>
          </cell>
          <cell r="Q46">
            <v>0</v>
          </cell>
          <cell r="BL46">
            <v>12118755</v>
          </cell>
        </row>
        <row r="47">
          <cell r="O47">
            <v>3982443.5699999444</v>
          </cell>
          <cell r="P47">
            <v>122137516.36999999</v>
          </cell>
          <cell r="Q47">
            <v>12574671.440000061</v>
          </cell>
          <cell r="BL47">
            <v>27225</v>
          </cell>
        </row>
        <row r="48">
          <cell r="BL48">
            <v>138603</v>
          </cell>
        </row>
        <row r="56">
          <cell r="BL56">
            <v>2600415</v>
          </cell>
        </row>
        <row r="57">
          <cell r="O57">
            <v>2575927656179.3701</v>
          </cell>
          <cell r="P57">
            <v>3716582298498.791</v>
          </cell>
          <cell r="Q57">
            <v>5998273452475.1514</v>
          </cell>
        </row>
        <row r="58">
          <cell r="BL58">
            <v>1741255</v>
          </cell>
        </row>
        <row r="59">
          <cell r="BL59">
            <v>625</v>
          </cell>
        </row>
        <row r="60">
          <cell r="BL60">
            <v>12793918</v>
          </cell>
        </row>
        <row r="61">
          <cell r="BL61">
            <v>6343965</v>
          </cell>
        </row>
        <row r="62">
          <cell r="BL62">
            <v>172242</v>
          </cell>
        </row>
        <row r="63">
          <cell r="BL63">
            <v>2314082</v>
          </cell>
        </row>
        <row r="65">
          <cell r="BL65">
            <v>0</v>
          </cell>
        </row>
        <row r="66">
          <cell r="BL66">
            <v>-8815922</v>
          </cell>
          <cell r="BR66">
            <v>0</v>
          </cell>
          <cell r="BS66">
            <v>0</v>
          </cell>
          <cell r="BT66">
            <v>0</v>
          </cell>
        </row>
        <row r="67">
          <cell r="BL67">
            <v>0</v>
          </cell>
          <cell r="BR67">
            <v>0</v>
          </cell>
          <cell r="BS67">
            <v>0</v>
          </cell>
          <cell r="BT67">
            <v>0</v>
          </cell>
        </row>
        <row r="68">
          <cell r="BL68">
            <v>0</v>
          </cell>
        </row>
        <row r="69">
          <cell r="BL69">
            <v>245148</v>
          </cell>
          <cell r="BR69">
            <v>0</v>
          </cell>
          <cell r="BS69">
            <v>0</v>
          </cell>
          <cell r="BT69">
            <v>0</v>
          </cell>
        </row>
        <row r="70">
          <cell r="BR70">
            <v>877450</v>
          </cell>
          <cell r="BS70">
            <v>0</v>
          </cell>
          <cell r="BT70">
            <v>0</v>
          </cell>
        </row>
        <row r="71">
          <cell r="BR71">
            <v>644551</v>
          </cell>
          <cell r="BS71">
            <v>0</v>
          </cell>
          <cell r="BT71">
            <v>0</v>
          </cell>
        </row>
        <row r="72">
          <cell r="BR72">
            <v>1776</v>
          </cell>
          <cell r="BS72">
            <v>547</v>
          </cell>
          <cell r="BT72">
            <v>60400</v>
          </cell>
        </row>
        <row r="73">
          <cell r="BR73">
            <v>9925</v>
          </cell>
          <cell r="BS73">
            <v>28</v>
          </cell>
          <cell r="BT73">
            <v>109529</v>
          </cell>
        </row>
      </sheetData>
      <sheetData sheetId="26" refreshError="1">
        <row r="5">
          <cell r="F5">
            <v>-107711917921.51999</v>
          </cell>
          <cell r="G5">
            <v>-4377118262.8800001</v>
          </cell>
        </row>
        <row r="6">
          <cell r="F6">
            <v>-1374114805281.5103</v>
          </cell>
          <cell r="G6">
            <v>-684974502798.06995</v>
          </cell>
        </row>
        <row r="7">
          <cell r="F7">
            <v>-37856621280.449997</v>
          </cell>
          <cell r="G7">
            <v>-29617609.079999998</v>
          </cell>
        </row>
        <row r="8">
          <cell r="F8">
            <v>-162250156923.44006</v>
          </cell>
          <cell r="G8">
            <v>-561027039115.94995</v>
          </cell>
        </row>
        <row r="9">
          <cell r="F9">
            <v>-8432478440.3100004</v>
          </cell>
          <cell r="G9">
            <v>0</v>
          </cell>
        </row>
        <row r="10">
          <cell r="F10">
            <v>-1810447538.1699982</v>
          </cell>
          <cell r="G10">
            <v>-31136282730.18</v>
          </cell>
        </row>
        <row r="11">
          <cell r="F11">
            <v>-393605540.66000003</v>
          </cell>
          <cell r="G11">
            <v>-16136</v>
          </cell>
        </row>
        <row r="12">
          <cell r="F12">
            <v>-4637119015.3900032</v>
          </cell>
          <cell r="G12">
            <v>-24133109659.329998</v>
          </cell>
        </row>
        <row r="13">
          <cell r="F13">
            <v>-1153541098.9400001</v>
          </cell>
          <cell r="G13">
            <v>-51282367.219999999</v>
          </cell>
        </row>
        <row r="14">
          <cell r="F14">
            <v>-172500000</v>
          </cell>
          <cell r="G14">
            <v>0</v>
          </cell>
        </row>
        <row r="15">
          <cell r="F15">
            <v>-1298748391.5699999</v>
          </cell>
          <cell r="G15">
            <v>-125314</v>
          </cell>
        </row>
        <row r="17">
          <cell r="F17">
            <v>-207833328.81</v>
          </cell>
          <cell r="G17">
            <v>0</v>
          </cell>
        </row>
        <row r="18">
          <cell r="F18">
            <v>-493832972.55000001</v>
          </cell>
          <cell r="G18">
            <v>0</v>
          </cell>
        </row>
        <row r="19">
          <cell r="F19">
            <v>-78151539.590000004</v>
          </cell>
          <cell r="G19">
            <v>0</v>
          </cell>
        </row>
        <row r="20">
          <cell r="F20">
            <v>-20612471.600000001</v>
          </cell>
          <cell r="G20">
            <v>0</v>
          </cell>
        </row>
        <row r="21">
          <cell r="F21">
            <v>-808651</v>
          </cell>
          <cell r="G21">
            <v>0</v>
          </cell>
        </row>
        <row r="23">
          <cell r="F23">
            <v>-997722570.62</v>
          </cell>
          <cell r="G23">
            <v>-8287136.3499999996</v>
          </cell>
        </row>
        <row r="24">
          <cell r="F24">
            <v>-1096800227</v>
          </cell>
          <cell r="G24">
            <v>-1089000</v>
          </cell>
        </row>
        <row r="25">
          <cell r="F25">
            <v>-1212241895.3099999</v>
          </cell>
          <cell r="G25">
            <v>0</v>
          </cell>
        </row>
        <row r="26">
          <cell r="F26">
            <v>-667968196.14999998</v>
          </cell>
          <cell r="G26">
            <v>-2920000</v>
          </cell>
        </row>
        <row r="27">
          <cell r="F27">
            <v>-6996649826.5299988</v>
          </cell>
          <cell r="G27">
            <v>-57338382359.209999</v>
          </cell>
        </row>
        <row r="28">
          <cell r="F28">
            <v>-555093287.66000009</v>
          </cell>
          <cell r="G28">
            <v>-383062954.95999998</v>
          </cell>
        </row>
        <row r="30">
          <cell r="F30">
            <v>-1131905000</v>
          </cell>
          <cell r="G30">
            <v>0</v>
          </cell>
        </row>
        <row r="31">
          <cell r="F31">
            <v>-7262666</v>
          </cell>
          <cell r="G31">
            <v>0</v>
          </cell>
        </row>
        <row r="32">
          <cell r="F32">
            <v>-2670443261.48</v>
          </cell>
          <cell r="G32">
            <v>-1370763646.6300001</v>
          </cell>
        </row>
        <row r="33">
          <cell r="F33">
            <v>-138279557687</v>
          </cell>
          <cell r="G33">
            <v>0</v>
          </cell>
        </row>
        <row r="34">
          <cell r="F34">
            <v>-2049820914.0799999</v>
          </cell>
          <cell r="G34">
            <v>-269331110.75</v>
          </cell>
        </row>
        <row r="35">
          <cell r="F35">
            <v>-5839540808.1400003</v>
          </cell>
          <cell r="G35">
            <v>0</v>
          </cell>
        </row>
        <row r="36">
          <cell r="F36">
            <v>-1364928050.8399999</v>
          </cell>
          <cell r="G36">
            <v>0</v>
          </cell>
        </row>
        <row r="37">
          <cell r="F37">
            <v>-158560126.03999999</v>
          </cell>
          <cell r="G37">
            <v>0</v>
          </cell>
        </row>
        <row r="38">
          <cell r="F38">
            <v>-134356194.31</v>
          </cell>
          <cell r="G38">
            <v>0</v>
          </cell>
        </row>
        <row r="39">
          <cell r="F39">
            <v>-12653622</v>
          </cell>
          <cell r="G39">
            <v>0</v>
          </cell>
        </row>
        <row r="41">
          <cell r="F41">
            <v>-87486347834.679993</v>
          </cell>
          <cell r="G41">
            <v>-8411768917</v>
          </cell>
        </row>
        <row r="42">
          <cell r="F42">
            <v>-1713584330</v>
          </cell>
          <cell r="G42">
            <v>0</v>
          </cell>
        </row>
        <row r="43">
          <cell r="F43">
            <v>-900852969</v>
          </cell>
          <cell r="G43">
            <v>0</v>
          </cell>
        </row>
        <row r="44">
          <cell r="F44">
            <v>-926419303.95000005</v>
          </cell>
          <cell r="G44">
            <v>-150150803.75999999</v>
          </cell>
        </row>
        <row r="45">
          <cell r="F45">
            <v>-285960299.44</v>
          </cell>
          <cell r="G45">
            <v>0</v>
          </cell>
        </row>
        <row r="46">
          <cell r="F46">
            <v>-369739202.13</v>
          </cell>
          <cell r="G46">
            <v>0</v>
          </cell>
        </row>
        <row r="47">
          <cell r="F47">
            <v>-641099259.84000003</v>
          </cell>
          <cell r="G47">
            <v>-58400</v>
          </cell>
        </row>
        <row r="48">
          <cell r="F48">
            <v>-181697685</v>
          </cell>
          <cell r="G48">
            <v>0</v>
          </cell>
        </row>
        <row r="49">
          <cell r="F49">
            <v>-1189040284.9400001</v>
          </cell>
          <cell r="G49">
            <v>0</v>
          </cell>
        </row>
        <row r="50">
          <cell r="F50">
            <v>-668714251.53999996</v>
          </cell>
          <cell r="G50">
            <v>0</v>
          </cell>
        </row>
        <row r="51">
          <cell r="F51">
            <v>-192649262.94999999</v>
          </cell>
          <cell r="G51">
            <v>0</v>
          </cell>
        </row>
        <row r="52">
          <cell r="F52">
            <v>-631839116.71000004</v>
          </cell>
          <cell r="G52">
            <v>0</v>
          </cell>
        </row>
        <row r="53">
          <cell r="F53">
            <v>-329613182.69</v>
          </cell>
          <cell r="G53">
            <v>0</v>
          </cell>
        </row>
        <row r="54">
          <cell r="F54">
            <v>-653646169.16999996</v>
          </cell>
          <cell r="G54">
            <v>0</v>
          </cell>
        </row>
        <row r="55">
          <cell r="F55">
            <v>-258835403.55000001</v>
          </cell>
          <cell r="G55">
            <v>-95699750</v>
          </cell>
        </row>
        <row r="56">
          <cell r="F56">
            <v>-247684701.30000001</v>
          </cell>
          <cell r="G56">
            <v>-30528.45</v>
          </cell>
        </row>
        <row r="57">
          <cell r="F57">
            <v>-718350286.60000002</v>
          </cell>
          <cell r="G57">
            <v>-332802675</v>
          </cell>
        </row>
        <row r="58">
          <cell r="F58">
            <v>-115441677.51000001</v>
          </cell>
          <cell r="G58">
            <v>0</v>
          </cell>
        </row>
        <row r="59">
          <cell r="F59">
            <v>-95595852.879999995</v>
          </cell>
          <cell r="G59">
            <v>-43181.25</v>
          </cell>
        </row>
        <row r="62">
          <cell r="F62">
            <v>-5545734.2999999998</v>
          </cell>
          <cell r="G62">
            <v>-50000</v>
          </cell>
        </row>
        <row r="64">
          <cell r="F64">
            <v>-792307559078.15002</v>
          </cell>
          <cell r="G64">
            <v>-9243779972.6100006</v>
          </cell>
        </row>
        <row r="65">
          <cell r="F65">
            <v>-19472838032.459999</v>
          </cell>
          <cell r="G65">
            <v>0</v>
          </cell>
        </row>
        <row r="67">
          <cell r="F67">
            <v>-193195921200.5</v>
          </cell>
          <cell r="G67">
            <v>-3572838109056.4399</v>
          </cell>
        </row>
        <row r="68">
          <cell r="F68">
            <v>0</v>
          </cell>
          <cell r="G68">
            <v>-342463576054</v>
          </cell>
        </row>
        <row r="69">
          <cell r="F69">
            <v>0</v>
          </cell>
          <cell r="G69">
            <v>-44010809812.436844</v>
          </cell>
        </row>
        <row r="70">
          <cell r="F70">
            <v>0</v>
          </cell>
          <cell r="G70">
            <v>-1569060000</v>
          </cell>
        </row>
      </sheetData>
      <sheetData sheetId="27" refreshError="1">
        <row r="17">
          <cell r="B17">
            <v>0</v>
          </cell>
          <cell r="C17">
            <v>0</v>
          </cell>
          <cell r="E17">
            <v>0</v>
          </cell>
        </row>
        <row r="19">
          <cell r="J19">
            <v>0</v>
          </cell>
          <cell r="K19">
            <v>0</v>
          </cell>
          <cell r="M19">
            <v>0</v>
          </cell>
        </row>
        <row r="27">
          <cell r="B27">
            <v>2940101278174.2002</v>
          </cell>
          <cell r="C27">
            <v>1316798708643.6001</v>
          </cell>
          <cell r="E27">
            <v>648410000000</v>
          </cell>
        </row>
        <row r="34">
          <cell r="B34">
            <v>0</v>
          </cell>
          <cell r="C34">
            <v>0</v>
          </cell>
          <cell r="E34">
            <v>0</v>
          </cell>
          <cell r="J34">
            <v>0</v>
          </cell>
          <cell r="K34">
            <v>0</v>
          </cell>
          <cell r="L34">
            <v>0</v>
          </cell>
          <cell r="M34">
            <v>776233500000</v>
          </cell>
        </row>
        <row r="38">
          <cell r="L38">
            <v>0</v>
          </cell>
          <cell r="M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56">
          <cell r="J56">
            <v>5241269601989.3408</v>
          </cell>
          <cell r="K56">
            <v>635471195479.34998</v>
          </cell>
          <cell r="L56">
            <v>179594129669.0094</v>
          </cell>
          <cell r="M56">
            <v>910727077203.99988</v>
          </cell>
        </row>
      </sheetData>
      <sheetData sheetId="28" refreshError="1">
        <row r="17">
          <cell r="B17">
            <v>0</v>
          </cell>
          <cell r="C17">
            <v>19306206940.529999</v>
          </cell>
          <cell r="D17">
            <v>155646871766</v>
          </cell>
          <cell r="E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K34">
            <v>0</v>
          </cell>
          <cell r="L34">
            <v>0</v>
          </cell>
          <cell r="M34">
            <v>1126277471730.6001</v>
          </cell>
          <cell r="N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46">
          <cell r="B46">
            <v>0</v>
          </cell>
          <cell r="C46">
            <v>0</v>
          </cell>
          <cell r="E46">
            <v>0</v>
          </cell>
        </row>
        <row r="57">
          <cell r="K57">
            <v>2800336088.0199995</v>
          </cell>
          <cell r="L57">
            <v>1641128886372.4883</v>
          </cell>
          <cell r="M57">
            <v>1292072686281.7502</v>
          </cell>
          <cell r="N57">
            <v>4273292553.6599998</v>
          </cell>
        </row>
      </sheetData>
      <sheetData sheetId="29" refreshError="1">
        <row r="8">
          <cell r="L8">
            <v>0</v>
          </cell>
        </row>
        <row r="16">
          <cell r="AE16">
            <v>154412</v>
          </cell>
          <cell r="AH16">
            <v>1594690</v>
          </cell>
          <cell r="AK16">
            <v>101986</v>
          </cell>
          <cell r="AN16">
            <v>785620</v>
          </cell>
          <cell r="AQ16">
            <v>277809</v>
          </cell>
        </row>
        <row r="17">
          <cell r="AE17">
            <v>82854</v>
          </cell>
          <cell r="AH17">
            <v>1952417</v>
          </cell>
          <cell r="AK17">
            <v>1896</v>
          </cell>
          <cell r="AN17">
            <v>560484</v>
          </cell>
          <cell r="AQ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O19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65488344212.199997</v>
          </cell>
          <cell r="F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K47">
            <v>4246642.5899999738</v>
          </cell>
          <cell r="L47">
            <v>263453829.480001</v>
          </cell>
          <cell r="M47">
            <v>64286003.719999999</v>
          </cell>
          <cell r="O47">
            <v>1590474.5700000226</v>
          </cell>
        </row>
        <row r="56">
          <cell r="K56">
            <v>2053051161955.0703</v>
          </cell>
          <cell r="L56">
            <v>6508758686937.3711</v>
          </cell>
          <cell r="M56">
            <v>2293230237603.9805</v>
          </cell>
          <cell r="N56">
            <v>4203775565888.3291</v>
          </cell>
          <cell r="O56">
            <v>838884642127.31982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>
        <row r="6">
          <cell r="D6" t="str">
            <v>F</v>
          </cell>
        </row>
        <row r="7">
          <cell r="D7" t="str">
            <v>G</v>
          </cell>
        </row>
        <row r="8">
          <cell r="D8" t="str">
            <v>H</v>
          </cell>
        </row>
        <row r="9">
          <cell r="D9" t="str">
            <v>I</v>
          </cell>
        </row>
        <row r="10">
          <cell r="D10" t="str">
            <v>J</v>
          </cell>
        </row>
        <row r="11">
          <cell r="D11" t="str">
            <v>P</v>
          </cell>
        </row>
        <row r="12">
          <cell r="D12" t="str">
            <v>Q</v>
          </cell>
        </row>
        <row r="13">
          <cell r="D13" t="str">
            <v>R</v>
          </cell>
        </row>
        <row r="14">
          <cell r="D14" t="str">
            <v>S</v>
          </cell>
        </row>
        <row r="15">
          <cell r="D15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>
        <row r="8">
          <cell r="C8" t="str">
            <v>Total Assets</v>
          </cell>
          <cell r="D8">
            <v>1902500</v>
          </cell>
        </row>
        <row r="9">
          <cell r="D9">
            <v>575000</v>
          </cell>
        </row>
        <row r="10">
          <cell r="D10">
            <v>1327500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>
        <row r="2">
          <cell r="A2">
            <v>1</v>
          </cell>
          <cell r="B2">
            <v>39417</v>
          </cell>
          <cell r="C2">
            <v>4</v>
          </cell>
        </row>
        <row r="3">
          <cell r="A3">
            <v>2</v>
          </cell>
          <cell r="B3">
            <v>39783</v>
          </cell>
          <cell r="C3">
            <v>5</v>
          </cell>
        </row>
        <row r="4">
          <cell r="A4">
            <v>3</v>
          </cell>
          <cell r="B4">
            <v>39814</v>
          </cell>
          <cell r="C4">
            <v>6</v>
          </cell>
        </row>
        <row r="5">
          <cell r="A5">
            <v>4</v>
          </cell>
          <cell r="B5">
            <v>39845</v>
          </cell>
          <cell r="C5">
            <v>7</v>
          </cell>
        </row>
        <row r="6">
          <cell r="A6">
            <v>5</v>
          </cell>
          <cell r="B6">
            <v>39873</v>
          </cell>
          <cell r="C6">
            <v>8</v>
          </cell>
        </row>
        <row r="7">
          <cell r="A7">
            <v>6</v>
          </cell>
          <cell r="B7">
            <v>39904</v>
          </cell>
          <cell r="C7">
            <v>9</v>
          </cell>
        </row>
        <row r="8">
          <cell r="A8">
            <v>7</v>
          </cell>
          <cell r="B8">
            <v>39934</v>
          </cell>
          <cell r="C8">
            <v>10</v>
          </cell>
        </row>
        <row r="9">
          <cell r="A9">
            <v>8</v>
          </cell>
          <cell r="B9">
            <v>39965</v>
          </cell>
          <cell r="C9">
            <v>11</v>
          </cell>
        </row>
        <row r="10">
          <cell r="A10">
            <v>9</v>
          </cell>
          <cell r="B10">
            <v>39995</v>
          </cell>
          <cell r="C10">
            <v>12</v>
          </cell>
        </row>
        <row r="11">
          <cell r="A11">
            <v>10</v>
          </cell>
          <cell r="B11">
            <v>40026</v>
          </cell>
          <cell r="C11">
            <v>13</v>
          </cell>
        </row>
        <row r="12">
          <cell r="A12">
            <v>11</v>
          </cell>
          <cell r="B12">
            <v>40057</v>
          </cell>
          <cell r="C12">
            <v>14</v>
          </cell>
        </row>
        <row r="13">
          <cell r="A13">
            <v>12</v>
          </cell>
          <cell r="B13">
            <v>40087</v>
          </cell>
          <cell r="C13">
            <v>15</v>
          </cell>
        </row>
        <row r="14">
          <cell r="A14">
            <v>13</v>
          </cell>
          <cell r="B14">
            <v>40118</v>
          </cell>
          <cell r="C14">
            <v>16</v>
          </cell>
        </row>
        <row r="15">
          <cell r="A15">
            <v>14</v>
          </cell>
          <cell r="B15">
            <v>40148</v>
          </cell>
          <cell r="C15">
            <v>17</v>
          </cell>
        </row>
        <row r="16">
          <cell r="A16">
            <v>15</v>
          </cell>
          <cell r="B16">
            <v>40179</v>
          </cell>
          <cell r="C16">
            <v>18</v>
          </cell>
        </row>
        <row r="17">
          <cell r="A17">
            <v>16</v>
          </cell>
          <cell r="B17">
            <v>40210</v>
          </cell>
          <cell r="C17">
            <v>19</v>
          </cell>
        </row>
        <row r="18">
          <cell r="A18">
            <v>17</v>
          </cell>
          <cell r="B18">
            <v>40238</v>
          </cell>
          <cell r="C18">
            <v>20</v>
          </cell>
        </row>
        <row r="19">
          <cell r="A19">
            <v>18</v>
          </cell>
          <cell r="B19">
            <v>40269</v>
          </cell>
          <cell r="C19">
            <v>21</v>
          </cell>
        </row>
        <row r="20">
          <cell r="A20">
            <v>19</v>
          </cell>
          <cell r="B20">
            <v>40299</v>
          </cell>
          <cell r="C20">
            <v>22</v>
          </cell>
        </row>
        <row r="21">
          <cell r="A21">
            <v>20</v>
          </cell>
          <cell r="B21">
            <v>40330</v>
          </cell>
          <cell r="C21">
            <v>23</v>
          </cell>
        </row>
        <row r="22">
          <cell r="A22">
            <v>21</v>
          </cell>
          <cell r="B22">
            <v>40360</v>
          </cell>
          <cell r="C22">
            <v>24</v>
          </cell>
        </row>
        <row r="23">
          <cell r="A23">
            <v>22</v>
          </cell>
          <cell r="B23">
            <v>40391</v>
          </cell>
          <cell r="C23">
            <v>25</v>
          </cell>
        </row>
        <row r="24">
          <cell r="A24">
            <v>23</v>
          </cell>
          <cell r="B24">
            <v>40422</v>
          </cell>
          <cell r="C24">
            <v>26</v>
          </cell>
        </row>
        <row r="25">
          <cell r="A25">
            <v>24</v>
          </cell>
          <cell r="B25">
            <v>40452</v>
          </cell>
          <cell r="C25">
            <v>27</v>
          </cell>
        </row>
        <row r="26">
          <cell r="A26">
            <v>25</v>
          </cell>
          <cell r="B26">
            <v>40483</v>
          </cell>
          <cell r="C26">
            <v>28</v>
          </cell>
        </row>
        <row r="27">
          <cell r="A27">
            <v>26</v>
          </cell>
          <cell r="B27">
            <v>40513</v>
          </cell>
          <cell r="C27">
            <v>29</v>
          </cell>
        </row>
        <row r="28">
          <cell r="A28">
            <v>27</v>
          </cell>
          <cell r="B28">
            <v>40544</v>
          </cell>
          <cell r="C28">
            <v>30</v>
          </cell>
        </row>
        <row r="29">
          <cell r="A29">
            <v>28</v>
          </cell>
          <cell r="B29">
            <v>40575</v>
          </cell>
          <cell r="C29">
            <v>31</v>
          </cell>
        </row>
        <row r="30">
          <cell r="A30">
            <v>29</v>
          </cell>
          <cell r="B30">
            <v>40603</v>
          </cell>
          <cell r="C30">
            <v>32</v>
          </cell>
        </row>
        <row r="31">
          <cell r="A31">
            <v>30</v>
          </cell>
          <cell r="B31">
            <v>40634</v>
          </cell>
          <cell r="C31">
            <v>33</v>
          </cell>
        </row>
        <row r="32">
          <cell r="A32">
            <v>31</v>
          </cell>
          <cell r="B32">
            <v>40664</v>
          </cell>
          <cell r="C32">
            <v>34</v>
          </cell>
        </row>
        <row r="33">
          <cell r="A33">
            <v>32</v>
          </cell>
          <cell r="B33">
            <v>40695</v>
          </cell>
          <cell r="C33">
            <v>35</v>
          </cell>
        </row>
        <row r="34">
          <cell r="A34">
            <v>33</v>
          </cell>
          <cell r="B34">
            <v>40725</v>
          </cell>
          <cell r="C34">
            <v>36</v>
          </cell>
        </row>
        <row r="35">
          <cell r="A35">
            <v>34</v>
          </cell>
          <cell r="B35">
            <v>40756</v>
          </cell>
          <cell r="C35">
            <v>37</v>
          </cell>
        </row>
        <row r="36">
          <cell r="A36">
            <v>35</v>
          </cell>
          <cell r="B36">
            <v>40787</v>
          </cell>
          <cell r="C36">
            <v>38</v>
          </cell>
        </row>
        <row r="37">
          <cell r="A37">
            <v>36</v>
          </cell>
          <cell r="B37">
            <v>40817</v>
          </cell>
          <cell r="C37">
            <v>39</v>
          </cell>
        </row>
        <row r="38">
          <cell r="A38">
            <v>37</v>
          </cell>
          <cell r="B38">
            <v>40848</v>
          </cell>
          <cell r="C38">
            <v>40</v>
          </cell>
        </row>
        <row r="39">
          <cell r="A39">
            <v>38</v>
          </cell>
          <cell r="B39">
            <v>40878</v>
          </cell>
          <cell r="C39">
            <v>41</v>
          </cell>
        </row>
        <row r="40">
          <cell r="A40">
            <v>39</v>
          </cell>
          <cell r="B40" t="str">
            <v>ALL</v>
          </cell>
          <cell r="C40">
            <v>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>
        <row r="13"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>
        <row r="12">
          <cell r="E12">
            <v>349229.498494</v>
          </cell>
        </row>
      </sheetData>
      <sheetData sheetId="7">
        <row r="13">
          <cell r="E13">
            <v>5510730</v>
          </cell>
        </row>
      </sheetData>
      <sheetData sheetId="8">
        <row r="11">
          <cell r="E11">
            <v>4963.7340869999998</v>
          </cell>
        </row>
      </sheetData>
      <sheetData sheetId="9">
        <row r="12">
          <cell r="E12">
            <v>63438.043147999997</v>
          </cell>
        </row>
      </sheetData>
      <sheetData sheetId="10">
        <row r="13">
          <cell r="E13">
            <v>575660.59613099997</v>
          </cell>
        </row>
      </sheetData>
      <sheetData sheetId="11">
        <row r="12">
          <cell r="E12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>
        <row r="6">
          <cell r="D6" t="str">
            <v>february income:</v>
          </cell>
        </row>
        <row r="13">
          <cell r="D13">
            <v>2</v>
          </cell>
        </row>
      </sheetData>
      <sheetData sheetId="2" refreshError="1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32">
          <cell r="B32">
            <v>0</v>
          </cell>
          <cell r="C32">
            <v>2199.4118427429999</v>
          </cell>
          <cell r="D32">
            <v>23002.190194049999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75">
          <cell r="C75">
            <v>-6679651604.6800098</v>
          </cell>
          <cell r="D75">
            <v>-47457617189.149994</v>
          </cell>
          <cell r="E75">
            <v>-66542461075.979958</v>
          </cell>
        </row>
      </sheetData>
      <sheetData sheetId="28" refreshError="1">
        <row r="64">
          <cell r="D64">
            <v>-2066369133016.78</v>
          </cell>
        </row>
      </sheetData>
      <sheetData sheetId="29" refreshError="1">
        <row r="8">
          <cell r="L8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7">
          <cell r="D17">
            <v>0</v>
          </cell>
        </row>
        <row r="19">
          <cell r="L19">
            <v>0</v>
          </cell>
        </row>
        <row r="22">
          <cell r="L22">
            <v>1763120633.6044114</v>
          </cell>
        </row>
        <row r="25">
          <cell r="L25">
            <v>62299236986.974709</v>
          </cell>
        </row>
        <row r="26">
          <cell r="L26">
            <v>5144670990.0137949</v>
          </cell>
        </row>
        <row r="27">
          <cell r="D27">
            <v>81331107601.687531</v>
          </cell>
        </row>
        <row r="28">
          <cell r="L28">
            <v>690179604.17302644</v>
          </cell>
        </row>
        <row r="32">
          <cell r="L32">
            <v>13146014012</v>
          </cell>
        </row>
        <row r="34">
          <cell r="D34">
            <v>47156000781.145752</v>
          </cell>
          <cell r="L3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56">
          <cell r="L56">
            <v>77600441122.468643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469"/>
  <sheetViews>
    <sheetView showGridLines="0"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F1247" sqref="F1247:O1253"/>
    </sheetView>
  </sheetViews>
  <sheetFormatPr defaultColWidth="14.42578125" defaultRowHeight="15.75" customHeight="1" outlineLevelRow="1"/>
  <cols>
    <col min="1" max="1" width="8.5703125" style="2" customWidth="1"/>
    <col min="2" max="2" width="11.140625" style="2" customWidth="1"/>
    <col min="3" max="3" width="45.7109375" style="2" customWidth="1"/>
    <col min="4" max="15" width="15.28515625" style="2" customWidth="1"/>
    <col min="16" max="20" width="14.42578125" style="2"/>
    <col min="21" max="21" width="14.42578125" style="2" customWidth="1"/>
    <col min="22" max="16384" width="14.42578125" style="2"/>
  </cols>
  <sheetData>
    <row r="1" spans="1:20" s="1" customFormat="1" ht="20.100000000000001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6" t="s">
        <v>14</v>
      </c>
      <c r="P1" s="27">
        <v>5133000</v>
      </c>
      <c r="Q1" s="35"/>
      <c r="R1" s="36"/>
      <c r="S1" s="36"/>
      <c r="T1" s="37"/>
    </row>
    <row r="2" spans="1:20" s="1" customFormat="1" ht="20.100000000000001" customHeight="1">
      <c r="A2" s="7">
        <v>501</v>
      </c>
      <c r="B2" s="8"/>
      <c r="C2" s="9"/>
      <c r="D2" s="10" t="s">
        <v>15</v>
      </c>
      <c r="E2" s="10" t="s">
        <v>15</v>
      </c>
      <c r="F2" s="10" t="s">
        <v>15</v>
      </c>
      <c r="G2" s="10" t="s">
        <v>15</v>
      </c>
      <c r="H2" s="10" t="s">
        <v>15</v>
      </c>
      <c r="I2" s="10" t="s">
        <v>15</v>
      </c>
      <c r="J2" s="10" t="s">
        <v>15</v>
      </c>
      <c r="K2" s="10" t="s">
        <v>15</v>
      </c>
      <c r="L2" s="10" t="s">
        <v>15</v>
      </c>
      <c r="M2" s="10" t="s">
        <v>15</v>
      </c>
      <c r="N2" s="10" t="s">
        <v>15</v>
      </c>
      <c r="O2" s="28" t="s">
        <v>15</v>
      </c>
      <c r="P2" s="29">
        <v>5132000</v>
      </c>
      <c r="Q2" s="35"/>
      <c r="R2" s="38"/>
      <c r="S2" s="39"/>
      <c r="T2" s="40"/>
    </row>
    <row r="3" spans="1:20" ht="24.75" customHeight="1">
      <c r="A3" s="11" t="s">
        <v>16</v>
      </c>
      <c r="B3" s="12"/>
      <c r="C3" s="13"/>
      <c r="D3" s="14">
        <f t="shared" ref="D3:O3" si="0">D6+D7+D15+D27+D30+D145+D148+D152+D162+D223+D230+D252+D256+D280+D283+D284+D285+D287+D299+D303+D316</f>
        <v>2041670807.158</v>
      </c>
      <c r="E3" s="14">
        <f t="shared" si="0"/>
        <v>2102708971.7509999</v>
      </c>
      <c r="F3" s="14">
        <f t="shared" si="0"/>
        <v>2052274417.6040001</v>
      </c>
      <c r="G3" s="14">
        <f t="shared" si="0"/>
        <v>2001049537.6040001</v>
      </c>
      <c r="H3" s="14">
        <f t="shared" si="0"/>
        <v>1990605037.6040001</v>
      </c>
      <c r="I3" s="14">
        <f t="shared" si="0"/>
        <v>1994413437.6040001</v>
      </c>
      <c r="J3" s="14">
        <f t="shared" si="0"/>
        <v>1998910637.6040001</v>
      </c>
      <c r="K3" s="14">
        <f t="shared" si="0"/>
        <v>2002942337.6040001</v>
      </c>
      <c r="L3" s="14">
        <f t="shared" si="0"/>
        <v>2062738537.6040001</v>
      </c>
      <c r="M3" s="14">
        <f t="shared" si="0"/>
        <v>2075301937.6040001</v>
      </c>
      <c r="N3" s="14">
        <f t="shared" si="0"/>
        <v>2075846037.6040001</v>
      </c>
      <c r="O3" s="30">
        <f t="shared" si="0"/>
        <v>2099148319.0265694</v>
      </c>
      <c r="P3" s="31"/>
      <c r="Q3" s="41"/>
      <c r="R3" s="42"/>
      <c r="S3" s="43"/>
      <c r="T3" s="43"/>
    </row>
    <row r="4" spans="1:20" ht="24.75" customHeight="1">
      <c r="A4" s="15" t="s">
        <v>17</v>
      </c>
      <c r="B4" s="16"/>
      <c r="C4" s="17"/>
      <c r="D4" s="18">
        <f t="shared" ref="D4:O4" si="1">D6+D7+D15+D27+D30+D145+D148+D152</f>
        <v>16787881.102000002</v>
      </c>
      <c r="E4" s="18">
        <f t="shared" si="1"/>
        <v>18444370.484999999</v>
      </c>
      <c r="F4" s="18">
        <f t="shared" si="1"/>
        <v>18165000</v>
      </c>
      <c r="G4" s="18">
        <f t="shared" si="1"/>
        <v>18571700</v>
      </c>
      <c r="H4" s="18">
        <f t="shared" si="1"/>
        <v>18206700</v>
      </c>
      <c r="I4" s="18">
        <f t="shared" si="1"/>
        <v>18182700</v>
      </c>
      <c r="J4" s="18">
        <f t="shared" si="1"/>
        <v>19584600</v>
      </c>
      <c r="K4" s="18">
        <f t="shared" si="1"/>
        <v>19944300</v>
      </c>
      <c r="L4" s="18">
        <f t="shared" si="1"/>
        <v>20683700</v>
      </c>
      <c r="M4" s="18">
        <f t="shared" si="1"/>
        <v>20184100</v>
      </c>
      <c r="N4" s="18">
        <f t="shared" si="1"/>
        <v>19944300</v>
      </c>
      <c r="O4" s="32">
        <f t="shared" si="1"/>
        <v>17786000</v>
      </c>
      <c r="P4" s="31"/>
      <c r="Q4" s="44">
        <v>44228</v>
      </c>
      <c r="R4" s="42"/>
      <c r="S4" s="43"/>
      <c r="T4" s="43"/>
    </row>
    <row r="5" spans="1:20" ht="24.75" customHeight="1" outlineLevel="1">
      <c r="A5" s="19">
        <v>10000</v>
      </c>
      <c r="B5" s="20">
        <v>1000000</v>
      </c>
      <c r="C5" s="21" t="s">
        <v>18</v>
      </c>
      <c r="D5" s="22">
        <f t="shared" ref="D5:O5" si="2">D6+D7+D15+D27+D30+D145+D148+D152+D162+D223+D230+D252+D256+D280+D283+D284+D285+D287+D299+D303+D316</f>
        <v>2041670807.158</v>
      </c>
      <c r="E5" s="22">
        <f t="shared" si="2"/>
        <v>2102708971.7509999</v>
      </c>
      <c r="F5" s="22">
        <f t="shared" si="2"/>
        <v>2052274417.6040001</v>
      </c>
      <c r="G5" s="22">
        <f t="shared" si="2"/>
        <v>2001049537.6040001</v>
      </c>
      <c r="H5" s="22">
        <f t="shared" si="2"/>
        <v>1990605037.6040001</v>
      </c>
      <c r="I5" s="22">
        <f t="shared" si="2"/>
        <v>1994413437.6040001</v>
      </c>
      <c r="J5" s="22">
        <f t="shared" si="2"/>
        <v>1998910637.6040001</v>
      </c>
      <c r="K5" s="22">
        <f t="shared" si="2"/>
        <v>2002942337.6040001</v>
      </c>
      <c r="L5" s="22">
        <f t="shared" si="2"/>
        <v>2062738537.6040001</v>
      </c>
      <c r="M5" s="22">
        <f t="shared" si="2"/>
        <v>2075301937.6040001</v>
      </c>
      <c r="N5" s="22">
        <f t="shared" si="2"/>
        <v>2075846037.6040001</v>
      </c>
      <c r="O5" s="33">
        <f t="shared" si="2"/>
        <v>2099148319.0265694</v>
      </c>
      <c r="P5" s="34"/>
      <c r="Q5" s="45">
        <f t="shared" ref="Q5:Q68" si="3">+E5</f>
        <v>2102708971.7509999</v>
      </c>
      <c r="R5" s="46"/>
      <c r="S5" s="47"/>
      <c r="T5" s="47"/>
    </row>
    <row r="6" spans="1:20" ht="24.75" customHeight="1" outlineLevel="1">
      <c r="A6" s="23">
        <v>10100</v>
      </c>
      <c r="B6" s="24">
        <v>1100000</v>
      </c>
      <c r="C6" s="25" t="s">
        <v>19</v>
      </c>
      <c r="D6" s="22">
        <v>16787881.102000002</v>
      </c>
      <c r="E6" s="22">
        <v>18444370.484999999</v>
      </c>
      <c r="F6" s="22">
        <v>18165000</v>
      </c>
      <c r="G6" s="22">
        <v>18571700</v>
      </c>
      <c r="H6" s="22">
        <v>18206700</v>
      </c>
      <c r="I6" s="22">
        <v>18182700</v>
      </c>
      <c r="J6" s="22">
        <v>19584600</v>
      </c>
      <c r="K6" s="22">
        <v>19944300</v>
      </c>
      <c r="L6" s="22">
        <v>20683700</v>
      </c>
      <c r="M6" s="22">
        <v>20184100</v>
      </c>
      <c r="N6" s="22">
        <v>19944300</v>
      </c>
      <c r="O6" s="33">
        <v>17786000</v>
      </c>
      <c r="P6" s="34"/>
      <c r="Q6" s="45">
        <f t="shared" si="3"/>
        <v>18444370.484999999</v>
      </c>
      <c r="R6" s="46"/>
      <c r="S6" s="47"/>
      <c r="T6" s="47"/>
    </row>
    <row r="7" spans="1:20" ht="24.75" customHeight="1" outlineLevel="1">
      <c r="A7" s="19">
        <v>11000</v>
      </c>
      <c r="B7" s="20">
        <v>1150000</v>
      </c>
      <c r="C7" s="21" t="s">
        <v>20</v>
      </c>
      <c r="D7" s="22">
        <f t="shared" ref="D7:O7" si="4">+SUM(D8:D14)</f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  <c r="M7" s="22">
        <f t="shared" si="4"/>
        <v>0</v>
      </c>
      <c r="N7" s="22">
        <f t="shared" si="4"/>
        <v>0</v>
      </c>
      <c r="O7" s="33">
        <f t="shared" si="4"/>
        <v>0</v>
      </c>
      <c r="P7" s="34"/>
      <c r="Q7" s="45">
        <f t="shared" si="3"/>
        <v>0</v>
      </c>
      <c r="R7" s="46"/>
      <c r="S7" s="47"/>
      <c r="T7" s="47"/>
    </row>
    <row r="8" spans="1:20" ht="24.75" customHeight="1" outlineLevel="1">
      <c r="A8" s="19">
        <v>11010</v>
      </c>
      <c r="B8" s="20">
        <v>1151011</v>
      </c>
      <c r="C8" s="21" t="s">
        <v>21</v>
      </c>
      <c r="D8" s="22">
        <v>0</v>
      </c>
      <c r="E8" s="22">
        <v>0</v>
      </c>
      <c r="F8" s="22">
        <f>ROUND(Q$8,-2)</f>
        <v>0</v>
      </c>
      <c r="G8" s="22">
        <f>ROUND(Q$8,-2)</f>
        <v>0</v>
      </c>
      <c r="H8" s="22">
        <f>ROUND(Q$8,-2)</f>
        <v>0</v>
      </c>
      <c r="I8" s="22">
        <f>ROUND(Q$8,-2)</f>
        <v>0</v>
      </c>
      <c r="J8" s="22">
        <f>ROUND(Q$8,-2)</f>
        <v>0</v>
      </c>
      <c r="K8" s="22">
        <f>ROUND(Q$8,-2)</f>
        <v>0</v>
      </c>
      <c r="L8" s="22">
        <f>ROUND(Q$8,-2)</f>
        <v>0</v>
      </c>
      <c r="M8" s="22">
        <f>ROUND(Q$8,-2)</f>
        <v>0</v>
      </c>
      <c r="N8" s="22">
        <f>ROUND(Q$8,-2)</f>
        <v>0</v>
      </c>
      <c r="O8" s="33">
        <f>ROUND(Q$8,-2)</f>
        <v>0</v>
      </c>
      <c r="P8" s="34"/>
      <c r="Q8" s="45">
        <f t="shared" si="3"/>
        <v>0</v>
      </c>
      <c r="R8" s="46"/>
      <c r="S8" s="47"/>
      <c r="T8" s="47"/>
    </row>
    <row r="9" spans="1:20" ht="24.75" customHeight="1" outlineLevel="1">
      <c r="A9" s="19">
        <v>11030</v>
      </c>
      <c r="B9" s="20">
        <v>1151021</v>
      </c>
      <c r="C9" s="21" t="s">
        <v>22</v>
      </c>
      <c r="D9" s="22">
        <v>0</v>
      </c>
      <c r="E9" s="22">
        <v>0</v>
      </c>
      <c r="F9" s="22">
        <f>ROUND(Q$9,-2)</f>
        <v>0</v>
      </c>
      <c r="G9" s="22">
        <f>ROUND(Q$9,-2)</f>
        <v>0</v>
      </c>
      <c r="H9" s="22">
        <f>ROUND(Q$9,-2)</f>
        <v>0</v>
      </c>
      <c r="I9" s="22">
        <f>ROUND(Q$9,-2)</f>
        <v>0</v>
      </c>
      <c r="J9" s="22">
        <f>ROUND(Q$9,-2)</f>
        <v>0</v>
      </c>
      <c r="K9" s="22">
        <f>ROUND(Q$9,-2)</f>
        <v>0</v>
      </c>
      <c r="L9" s="22">
        <f>ROUND(Q$9,-2)</f>
        <v>0</v>
      </c>
      <c r="M9" s="22">
        <f>ROUND(Q$9,-2)</f>
        <v>0</v>
      </c>
      <c r="N9" s="22">
        <f>ROUND(Q$9,-2)</f>
        <v>0</v>
      </c>
      <c r="O9" s="33">
        <f>ROUND(Q$9,-2)</f>
        <v>0</v>
      </c>
      <c r="P9" s="34"/>
      <c r="Q9" s="45">
        <f t="shared" si="3"/>
        <v>0</v>
      </c>
      <c r="R9" s="46"/>
      <c r="S9" s="47"/>
      <c r="T9" s="47"/>
    </row>
    <row r="10" spans="1:20" ht="24.75" customHeight="1" outlineLevel="1">
      <c r="A10" s="19">
        <v>11035</v>
      </c>
      <c r="B10" s="20">
        <v>1151022</v>
      </c>
      <c r="C10" s="21" t="s">
        <v>23</v>
      </c>
      <c r="D10" s="22">
        <v>0</v>
      </c>
      <c r="E10" s="22">
        <v>0</v>
      </c>
      <c r="F10" s="22">
        <f>ROUND(Q$10,-2)</f>
        <v>0</v>
      </c>
      <c r="G10" s="22">
        <f>ROUND(Q$10,-2)</f>
        <v>0</v>
      </c>
      <c r="H10" s="22">
        <f>ROUND(Q$10,-2)</f>
        <v>0</v>
      </c>
      <c r="I10" s="22">
        <f>ROUND(Q$10,-2)</f>
        <v>0</v>
      </c>
      <c r="J10" s="22">
        <f>ROUND(Q$10,-2)</f>
        <v>0</v>
      </c>
      <c r="K10" s="22">
        <f>ROUND(Q$10,-2)</f>
        <v>0</v>
      </c>
      <c r="L10" s="22">
        <f>ROUND(Q$10,-2)</f>
        <v>0</v>
      </c>
      <c r="M10" s="22">
        <f>ROUND(Q$10,-2)</f>
        <v>0</v>
      </c>
      <c r="N10" s="22">
        <f>ROUND(Q$10,-2)</f>
        <v>0</v>
      </c>
      <c r="O10" s="33">
        <f>ROUND(Q$10,-2)</f>
        <v>0</v>
      </c>
      <c r="P10" s="34"/>
      <c r="Q10" s="45">
        <f t="shared" si="3"/>
        <v>0</v>
      </c>
      <c r="R10" s="46"/>
      <c r="S10" s="47"/>
      <c r="T10" s="47"/>
    </row>
    <row r="11" spans="1:20" ht="24.75" customHeight="1" outlineLevel="1">
      <c r="A11" s="19">
        <v>11040</v>
      </c>
      <c r="B11" s="20">
        <v>1151031</v>
      </c>
      <c r="C11" s="21" t="s">
        <v>24</v>
      </c>
      <c r="D11" s="22">
        <v>0</v>
      </c>
      <c r="E11" s="22">
        <v>0</v>
      </c>
      <c r="F11" s="22">
        <f>ROUND(Q$11,-2)</f>
        <v>0</v>
      </c>
      <c r="G11" s="22">
        <f>ROUND(Q$11,-2)</f>
        <v>0</v>
      </c>
      <c r="H11" s="22">
        <f>ROUND(Q$11,-2)</f>
        <v>0</v>
      </c>
      <c r="I11" s="22">
        <f>ROUND(Q$11,-2)</f>
        <v>0</v>
      </c>
      <c r="J11" s="22">
        <f>ROUND(Q$11,-2)</f>
        <v>0</v>
      </c>
      <c r="K11" s="22">
        <f>ROUND(Q$11,-2)</f>
        <v>0</v>
      </c>
      <c r="L11" s="22">
        <f>ROUND(Q$11,-2)</f>
        <v>0</v>
      </c>
      <c r="M11" s="22">
        <f>ROUND(Q$11,-2)</f>
        <v>0</v>
      </c>
      <c r="N11" s="22">
        <f>ROUND(Q$11,-2)</f>
        <v>0</v>
      </c>
      <c r="O11" s="33">
        <f>ROUND(Q$11,-2)</f>
        <v>0</v>
      </c>
      <c r="P11" s="34"/>
      <c r="Q11" s="45">
        <f t="shared" si="3"/>
        <v>0</v>
      </c>
      <c r="R11" s="46"/>
      <c r="S11" s="47"/>
      <c r="T11" s="47"/>
    </row>
    <row r="12" spans="1:20" ht="24.75" customHeight="1" outlineLevel="1">
      <c r="A12" s="19">
        <v>11045</v>
      </c>
      <c r="B12" s="20">
        <v>1151032</v>
      </c>
      <c r="C12" s="21" t="s">
        <v>25</v>
      </c>
      <c r="D12" s="22">
        <v>0</v>
      </c>
      <c r="E12" s="22">
        <v>0</v>
      </c>
      <c r="F12" s="22">
        <f>ROUND(Q$12,-2)</f>
        <v>0</v>
      </c>
      <c r="G12" s="22">
        <f>ROUND(Q$12,-2)</f>
        <v>0</v>
      </c>
      <c r="H12" s="22">
        <f>ROUND(Q$12,-2)</f>
        <v>0</v>
      </c>
      <c r="I12" s="22">
        <f>ROUND(Q$12,-2)</f>
        <v>0</v>
      </c>
      <c r="J12" s="22">
        <f>ROUND(Q$12,-2)</f>
        <v>0</v>
      </c>
      <c r="K12" s="22">
        <f>ROUND(Q$12,-2)</f>
        <v>0</v>
      </c>
      <c r="L12" s="22">
        <f>ROUND(Q$12,-2)</f>
        <v>0</v>
      </c>
      <c r="M12" s="22">
        <f>ROUND(Q$12,-2)</f>
        <v>0</v>
      </c>
      <c r="N12" s="22">
        <f>ROUND(Q$12,-2)</f>
        <v>0</v>
      </c>
      <c r="O12" s="33">
        <f>ROUND(Q$12,-2)</f>
        <v>0</v>
      </c>
      <c r="P12" s="34"/>
      <c r="Q12" s="45">
        <f t="shared" si="3"/>
        <v>0</v>
      </c>
      <c r="R12" s="46"/>
      <c r="S12" s="47"/>
      <c r="T12" s="47"/>
    </row>
    <row r="13" spans="1:20" ht="24.75" customHeight="1" outlineLevel="1">
      <c r="A13" s="19">
        <v>11046</v>
      </c>
      <c r="B13" s="20">
        <v>1151033</v>
      </c>
      <c r="C13" s="21" t="s">
        <v>26</v>
      </c>
      <c r="D13" s="22">
        <v>0</v>
      </c>
      <c r="E13" s="22">
        <v>0</v>
      </c>
      <c r="F13" s="22">
        <f>ROUND(Q$13,-2)</f>
        <v>0</v>
      </c>
      <c r="G13" s="22">
        <f>ROUND(Q$13,-2)</f>
        <v>0</v>
      </c>
      <c r="H13" s="22">
        <f>ROUND(Q$13,-2)</f>
        <v>0</v>
      </c>
      <c r="I13" s="22">
        <f>ROUND(Q$13,-2)</f>
        <v>0</v>
      </c>
      <c r="J13" s="22">
        <f>ROUND(Q$13,-2)</f>
        <v>0</v>
      </c>
      <c r="K13" s="22">
        <f>ROUND(Q$13,-2)</f>
        <v>0</v>
      </c>
      <c r="L13" s="22">
        <f>ROUND(Q$13,-2)</f>
        <v>0</v>
      </c>
      <c r="M13" s="22">
        <f>ROUND(Q$13,-2)</f>
        <v>0</v>
      </c>
      <c r="N13" s="22">
        <f>ROUND(Q$13,-2)</f>
        <v>0</v>
      </c>
      <c r="O13" s="33">
        <f>ROUND(Q$13,-2)</f>
        <v>0</v>
      </c>
      <c r="P13" s="34"/>
      <c r="Q13" s="45">
        <f t="shared" si="3"/>
        <v>0</v>
      </c>
      <c r="R13" s="46"/>
      <c r="S13" s="47"/>
      <c r="T13" s="47"/>
    </row>
    <row r="14" spans="1:20" ht="24.75" customHeight="1" outlineLevel="1">
      <c r="A14" s="19">
        <v>11050</v>
      </c>
      <c r="B14" s="20">
        <v>1151099</v>
      </c>
      <c r="C14" s="21" t="s">
        <v>27</v>
      </c>
      <c r="D14" s="22">
        <v>0</v>
      </c>
      <c r="E14" s="22">
        <v>0</v>
      </c>
      <c r="F14" s="22">
        <f>ROUND(Q$14,-2)</f>
        <v>0</v>
      </c>
      <c r="G14" s="22">
        <f>ROUND(Q$14,-2)</f>
        <v>0</v>
      </c>
      <c r="H14" s="22">
        <f>ROUND(Q$14,-2)</f>
        <v>0</v>
      </c>
      <c r="I14" s="22">
        <f>ROUND(Q$14,-2)</f>
        <v>0</v>
      </c>
      <c r="J14" s="22">
        <f>ROUND(Q$14,-2)</f>
        <v>0</v>
      </c>
      <c r="K14" s="22">
        <f>ROUND(Q$14,-2)</f>
        <v>0</v>
      </c>
      <c r="L14" s="22">
        <f>ROUND(Q$14,-2)</f>
        <v>0</v>
      </c>
      <c r="M14" s="22">
        <f>ROUND(Q$14,-2)</f>
        <v>0</v>
      </c>
      <c r="N14" s="22">
        <f>ROUND(Q$14,-2)</f>
        <v>0</v>
      </c>
      <c r="O14" s="33">
        <f>ROUND(Q$14,-2)</f>
        <v>0</v>
      </c>
      <c r="P14" s="34"/>
      <c r="Q14" s="45">
        <f t="shared" si="3"/>
        <v>0</v>
      </c>
      <c r="R14" s="46"/>
      <c r="S14" s="47"/>
      <c r="T14" s="47"/>
    </row>
    <row r="15" spans="1:20" ht="24.75" customHeight="1" outlineLevel="1">
      <c r="A15" s="19">
        <v>12000</v>
      </c>
      <c r="B15" s="20">
        <v>1200000</v>
      </c>
      <c r="C15" s="21" t="s">
        <v>28</v>
      </c>
      <c r="D15" s="22">
        <f t="shared" ref="D15:O15" si="5">+SUM(D16:D26)</f>
        <v>0</v>
      </c>
      <c r="E15" s="22">
        <f t="shared" si="5"/>
        <v>0</v>
      </c>
      <c r="F15" s="22">
        <f t="shared" si="5"/>
        <v>0</v>
      </c>
      <c r="G15" s="22">
        <f t="shared" si="5"/>
        <v>0</v>
      </c>
      <c r="H15" s="22">
        <f t="shared" si="5"/>
        <v>0</v>
      </c>
      <c r="I15" s="22">
        <f t="shared" si="5"/>
        <v>0</v>
      </c>
      <c r="J15" s="22">
        <f t="shared" si="5"/>
        <v>0</v>
      </c>
      <c r="K15" s="22">
        <f t="shared" si="5"/>
        <v>0</v>
      </c>
      <c r="L15" s="22">
        <f t="shared" si="5"/>
        <v>0</v>
      </c>
      <c r="M15" s="22">
        <f t="shared" si="5"/>
        <v>0</v>
      </c>
      <c r="N15" s="22">
        <f t="shared" si="5"/>
        <v>0</v>
      </c>
      <c r="O15" s="33">
        <f t="shared" si="5"/>
        <v>0</v>
      </c>
      <c r="P15" s="34"/>
      <c r="Q15" s="45">
        <f t="shared" si="3"/>
        <v>0</v>
      </c>
      <c r="R15" s="46"/>
      <c r="S15" s="47"/>
      <c r="T15" s="47"/>
    </row>
    <row r="16" spans="1:20" ht="24.75" customHeight="1" outlineLevel="1">
      <c r="A16" s="19">
        <v>12001</v>
      </c>
      <c r="B16" s="20">
        <v>1201011</v>
      </c>
      <c r="C16" s="21" t="s">
        <v>21</v>
      </c>
      <c r="D16" s="22">
        <v>0</v>
      </c>
      <c r="E16" s="22">
        <v>0</v>
      </c>
      <c r="F16" s="22">
        <f>ROUND(Q$16,-2)</f>
        <v>0</v>
      </c>
      <c r="G16" s="22">
        <f>ROUND(Q$16,-2)</f>
        <v>0</v>
      </c>
      <c r="H16" s="22">
        <f>ROUND(Q$16,-2)</f>
        <v>0</v>
      </c>
      <c r="I16" s="22">
        <f>ROUND(Q$16,-2)</f>
        <v>0</v>
      </c>
      <c r="J16" s="22">
        <f>ROUND(Q$16,-2)</f>
        <v>0</v>
      </c>
      <c r="K16" s="22">
        <f>ROUND(Q$16,-2)</f>
        <v>0</v>
      </c>
      <c r="L16" s="22">
        <f>ROUND(Q$16,-2)</f>
        <v>0</v>
      </c>
      <c r="M16" s="22">
        <f>ROUND(Q$16,-2)</f>
        <v>0</v>
      </c>
      <c r="N16" s="22">
        <f>ROUND(Q$16,-2)</f>
        <v>0</v>
      </c>
      <c r="O16" s="33">
        <f>ROUND(Q$16,-2)</f>
        <v>0</v>
      </c>
      <c r="P16" s="34"/>
      <c r="Q16" s="45">
        <f t="shared" si="3"/>
        <v>0</v>
      </c>
      <c r="R16" s="46"/>
      <c r="S16" s="47"/>
      <c r="T16" s="47"/>
    </row>
    <row r="17" spans="1:20" ht="24.75" customHeight="1" outlineLevel="1">
      <c r="A17" s="19">
        <v>12014</v>
      </c>
      <c r="B17" s="20">
        <v>1201012</v>
      </c>
      <c r="C17" s="21" t="s">
        <v>29</v>
      </c>
      <c r="D17" s="22">
        <v>0</v>
      </c>
      <c r="E17" s="22">
        <v>0</v>
      </c>
      <c r="F17" s="22">
        <f>ROUND(Q$17,-2)</f>
        <v>0</v>
      </c>
      <c r="G17" s="22">
        <f>ROUND(Q$17,-2)</f>
        <v>0</v>
      </c>
      <c r="H17" s="22">
        <f>ROUND(Q$17,-2)</f>
        <v>0</v>
      </c>
      <c r="I17" s="22">
        <f>ROUND(Q$17,-2)</f>
        <v>0</v>
      </c>
      <c r="J17" s="22">
        <f>ROUND(Q$17,-2)</f>
        <v>0</v>
      </c>
      <c r="K17" s="22">
        <f>ROUND(Q$17,-2)</f>
        <v>0</v>
      </c>
      <c r="L17" s="22">
        <f>ROUND(Q$17,-2)</f>
        <v>0</v>
      </c>
      <c r="M17" s="22">
        <f>ROUND(Q$17,-2)</f>
        <v>0</v>
      </c>
      <c r="N17" s="22">
        <f>ROUND(Q$17,-2)</f>
        <v>0</v>
      </c>
      <c r="O17" s="33">
        <f>ROUND(Q$17,-2)</f>
        <v>0</v>
      </c>
      <c r="P17" s="34"/>
      <c r="Q17" s="45">
        <f t="shared" si="3"/>
        <v>0</v>
      </c>
      <c r="R17" s="46"/>
      <c r="S17" s="47"/>
      <c r="T17" s="47"/>
    </row>
    <row r="18" spans="1:20" ht="24.75" customHeight="1" outlineLevel="1">
      <c r="A18" s="19">
        <v>12002</v>
      </c>
      <c r="B18" s="20">
        <v>1201013</v>
      </c>
      <c r="C18" s="21" t="s">
        <v>30</v>
      </c>
      <c r="D18" s="22">
        <v>0</v>
      </c>
      <c r="E18" s="22">
        <v>0</v>
      </c>
      <c r="F18" s="22">
        <f>ROUND(Q$18,-2)</f>
        <v>0</v>
      </c>
      <c r="G18" s="22">
        <f>ROUND(Q$18,-2)</f>
        <v>0</v>
      </c>
      <c r="H18" s="22">
        <f>ROUND(Q$18,-2)</f>
        <v>0</v>
      </c>
      <c r="I18" s="22">
        <f>ROUND(Q$18,-2)</f>
        <v>0</v>
      </c>
      <c r="J18" s="22">
        <f>ROUND(Q$18,-2)</f>
        <v>0</v>
      </c>
      <c r="K18" s="22">
        <f>ROUND(Q$18,-2)</f>
        <v>0</v>
      </c>
      <c r="L18" s="22">
        <f>ROUND(Q$18,-2)</f>
        <v>0</v>
      </c>
      <c r="M18" s="22">
        <f>ROUND(Q$18,-2)</f>
        <v>0</v>
      </c>
      <c r="N18" s="22">
        <f>ROUND(Q$18,-2)</f>
        <v>0</v>
      </c>
      <c r="O18" s="33">
        <f>ROUND(Q$18,-2)</f>
        <v>0</v>
      </c>
      <c r="P18" s="34"/>
      <c r="Q18" s="45">
        <f t="shared" si="3"/>
        <v>0</v>
      </c>
      <c r="R18" s="46"/>
      <c r="S18" s="47"/>
      <c r="T18" s="47"/>
    </row>
    <row r="19" spans="1:20" ht="24.75" customHeight="1" outlineLevel="1">
      <c r="A19" s="19">
        <v>12003</v>
      </c>
      <c r="B19" s="20">
        <v>1201014</v>
      </c>
      <c r="C19" s="21" t="s">
        <v>31</v>
      </c>
      <c r="D19" s="22">
        <v>0</v>
      </c>
      <c r="E19" s="22">
        <v>0</v>
      </c>
      <c r="F19" s="22">
        <f>ROUND(Q$19,-2)</f>
        <v>0</v>
      </c>
      <c r="G19" s="22">
        <f>ROUND(Q$19,-2)</f>
        <v>0</v>
      </c>
      <c r="H19" s="22">
        <f>ROUND(Q$19,-2)</f>
        <v>0</v>
      </c>
      <c r="I19" s="22">
        <f>ROUND(Q$19,-2)</f>
        <v>0</v>
      </c>
      <c r="J19" s="22">
        <f>ROUND(Q$19,-2)</f>
        <v>0</v>
      </c>
      <c r="K19" s="22">
        <f>ROUND(Q$19,-2)</f>
        <v>0</v>
      </c>
      <c r="L19" s="22">
        <f>ROUND(Q$19,-2)</f>
        <v>0</v>
      </c>
      <c r="M19" s="22">
        <f>ROUND(Q$19,-2)</f>
        <v>0</v>
      </c>
      <c r="N19" s="22">
        <f>ROUND(Q$19,-2)</f>
        <v>0</v>
      </c>
      <c r="O19" s="33">
        <f>ROUND(Q$19,-2)</f>
        <v>0</v>
      </c>
      <c r="P19" s="34"/>
      <c r="Q19" s="45">
        <f t="shared" si="3"/>
        <v>0</v>
      </c>
      <c r="R19" s="46"/>
      <c r="S19" s="47"/>
      <c r="T19" s="47"/>
    </row>
    <row r="20" spans="1:20" ht="24.75" customHeight="1" outlineLevel="1">
      <c r="A20" s="19">
        <v>12004</v>
      </c>
      <c r="B20" s="20">
        <v>1201015</v>
      </c>
      <c r="C20" s="21" t="s">
        <v>32</v>
      </c>
      <c r="D20" s="22">
        <v>0</v>
      </c>
      <c r="E20" s="22">
        <v>0</v>
      </c>
      <c r="F20" s="22">
        <f>ROUND(Q$20,-2)</f>
        <v>0</v>
      </c>
      <c r="G20" s="22">
        <f>ROUND(Q$20,-2)</f>
        <v>0</v>
      </c>
      <c r="H20" s="22">
        <f>ROUND(Q$20,-2)</f>
        <v>0</v>
      </c>
      <c r="I20" s="22">
        <f>ROUND(Q$20,-2)</f>
        <v>0</v>
      </c>
      <c r="J20" s="22">
        <f>ROUND(Q$20,-2)</f>
        <v>0</v>
      </c>
      <c r="K20" s="22">
        <f>ROUND(Q$20,-2)</f>
        <v>0</v>
      </c>
      <c r="L20" s="22">
        <f>ROUND(Q$20,-2)</f>
        <v>0</v>
      </c>
      <c r="M20" s="22">
        <f>ROUND(Q$20,-2)</f>
        <v>0</v>
      </c>
      <c r="N20" s="22">
        <f>ROUND(Q$20,-2)</f>
        <v>0</v>
      </c>
      <c r="O20" s="33">
        <f>ROUND(Q$20,-2)</f>
        <v>0</v>
      </c>
      <c r="P20" s="34"/>
      <c r="Q20" s="45">
        <f t="shared" si="3"/>
        <v>0</v>
      </c>
      <c r="R20" s="46"/>
      <c r="S20" s="47"/>
      <c r="T20" s="47"/>
    </row>
    <row r="21" spans="1:20" ht="24.75" customHeight="1" outlineLevel="1">
      <c r="A21" s="19">
        <v>12005</v>
      </c>
      <c r="B21" s="20">
        <v>1201016</v>
      </c>
      <c r="C21" s="21" t="s">
        <v>33</v>
      </c>
      <c r="D21" s="22">
        <v>0</v>
      </c>
      <c r="E21" s="22">
        <v>0</v>
      </c>
      <c r="F21" s="22">
        <f>ROUND(Q$21,-2)</f>
        <v>0</v>
      </c>
      <c r="G21" s="22">
        <f>ROUND(Q$21,-2)</f>
        <v>0</v>
      </c>
      <c r="H21" s="22">
        <f>ROUND(Q$21,-2)</f>
        <v>0</v>
      </c>
      <c r="I21" s="22">
        <f>ROUND(Q$21,-2)</f>
        <v>0</v>
      </c>
      <c r="J21" s="22">
        <f>ROUND(Q$21,-2)</f>
        <v>0</v>
      </c>
      <c r="K21" s="22">
        <f>ROUND(Q$21,-2)</f>
        <v>0</v>
      </c>
      <c r="L21" s="22">
        <f>ROUND(Q$21,-2)</f>
        <v>0</v>
      </c>
      <c r="M21" s="22">
        <f>ROUND(Q$21,-2)</f>
        <v>0</v>
      </c>
      <c r="N21" s="22">
        <f>ROUND(Q$21,-2)</f>
        <v>0</v>
      </c>
      <c r="O21" s="33">
        <f>ROUND(Q$21,-2)</f>
        <v>0</v>
      </c>
      <c r="P21" s="34"/>
      <c r="Q21" s="45">
        <f t="shared" si="3"/>
        <v>0</v>
      </c>
      <c r="R21" s="46"/>
      <c r="S21" s="47"/>
      <c r="T21" s="47"/>
    </row>
    <row r="22" spans="1:20" ht="24.75" customHeight="1" outlineLevel="1">
      <c r="A22" s="19">
        <v>12006</v>
      </c>
      <c r="B22" s="20">
        <v>1201017</v>
      </c>
      <c r="C22" s="21" t="s">
        <v>34</v>
      </c>
      <c r="D22" s="22">
        <v>0</v>
      </c>
      <c r="E22" s="22">
        <v>0</v>
      </c>
      <c r="F22" s="22">
        <f>ROUND(Q$22,-2)</f>
        <v>0</v>
      </c>
      <c r="G22" s="22">
        <f>ROUND(Q$22,-2)</f>
        <v>0</v>
      </c>
      <c r="H22" s="22">
        <f>ROUND(Q$22,-2)</f>
        <v>0</v>
      </c>
      <c r="I22" s="22">
        <f>ROUND(Q$22,-2)</f>
        <v>0</v>
      </c>
      <c r="J22" s="22">
        <f>ROUND(Q$22,-2)</f>
        <v>0</v>
      </c>
      <c r="K22" s="22">
        <f>ROUND(Q$22,-2)</f>
        <v>0</v>
      </c>
      <c r="L22" s="22">
        <f>ROUND(Q$22,-2)</f>
        <v>0</v>
      </c>
      <c r="M22" s="22">
        <f>ROUND(Q$22,-2)</f>
        <v>0</v>
      </c>
      <c r="N22" s="22">
        <f>ROUND(Q$22,-2)</f>
        <v>0</v>
      </c>
      <c r="O22" s="33">
        <f>ROUND(Q$22,-2)</f>
        <v>0</v>
      </c>
      <c r="P22" s="34"/>
      <c r="Q22" s="45">
        <f t="shared" si="3"/>
        <v>0</v>
      </c>
      <c r="R22" s="46"/>
      <c r="S22" s="47"/>
      <c r="T22" s="47"/>
    </row>
    <row r="23" spans="1:20" ht="24.75" customHeight="1" outlineLevel="1">
      <c r="A23" s="19">
        <v>12007</v>
      </c>
      <c r="B23" s="20">
        <v>1201018</v>
      </c>
      <c r="C23" s="21" t="s">
        <v>35</v>
      </c>
      <c r="D23" s="22">
        <v>0</v>
      </c>
      <c r="E23" s="22">
        <v>0</v>
      </c>
      <c r="F23" s="22">
        <f>ROUND(Q$23,-2)</f>
        <v>0</v>
      </c>
      <c r="G23" s="22">
        <f>ROUND(Q$23,-2)</f>
        <v>0</v>
      </c>
      <c r="H23" s="22">
        <f>ROUND(Q$23,-2)</f>
        <v>0</v>
      </c>
      <c r="I23" s="22">
        <f>ROUND(Q$23,-2)</f>
        <v>0</v>
      </c>
      <c r="J23" s="22">
        <f>ROUND(Q$23,-2)</f>
        <v>0</v>
      </c>
      <c r="K23" s="22">
        <f>ROUND(Q$23,-2)</f>
        <v>0</v>
      </c>
      <c r="L23" s="22">
        <f>ROUND(Q$23,-2)</f>
        <v>0</v>
      </c>
      <c r="M23" s="22">
        <f>ROUND(Q$23,-2)</f>
        <v>0</v>
      </c>
      <c r="N23" s="22">
        <f>ROUND(Q$23,-2)</f>
        <v>0</v>
      </c>
      <c r="O23" s="33">
        <f>ROUND(Q$23,-2)</f>
        <v>0</v>
      </c>
      <c r="P23" s="34"/>
      <c r="Q23" s="45">
        <f t="shared" si="3"/>
        <v>0</v>
      </c>
      <c r="R23" s="46"/>
      <c r="S23" s="47"/>
      <c r="T23" s="47"/>
    </row>
    <row r="24" spans="1:20" ht="24.75" customHeight="1" outlineLevel="1">
      <c r="A24" s="19">
        <v>12008</v>
      </c>
      <c r="B24" s="20">
        <v>1201019</v>
      </c>
      <c r="C24" s="21" t="s">
        <v>36</v>
      </c>
      <c r="D24" s="22">
        <v>0</v>
      </c>
      <c r="E24" s="22">
        <v>0</v>
      </c>
      <c r="F24" s="22">
        <f>ROUND(Q$24,-2)</f>
        <v>0</v>
      </c>
      <c r="G24" s="22">
        <f>ROUND(Q$24,-2)</f>
        <v>0</v>
      </c>
      <c r="H24" s="22">
        <f>ROUND(Q$24,-2)</f>
        <v>0</v>
      </c>
      <c r="I24" s="22">
        <f>ROUND(Q$24,-2)</f>
        <v>0</v>
      </c>
      <c r="J24" s="22">
        <f>ROUND(Q$24,-2)</f>
        <v>0</v>
      </c>
      <c r="K24" s="22">
        <f>ROUND(Q$24,-2)</f>
        <v>0</v>
      </c>
      <c r="L24" s="22">
        <f>ROUND(Q$24,-2)</f>
        <v>0</v>
      </c>
      <c r="M24" s="22">
        <f>ROUND(Q$24,-2)</f>
        <v>0</v>
      </c>
      <c r="N24" s="22">
        <f>ROUND(Q$24,-2)</f>
        <v>0</v>
      </c>
      <c r="O24" s="33">
        <f>ROUND(Q$24,-2)</f>
        <v>0</v>
      </c>
      <c r="P24" s="34"/>
      <c r="Q24" s="45">
        <f t="shared" si="3"/>
        <v>0</v>
      </c>
      <c r="R24" s="46"/>
      <c r="S24" s="47"/>
      <c r="T24" s="47"/>
    </row>
    <row r="25" spans="1:20" ht="24.75" customHeight="1" outlineLevel="1">
      <c r="A25" s="19">
        <v>12450</v>
      </c>
      <c r="B25" s="20">
        <v>1201021</v>
      </c>
      <c r="C25" s="21" t="s">
        <v>37</v>
      </c>
      <c r="D25" s="22">
        <v>0</v>
      </c>
      <c r="E25" s="22">
        <v>0</v>
      </c>
      <c r="F25" s="22">
        <f>ROUND(Q$25,-2)</f>
        <v>0</v>
      </c>
      <c r="G25" s="22">
        <f>ROUND(Q$25,-2)</f>
        <v>0</v>
      </c>
      <c r="H25" s="22">
        <f>ROUND(Q$25,-2)</f>
        <v>0</v>
      </c>
      <c r="I25" s="22">
        <f>ROUND(Q$25,-2)</f>
        <v>0</v>
      </c>
      <c r="J25" s="22">
        <f>ROUND(Q$25,-2)</f>
        <v>0</v>
      </c>
      <c r="K25" s="22">
        <f>ROUND(Q$25,-2)</f>
        <v>0</v>
      </c>
      <c r="L25" s="22">
        <f>ROUND(Q$25,-2)</f>
        <v>0</v>
      </c>
      <c r="M25" s="22">
        <f>ROUND(Q$25,-2)</f>
        <v>0</v>
      </c>
      <c r="N25" s="22">
        <f>ROUND(Q$25,-2)</f>
        <v>0</v>
      </c>
      <c r="O25" s="33">
        <f>ROUND(Q$25,-2)</f>
        <v>0</v>
      </c>
      <c r="P25" s="34"/>
      <c r="Q25" s="45">
        <f t="shared" si="3"/>
        <v>0</v>
      </c>
      <c r="R25" s="46"/>
      <c r="S25" s="47"/>
      <c r="T25" s="47"/>
    </row>
    <row r="26" spans="1:20" ht="24.75" customHeight="1" outlineLevel="1">
      <c r="A26" s="19">
        <v>12900</v>
      </c>
      <c r="B26" s="20">
        <v>1201099</v>
      </c>
      <c r="C26" s="21" t="s">
        <v>38</v>
      </c>
      <c r="D26" s="22">
        <v>0</v>
      </c>
      <c r="E26" s="22">
        <v>0</v>
      </c>
      <c r="F26" s="22">
        <f>ROUND(Q$26,-2)</f>
        <v>0</v>
      </c>
      <c r="G26" s="22">
        <f>ROUND(Q$26,-2)</f>
        <v>0</v>
      </c>
      <c r="H26" s="22">
        <f>ROUND(Q$26,-2)</f>
        <v>0</v>
      </c>
      <c r="I26" s="22">
        <f>ROUND(Q$26,-2)</f>
        <v>0</v>
      </c>
      <c r="J26" s="22">
        <f>ROUND(Q$26,-2)</f>
        <v>0</v>
      </c>
      <c r="K26" s="22">
        <f>ROUND(Q$26,-2)</f>
        <v>0</v>
      </c>
      <c r="L26" s="22">
        <f>ROUND(Q$26,-2)</f>
        <v>0</v>
      </c>
      <c r="M26" s="22">
        <f>ROUND(Q$26,-2)</f>
        <v>0</v>
      </c>
      <c r="N26" s="22">
        <f>ROUND(Q$26,-2)</f>
        <v>0</v>
      </c>
      <c r="O26" s="33">
        <f>ROUND(Q$26,-2)</f>
        <v>0</v>
      </c>
      <c r="P26" s="34"/>
      <c r="Q26" s="45">
        <f t="shared" si="3"/>
        <v>0</v>
      </c>
      <c r="R26" s="46"/>
      <c r="S26" s="47"/>
      <c r="T26" s="47"/>
    </row>
    <row r="27" spans="1:20" ht="24.75" customHeight="1" outlineLevel="1">
      <c r="A27" s="19"/>
      <c r="B27" s="20">
        <v>1220000</v>
      </c>
      <c r="C27" s="21" t="s">
        <v>39</v>
      </c>
      <c r="D27" s="22">
        <f t="shared" ref="D27:O27" si="6">+SUM(D28:D29)</f>
        <v>0</v>
      </c>
      <c r="E27" s="22">
        <f t="shared" si="6"/>
        <v>0</v>
      </c>
      <c r="F27" s="22">
        <f t="shared" si="6"/>
        <v>0</v>
      </c>
      <c r="G27" s="22">
        <f t="shared" si="6"/>
        <v>0</v>
      </c>
      <c r="H27" s="22">
        <f t="shared" si="6"/>
        <v>0</v>
      </c>
      <c r="I27" s="22">
        <f t="shared" si="6"/>
        <v>0</v>
      </c>
      <c r="J27" s="22">
        <f t="shared" si="6"/>
        <v>0</v>
      </c>
      <c r="K27" s="22">
        <f t="shared" si="6"/>
        <v>0</v>
      </c>
      <c r="L27" s="22">
        <f t="shared" si="6"/>
        <v>0</v>
      </c>
      <c r="M27" s="22">
        <f t="shared" si="6"/>
        <v>0</v>
      </c>
      <c r="N27" s="22">
        <f t="shared" si="6"/>
        <v>0</v>
      </c>
      <c r="O27" s="33">
        <f t="shared" si="6"/>
        <v>0</v>
      </c>
      <c r="P27" s="34"/>
      <c r="Q27" s="45">
        <f t="shared" si="3"/>
        <v>0</v>
      </c>
      <c r="R27" s="46"/>
      <c r="S27" s="47"/>
      <c r="T27" s="47"/>
    </row>
    <row r="28" spans="1:20" ht="24.75" customHeight="1" outlineLevel="1">
      <c r="A28" s="19">
        <v>12301</v>
      </c>
      <c r="B28" s="20">
        <v>1221011</v>
      </c>
      <c r="C28" s="21" t="s">
        <v>40</v>
      </c>
      <c r="D28" s="22">
        <v>0</v>
      </c>
      <c r="E28" s="22">
        <v>0</v>
      </c>
      <c r="F28" s="22">
        <f>ROUND(Q$28,-2)</f>
        <v>0</v>
      </c>
      <c r="G28" s="22">
        <f>ROUND(Q$28,-2)</f>
        <v>0</v>
      </c>
      <c r="H28" s="22">
        <f>ROUND(Q$28,-2)</f>
        <v>0</v>
      </c>
      <c r="I28" s="22">
        <f>ROUND(Q$28,-2)</f>
        <v>0</v>
      </c>
      <c r="J28" s="22">
        <f>ROUND(Q$28,-2)</f>
        <v>0</v>
      </c>
      <c r="K28" s="22">
        <f>ROUND(Q$28,-2)</f>
        <v>0</v>
      </c>
      <c r="L28" s="22">
        <f>ROUND(Q$28,-2)</f>
        <v>0</v>
      </c>
      <c r="M28" s="22">
        <f>ROUND(Q$28,-2)</f>
        <v>0</v>
      </c>
      <c r="N28" s="22">
        <f>ROUND(Q$28,-2)</f>
        <v>0</v>
      </c>
      <c r="O28" s="33">
        <f>ROUND(Q$28,-2)</f>
        <v>0</v>
      </c>
      <c r="P28" s="34"/>
      <c r="Q28" s="45">
        <f t="shared" si="3"/>
        <v>0</v>
      </c>
      <c r="R28" s="46"/>
      <c r="S28" s="47"/>
      <c r="T28" s="47"/>
    </row>
    <row r="29" spans="1:20" ht="24.75" customHeight="1" outlineLevel="1">
      <c r="A29" s="19">
        <v>12302</v>
      </c>
      <c r="B29" s="20">
        <v>1221012</v>
      </c>
      <c r="C29" s="21" t="s">
        <v>41</v>
      </c>
      <c r="D29" s="22">
        <v>0</v>
      </c>
      <c r="E29" s="22">
        <v>0</v>
      </c>
      <c r="F29" s="22">
        <f>ROUND(Q$29,-2)</f>
        <v>0</v>
      </c>
      <c r="G29" s="22">
        <f>ROUND(Q$29,-2)</f>
        <v>0</v>
      </c>
      <c r="H29" s="22">
        <f>ROUND(Q$29,-2)</f>
        <v>0</v>
      </c>
      <c r="I29" s="22">
        <f>ROUND(Q$29,-2)</f>
        <v>0</v>
      </c>
      <c r="J29" s="22">
        <f>ROUND(Q$29,-2)</f>
        <v>0</v>
      </c>
      <c r="K29" s="22">
        <f>ROUND(Q$29,-2)</f>
        <v>0</v>
      </c>
      <c r="L29" s="22">
        <f>ROUND(Q$29,-2)</f>
        <v>0</v>
      </c>
      <c r="M29" s="22">
        <f>ROUND(Q$29,-2)</f>
        <v>0</v>
      </c>
      <c r="N29" s="22">
        <f>ROUND(Q$29,-2)</f>
        <v>0</v>
      </c>
      <c r="O29" s="33">
        <f>ROUND(Q$29,-2)</f>
        <v>0</v>
      </c>
      <c r="P29" s="34"/>
      <c r="Q29" s="45">
        <f t="shared" si="3"/>
        <v>0</v>
      </c>
      <c r="R29" s="46"/>
      <c r="S29" s="47"/>
      <c r="T29" s="47"/>
    </row>
    <row r="30" spans="1:20" ht="24.75" customHeight="1" outlineLevel="1">
      <c r="A30" s="19">
        <v>13000</v>
      </c>
      <c r="B30" s="20">
        <v>1250000</v>
      </c>
      <c r="C30" s="21" t="s">
        <v>42</v>
      </c>
      <c r="D30" s="22">
        <f t="shared" ref="D30:O30" si="7">D31+D65+D92+D119</f>
        <v>0</v>
      </c>
      <c r="E30" s="22">
        <f t="shared" si="7"/>
        <v>0</v>
      </c>
      <c r="F30" s="22">
        <f t="shared" si="7"/>
        <v>0</v>
      </c>
      <c r="G30" s="22">
        <f t="shared" si="7"/>
        <v>0</v>
      </c>
      <c r="H30" s="22">
        <f t="shared" si="7"/>
        <v>0</v>
      </c>
      <c r="I30" s="22">
        <f t="shared" si="7"/>
        <v>0</v>
      </c>
      <c r="J30" s="22">
        <f t="shared" si="7"/>
        <v>0</v>
      </c>
      <c r="K30" s="22">
        <f t="shared" si="7"/>
        <v>0</v>
      </c>
      <c r="L30" s="22">
        <f t="shared" si="7"/>
        <v>0</v>
      </c>
      <c r="M30" s="22">
        <f t="shared" si="7"/>
        <v>0</v>
      </c>
      <c r="N30" s="22">
        <f t="shared" si="7"/>
        <v>0</v>
      </c>
      <c r="O30" s="33">
        <f t="shared" si="7"/>
        <v>0</v>
      </c>
      <c r="P30" s="34"/>
      <c r="Q30" s="45">
        <f t="shared" si="3"/>
        <v>0</v>
      </c>
      <c r="R30" s="46"/>
      <c r="S30" s="47"/>
      <c r="T30" s="47"/>
    </row>
    <row r="31" spans="1:20" ht="24.75" customHeight="1" outlineLevel="1">
      <c r="A31" s="19">
        <v>12010</v>
      </c>
      <c r="B31" s="20">
        <v>1251000</v>
      </c>
      <c r="C31" s="21" t="s">
        <v>43</v>
      </c>
      <c r="D31" s="22">
        <f t="shared" ref="D31:O31" si="8">+D32+D35+D48</f>
        <v>0</v>
      </c>
      <c r="E31" s="22">
        <f t="shared" si="8"/>
        <v>0</v>
      </c>
      <c r="F31" s="22">
        <f t="shared" si="8"/>
        <v>0</v>
      </c>
      <c r="G31" s="22">
        <f t="shared" si="8"/>
        <v>0</v>
      </c>
      <c r="H31" s="22">
        <f t="shared" si="8"/>
        <v>0</v>
      </c>
      <c r="I31" s="22">
        <f t="shared" si="8"/>
        <v>0</v>
      </c>
      <c r="J31" s="22">
        <f t="shared" si="8"/>
        <v>0</v>
      </c>
      <c r="K31" s="22">
        <f t="shared" si="8"/>
        <v>0</v>
      </c>
      <c r="L31" s="22">
        <f t="shared" si="8"/>
        <v>0</v>
      </c>
      <c r="M31" s="22">
        <f t="shared" si="8"/>
        <v>0</v>
      </c>
      <c r="N31" s="22">
        <f t="shared" si="8"/>
        <v>0</v>
      </c>
      <c r="O31" s="33">
        <f t="shared" si="8"/>
        <v>0</v>
      </c>
      <c r="P31" s="34"/>
      <c r="Q31" s="45">
        <f t="shared" si="3"/>
        <v>0</v>
      </c>
      <c r="R31" s="46"/>
      <c r="S31" s="47"/>
      <c r="T31" s="47"/>
    </row>
    <row r="32" spans="1:20" ht="24.75" customHeight="1" outlineLevel="1">
      <c r="A32" s="19"/>
      <c r="B32" s="20">
        <v>1251100</v>
      </c>
      <c r="C32" s="21" t="s">
        <v>44</v>
      </c>
      <c r="D32" s="22">
        <f t="shared" ref="D32:O32" si="9">+D33+D34</f>
        <v>0</v>
      </c>
      <c r="E32" s="22">
        <f t="shared" si="9"/>
        <v>0</v>
      </c>
      <c r="F32" s="22">
        <f t="shared" si="9"/>
        <v>0</v>
      </c>
      <c r="G32" s="22">
        <f t="shared" si="9"/>
        <v>0</v>
      </c>
      <c r="H32" s="22">
        <f t="shared" si="9"/>
        <v>0</v>
      </c>
      <c r="I32" s="22">
        <f t="shared" si="9"/>
        <v>0</v>
      </c>
      <c r="J32" s="22">
        <f t="shared" si="9"/>
        <v>0</v>
      </c>
      <c r="K32" s="22">
        <f t="shared" si="9"/>
        <v>0</v>
      </c>
      <c r="L32" s="22">
        <f t="shared" si="9"/>
        <v>0</v>
      </c>
      <c r="M32" s="22">
        <f t="shared" si="9"/>
        <v>0</v>
      </c>
      <c r="N32" s="22">
        <f t="shared" si="9"/>
        <v>0</v>
      </c>
      <c r="O32" s="33">
        <f t="shared" si="9"/>
        <v>0</v>
      </c>
      <c r="P32" s="34"/>
      <c r="Q32" s="45">
        <f t="shared" si="3"/>
        <v>0</v>
      </c>
      <c r="R32" s="46"/>
      <c r="S32" s="47"/>
      <c r="T32" s="47"/>
    </row>
    <row r="33" spans="1:20" ht="24.75" customHeight="1" outlineLevel="1">
      <c r="A33" s="19">
        <v>11020</v>
      </c>
      <c r="B33" s="20">
        <v>1251111</v>
      </c>
      <c r="C33" s="21" t="s">
        <v>45</v>
      </c>
      <c r="D33" s="22">
        <v>0</v>
      </c>
      <c r="E33" s="22">
        <v>0</v>
      </c>
      <c r="F33" s="22">
        <f>ROUND(Q$33,-2)</f>
        <v>0</v>
      </c>
      <c r="G33" s="22">
        <f>ROUND(Q$33,-2)</f>
        <v>0</v>
      </c>
      <c r="H33" s="22">
        <f>ROUND(Q$33,-2)</f>
        <v>0</v>
      </c>
      <c r="I33" s="22">
        <f>ROUND(Q$33,-2)</f>
        <v>0</v>
      </c>
      <c r="J33" s="22">
        <f>ROUND(Q$33,-2)</f>
        <v>0</v>
      </c>
      <c r="K33" s="22">
        <f>ROUND(Q$33,-2)</f>
        <v>0</v>
      </c>
      <c r="L33" s="22">
        <f>ROUND(Q$33,-2)</f>
        <v>0</v>
      </c>
      <c r="M33" s="22">
        <f>ROUND(Q$33,-2)</f>
        <v>0</v>
      </c>
      <c r="N33" s="22">
        <f>ROUND(Q$33,-2)</f>
        <v>0</v>
      </c>
      <c r="O33" s="33">
        <f>ROUND(Q$33,-2)</f>
        <v>0</v>
      </c>
      <c r="P33" s="34"/>
      <c r="Q33" s="45">
        <f t="shared" si="3"/>
        <v>0</v>
      </c>
      <c r="R33" s="46"/>
      <c r="S33" s="47"/>
      <c r="T33" s="47"/>
    </row>
    <row r="34" spans="1:20" ht="24.75" customHeight="1" outlineLevel="1">
      <c r="A34" s="19">
        <v>11025</v>
      </c>
      <c r="B34" s="20">
        <v>1251112</v>
      </c>
      <c r="C34" s="21" t="s">
        <v>46</v>
      </c>
      <c r="D34" s="22">
        <v>0</v>
      </c>
      <c r="E34" s="22">
        <v>0</v>
      </c>
      <c r="F34" s="22">
        <f>ROUND(Q$34,-2)</f>
        <v>0</v>
      </c>
      <c r="G34" s="22">
        <f>ROUND(Q$34,-2)</f>
        <v>0</v>
      </c>
      <c r="H34" s="22">
        <f>ROUND(Q$34,-2)</f>
        <v>0</v>
      </c>
      <c r="I34" s="22">
        <f>ROUND(Q$34,-2)</f>
        <v>0</v>
      </c>
      <c r="J34" s="22">
        <f>ROUND(Q$34,-2)</f>
        <v>0</v>
      </c>
      <c r="K34" s="22">
        <f>ROUND(Q$34,-2)</f>
        <v>0</v>
      </c>
      <c r="L34" s="22">
        <f>ROUND(Q$34,-2)</f>
        <v>0</v>
      </c>
      <c r="M34" s="22">
        <f>ROUND(Q$34,-2)</f>
        <v>0</v>
      </c>
      <c r="N34" s="22">
        <f>ROUND(Q$34,-2)</f>
        <v>0</v>
      </c>
      <c r="O34" s="33">
        <f>ROUND(Q$34,-2)</f>
        <v>0</v>
      </c>
      <c r="P34" s="34"/>
      <c r="Q34" s="45">
        <f t="shared" si="3"/>
        <v>0</v>
      </c>
      <c r="R34" s="46"/>
      <c r="S34" s="47"/>
      <c r="T34" s="47"/>
    </row>
    <row r="35" spans="1:20" ht="24.75" customHeight="1" outlineLevel="1">
      <c r="A35" s="19"/>
      <c r="B35" s="20">
        <v>1251200</v>
      </c>
      <c r="C35" s="21" t="s">
        <v>47</v>
      </c>
      <c r="D35" s="22">
        <f t="shared" ref="D35:O35" si="10">+D36+D45</f>
        <v>0</v>
      </c>
      <c r="E35" s="22">
        <f t="shared" si="10"/>
        <v>0</v>
      </c>
      <c r="F35" s="22">
        <f t="shared" si="10"/>
        <v>0</v>
      </c>
      <c r="G35" s="22">
        <f t="shared" si="10"/>
        <v>0</v>
      </c>
      <c r="H35" s="22">
        <f t="shared" si="10"/>
        <v>0</v>
      </c>
      <c r="I35" s="22">
        <f t="shared" si="10"/>
        <v>0</v>
      </c>
      <c r="J35" s="22">
        <f t="shared" si="10"/>
        <v>0</v>
      </c>
      <c r="K35" s="22">
        <f t="shared" si="10"/>
        <v>0</v>
      </c>
      <c r="L35" s="22">
        <f t="shared" si="10"/>
        <v>0</v>
      </c>
      <c r="M35" s="22">
        <f t="shared" si="10"/>
        <v>0</v>
      </c>
      <c r="N35" s="22">
        <f t="shared" si="10"/>
        <v>0</v>
      </c>
      <c r="O35" s="33">
        <f t="shared" si="10"/>
        <v>0</v>
      </c>
      <c r="P35" s="34"/>
      <c r="Q35" s="45">
        <f t="shared" si="3"/>
        <v>0</v>
      </c>
      <c r="R35" s="46"/>
      <c r="S35" s="47"/>
      <c r="T35" s="47"/>
    </row>
    <row r="36" spans="1:20" ht="24.75" customHeight="1" outlineLevel="1">
      <c r="A36" s="19">
        <v>12011</v>
      </c>
      <c r="B36" s="20">
        <v>1251211</v>
      </c>
      <c r="C36" s="21" t="s">
        <v>48</v>
      </c>
      <c r="D36" s="22">
        <f t="shared" ref="D36:O36" si="11">+D37+D41+D42+D43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0</v>
      </c>
      <c r="I36" s="22">
        <f t="shared" si="11"/>
        <v>0</v>
      </c>
      <c r="J36" s="22">
        <f t="shared" si="11"/>
        <v>0</v>
      </c>
      <c r="K36" s="22">
        <f t="shared" si="11"/>
        <v>0</v>
      </c>
      <c r="L36" s="22">
        <f t="shared" si="11"/>
        <v>0</v>
      </c>
      <c r="M36" s="22">
        <f t="shared" si="11"/>
        <v>0</v>
      </c>
      <c r="N36" s="22">
        <f t="shared" si="11"/>
        <v>0</v>
      </c>
      <c r="O36" s="33">
        <f t="shared" si="11"/>
        <v>0</v>
      </c>
      <c r="P36" s="34"/>
      <c r="Q36" s="45">
        <f t="shared" si="3"/>
        <v>0</v>
      </c>
      <c r="R36" s="46"/>
      <c r="S36" s="47"/>
      <c r="T36" s="47"/>
    </row>
    <row r="37" spans="1:20" ht="24.75" customHeight="1" outlineLevel="1">
      <c r="A37" s="19">
        <v>12020</v>
      </c>
      <c r="B37" s="20">
        <v>1251213</v>
      </c>
      <c r="C37" s="21" t="s">
        <v>49</v>
      </c>
      <c r="D37" s="22">
        <f t="shared" ref="D37:O37" si="12">+SUM(D38:D40)</f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22">
        <f t="shared" si="12"/>
        <v>0</v>
      </c>
      <c r="I37" s="22">
        <f t="shared" si="12"/>
        <v>0</v>
      </c>
      <c r="J37" s="22">
        <f t="shared" si="12"/>
        <v>0</v>
      </c>
      <c r="K37" s="22">
        <f t="shared" si="12"/>
        <v>0</v>
      </c>
      <c r="L37" s="22">
        <f t="shared" si="12"/>
        <v>0</v>
      </c>
      <c r="M37" s="22">
        <f t="shared" si="12"/>
        <v>0</v>
      </c>
      <c r="N37" s="22">
        <f t="shared" si="12"/>
        <v>0</v>
      </c>
      <c r="O37" s="33">
        <f t="shared" si="12"/>
        <v>0</v>
      </c>
      <c r="P37" s="34"/>
      <c r="Q37" s="45">
        <f t="shared" si="3"/>
        <v>0</v>
      </c>
      <c r="R37" s="46"/>
      <c r="S37" s="47"/>
      <c r="T37" s="47"/>
    </row>
    <row r="38" spans="1:20" ht="24.75" customHeight="1" outlineLevel="1">
      <c r="A38" s="19">
        <v>12021</v>
      </c>
      <c r="B38" s="20">
        <v>1251214</v>
      </c>
      <c r="C38" s="21" t="s">
        <v>50</v>
      </c>
      <c r="D38" s="22">
        <v>0</v>
      </c>
      <c r="E38" s="22">
        <v>0</v>
      </c>
      <c r="F38" s="22">
        <f>ROUND(Q$38,-2)</f>
        <v>0</v>
      </c>
      <c r="G38" s="22">
        <f>ROUND(Q$38,-2)</f>
        <v>0</v>
      </c>
      <c r="H38" s="22">
        <f>ROUND(Q$38,-2)</f>
        <v>0</v>
      </c>
      <c r="I38" s="22">
        <f>ROUND(Q$38,-2)</f>
        <v>0</v>
      </c>
      <c r="J38" s="22">
        <f>ROUND(Q$38,-2)</f>
        <v>0</v>
      </c>
      <c r="K38" s="22">
        <f>ROUND(Q$38,-2)</f>
        <v>0</v>
      </c>
      <c r="L38" s="22">
        <f>ROUND(Q$38,-2)</f>
        <v>0</v>
      </c>
      <c r="M38" s="22">
        <f>ROUND(Q$38,-2)</f>
        <v>0</v>
      </c>
      <c r="N38" s="22">
        <f>ROUND(Q$38,-2)</f>
        <v>0</v>
      </c>
      <c r="O38" s="33">
        <f>ROUND(Q$38,-2)</f>
        <v>0</v>
      </c>
      <c r="P38" s="34"/>
      <c r="Q38" s="45">
        <f t="shared" si="3"/>
        <v>0</v>
      </c>
      <c r="R38" s="46"/>
      <c r="S38" s="47"/>
      <c r="T38" s="47"/>
    </row>
    <row r="39" spans="1:20" ht="24.75" customHeight="1" outlineLevel="1">
      <c r="A39" s="19">
        <v>12022</v>
      </c>
      <c r="B39" s="20">
        <v>1251215</v>
      </c>
      <c r="C39" s="21" t="s">
        <v>51</v>
      </c>
      <c r="D39" s="22">
        <v>0</v>
      </c>
      <c r="E39" s="22">
        <v>0</v>
      </c>
      <c r="F39" s="22">
        <f>ROUND(Q$39,-2)</f>
        <v>0</v>
      </c>
      <c r="G39" s="22">
        <f>ROUND(Q$39,-2)</f>
        <v>0</v>
      </c>
      <c r="H39" s="22">
        <f>ROUND(Q$39,-2)</f>
        <v>0</v>
      </c>
      <c r="I39" s="22">
        <f>ROUND(Q$39,-2)</f>
        <v>0</v>
      </c>
      <c r="J39" s="22">
        <f>ROUND(Q$39,-2)</f>
        <v>0</v>
      </c>
      <c r="K39" s="22">
        <f>ROUND(Q$39,-2)</f>
        <v>0</v>
      </c>
      <c r="L39" s="22">
        <f>ROUND(Q$39,-2)</f>
        <v>0</v>
      </c>
      <c r="M39" s="22">
        <f>ROUND(Q$39,-2)</f>
        <v>0</v>
      </c>
      <c r="N39" s="22">
        <f>ROUND(Q$39,-2)</f>
        <v>0</v>
      </c>
      <c r="O39" s="33">
        <f>ROUND(Q$39,-2)</f>
        <v>0</v>
      </c>
      <c r="P39" s="34"/>
      <c r="Q39" s="45">
        <f t="shared" si="3"/>
        <v>0</v>
      </c>
      <c r="R39" s="46"/>
      <c r="S39" s="47"/>
      <c r="T39" s="47"/>
    </row>
    <row r="40" spans="1:20" ht="24.75" customHeight="1" outlineLevel="1">
      <c r="A40" s="19">
        <v>12029</v>
      </c>
      <c r="B40" s="20">
        <v>1251216</v>
      </c>
      <c r="C40" s="21" t="s">
        <v>52</v>
      </c>
      <c r="D40" s="22">
        <v>0</v>
      </c>
      <c r="E40" s="22">
        <v>0</v>
      </c>
      <c r="F40" s="22">
        <f>ROUND(Q$40,-2)</f>
        <v>0</v>
      </c>
      <c r="G40" s="22">
        <f>ROUND(Q$40,-2)</f>
        <v>0</v>
      </c>
      <c r="H40" s="22">
        <f>ROUND(Q$40,-2)</f>
        <v>0</v>
      </c>
      <c r="I40" s="22">
        <f>ROUND(Q$40,-2)</f>
        <v>0</v>
      </c>
      <c r="J40" s="22">
        <f>ROUND(Q$40,-2)</f>
        <v>0</v>
      </c>
      <c r="K40" s="22">
        <f>ROUND(Q$40,-2)</f>
        <v>0</v>
      </c>
      <c r="L40" s="22">
        <f>ROUND(Q$40,-2)</f>
        <v>0</v>
      </c>
      <c r="M40" s="22">
        <f>ROUND(Q$40,-2)</f>
        <v>0</v>
      </c>
      <c r="N40" s="22">
        <f>ROUND(Q$40,-2)</f>
        <v>0</v>
      </c>
      <c r="O40" s="33">
        <f>ROUND(Q$40,-2)</f>
        <v>0</v>
      </c>
      <c r="P40" s="34"/>
      <c r="Q40" s="45">
        <f t="shared" si="3"/>
        <v>0</v>
      </c>
      <c r="R40" s="46"/>
      <c r="S40" s="47"/>
      <c r="T40" s="47"/>
    </row>
    <row r="41" spans="1:20" ht="24.75" customHeight="1" outlineLevel="1">
      <c r="A41" s="19">
        <v>12012</v>
      </c>
      <c r="B41" s="20">
        <v>1251217</v>
      </c>
      <c r="C41" s="21" t="s">
        <v>53</v>
      </c>
      <c r="D41" s="22">
        <v>0</v>
      </c>
      <c r="E41" s="22">
        <v>0</v>
      </c>
      <c r="F41" s="22">
        <f>ROUND(Q$41,-2)</f>
        <v>0</v>
      </c>
      <c r="G41" s="22">
        <f>ROUND(Q$41,-2)</f>
        <v>0</v>
      </c>
      <c r="H41" s="22">
        <f>ROUND(Q$41,-2)</f>
        <v>0</v>
      </c>
      <c r="I41" s="22">
        <f>ROUND(Q$41,-2)</f>
        <v>0</v>
      </c>
      <c r="J41" s="22">
        <f>ROUND(Q$41,-2)</f>
        <v>0</v>
      </c>
      <c r="K41" s="22">
        <f>ROUND(Q$41,-2)</f>
        <v>0</v>
      </c>
      <c r="L41" s="22">
        <f>ROUND(Q$41,-2)</f>
        <v>0</v>
      </c>
      <c r="M41" s="22">
        <f>ROUND(Q$41,-2)</f>
        <v>0</v>
      </c>
      <c r="N41" s="22">
        <f>ROUND(Q$41,-2)</f>
        <v>0</v>
      </c>
      <c r="O41" s="33">
        <f>ROUND(Q$41,-2)</f>
        <v>0</v>
      </c>
      <c r="P41" s="34"/>
      <c r="Q41" s="45">
        <f t="shared" si="3"/>
        <v>0</v>
      </c>
      <c r="R41" s="46"/>
      <c r="S41" s="47"/>
      <c r="T41" s="47"/>
    </row>
    <row r="42" spans="1:20" ht="24.75" customHeight="1" outlineLevel="1">
      <c r="A42" s="19">
        <v>12013</v>
      </c>
      <c r="B42" s="20">
        <v>1251218</v>
      </c>
      <c r="C42" s="21" t="s">
        <v>54</v>
      </c>
      <c r="D42" s="22">
        <v>0</v>
      </c>
      <c r="E42" s="22">
        <v>0</v>
      </c>
      <c r="F42" s="22">
        <f>ROUND(Q$42,-2)</f>
        <v>0</v>
      </c>
      <c r="G42" s="22">
        <f>ROUND(Q$42,-2)</f>
        <v>0</v>
      </c>
      <c r="H42" s="22">
        <f>ROUND(Q$42,-2)</f>
        <v>0</v>
      </c>
      <c r="I42" s="22">
        <f>ROUND(Q$42,-2)</f>
        <v>0</v>
      </c>
      <c r="J42" s="22">
        <f>ROUND(Q$42,-2)</f>
        <v>0</v>
      </c>
      <c r="K42" s="22">
        <f>ROUND(Q$42,-2)</f>
        <v>0</v>
      </c>
      <c r="L42" s="22">
        <f>ROUND(Q$42,-2)</f>
        <v>0</v>
      </c>
      <c r="M42" s="22">
        <f>ROUND(Q$42,-2)</f>
        <v>0</v>
      </c>
      <c r="N42" s="22">
        <f>ROUND(Q$42,-2)</f>
        <v>0</v>
      </c>
      <c r="O42" s="33">
        <f>ROUND(Q$42,-2)</f>
        <v>0</v>
      </c>
      <c r="P42" s="34"/>
      <c r="Q42" s="45">
        <f t="shared" si="3"/>
        <v>0</v>
      </c>
      <c r="R42" s="46"/>
      <c r="S42" s="47"/>
      <c r="T42" s="47"/>
    </row>
    <row r="43" spans="1:20" ht="24.75" customHeight="1" outlineLevel="1">
      <c r="A43" s="19">
        <v>12030</v>
      </c>
      <c r="B43" s="20">
        <v>1251219</v>
      </c>
      <c r="C43" s="21" t="s">
        <v>55</v>
      </c>
      <c r="D43" s="22">
        <f t="shared" ref="D43:O43" si="13">+D44</f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22">
        <f t="shared" si="13"/>
        <v>0</v>
      </c>
      <c r="I43" s="22">
        <f t="shared" si="13"/>
        <v>0</v>
      </c>
      <c r="J43" s="22">
        <f t="shared" si="13"/>
        <v>0</v>
      </c>
      <c r="K43" s="22">
        <f t="shared" si="13"/>
        <v>0</v>
      </c>
      <c r="L43" s="22">
        <f t="shared" si="13"/>
        <v>0</v>
      </c>
      <c r="M43" s="22">
        <f t="shared" si="13"/>
        <v>0</v>
      </c>
      <c r="N43" s="22">
        <f t="shared" si="13"/>
        <v>0</v>
      </c>
      <c r="O43" s="33">
        <f t="shared" si="13"/>
        <v>0</v>
      </c>
      <c r="P43" s="34"/>
      <c r="Q43" s="45">
        <f t="shared" si="3"/>
        <v>0</v>
      </c>
      <c r="R43" s="46"/>
      <c r="S43" s="47"/>
      <c r="T43" s="47"/>
    </row>
    <row r="44" spans="1:20" ht="24.75" customHeight="1" outlineLevel="1">
      <c r="A44" s="19">
        <v>12039</v>
      </c>
      <c r="B44" s="20">
        <v>1251220</v>
      </c>
      <c r="C44" s="21" t="s">
        <v>56</v>
      </c>
      <c r="D44" s="22">
        <v>0</v>
      </c>
      <c r="E44" s="22">
        <v>0</v>
      </c>
      <c r="F44" s="22">
        <f>ROUND(Q$44,-2)</f>
        <v>0</v>
      </c>
      <c r="G44" s="22">
        <f>ROUND(Q$44,-2)</f>
        <v>0</v>
      </c>
      <c r="H44" s="22">
        <f>ROUND(Q$44,-2)</f>
        <v>0</v>
      </c>
      <c r="I44" s="22">
        <f>ROUND(Q$44,-2)</f>
        <v>0</v>
      </c>
      <c r="J44" s="22">
        <f>ROUND(Q$44,-2)</f>
        <v>0</v>
      </c>
      <c r="K44" s="22">
        <f>ROUND(Q$44,-2)</f>
        <v>0</v>
      </c>
      <c r="L44" s="22">
        <f>ROUND(Q$44,-2)</f>
        <v>0</v>
      </c>
      <c r="M44" s="22">
        <f>ROUND(Q$44,-2)</f>
        <v>0</v>
      </c>
      <c r="N44" s="22">
        <f>ROUND(Q$44,-2)</f>
        <v>0</v>
      </c>
      <c r="O44" s="33">
        <f>ROUND(Q$44,-2)</f>
        <v>0</v>
      </c>
      <c r="P44" s="34"/>
      <c r="Q44" s="45">
        <f t="shared" si="3"/>
        <v>0</v>
      </c>
      <c r="R44" s="46"/>
      <c r="S44" s="47"/>
      <c r="T44" s="47"/>
    </row>
    <row r="45" spans="1:20" ht="24.75" customHeight="1" outlineLevel="1">
      <c r="A45" s="19"/>
      <c r="B45" s="20">
        <v>1251250</v>
      </c>
      <c r="C45" s="21" t="s">
        <v>57</v>
      </c>
      <c r="D45" s="22">
        <f t="shared" ref="D45:O45" si="14">+SUM(D46:D47)</f>
        <v>0</v>
      </c>
      <c r="E45" s="22">
        <f t="shared" si="14"/>
        <v>0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  <c r="J45" s="22">
        <f t="shared" si="14"/>
        <v>0</v>
      </c>
      <c r="K45" s="22">
        <f t="shared" si="14"/>
        <v>0</v>
      </c>
      <c r="L45" s="22">
        <f t="shared" si="14"/>
        <v>0</v>
      </c>
      <c r="M45" s="22">
        <f t="shared" si="14"/>
        <v>0</v>
      </c>
      <c r="N45" s="22">
        <f t="shared" si="14"/>
        <v>0</v>
      </c>
      <c r="O45" s="33">
        <f t="shared" si="14"/>
        <v>0</v>
      </c>
      <c r="P45" s="34"/>
      <c r="Q45" s="45">
        <f t="shared" si="3"/>
        <v>0</v>
      </c>
      <c r="R45" s="46"/>
      <c r="S45" s="47"/>
      <c r="T45" s="47"/>
    </row>
    <row r="46" spans="1:20" ht="24.75" customHeight="1" outlineLevel="1">
      <c r="A46" s="19">
        <v>12111</v>
      </c>
      <c r="B46" s="20">
        <v>1251251</v>
      </c>
      <c r="C46" s="21" t="s">
        <v>58</v>
      </c>
      <c r="D46" s="22">
        <v>0</v>
      </c>
      <c r="E46" s="22">
        <v>0</v>
      </c>
      <c r="F46" s="22">
        <f>ROUND(Q$46,-2)</f>
        <v>0</v>
      </c>
      <c r="G46" s="22">
        <f>ROUND(Q$46,-2)</f>
        <v>0</v>
      </c>
      <c r="H46" s="22">
        <f>ROUND(Q$46,-2)</f>
        <v>0</v>
      </c>
      <c r="I46" s="22">
        <f>ROUND(Q$46,-2)</f>
        <v>0</v>
      </c>
      <c r="J46" s="22">
        <f>ROUND(Q$46,-2)</f>
        <v>0</v>
      </c>
      <c r="K46" s="22">
        <f>ROUND(Q$46,-2)</f>
        <v>0</v>
      </c>
      <c r="L46" s="22">
        <f>ROUND(Q$46,-2)</f>
        <v>0</v>
      </c>
      <c r="M46" s="22">
        <f>ROUND(Q$46,-2)</f>
        <v>0</v>
      </c>
      <c r="N46" s="22">
        <f>ROUND(Q$46,-2)</f>
        <v>0</v>
      </c>
      <c r="O46" s="33">
        <f>ROUND(Q$46,-2)</f>
        <v>0</v>
      </c>
      <c r="P46" s="34"/>
      <c r="Q46" s="45">
        <f t="shared" si="3"/>
        <v>0</v>
      </c>
      <c r="R46" s="46"/>
      <c r="S46" s="47"/>
      <c r="T46" s="47"/>
    </row>
    <row r="47" spans="1:20" ht="24.75" customHeight="1" outlineLevel="1">
      <c r="A47" s="19">
        <v>12139</v>
      </c>
      <c r="B47" s="20">
        <v>1251259</v>
      </c>
      <c r="C47" s="21" t="s">
        <v>55</v>
      </c>
      <c r="D47" s="22">
        <v>0</v>
      </c>
      <c r="E47" s="22">
        <v>0</v>
      </c>
      <c r="F47" s="22">
        <f>ROUND(Q$47,-2)</f>
        <v>0</v>
      </c>
      <c r="G47" s="22">
        <f>ROUND(Q$47,-2)</f>
        <v>0</v>
      </c>
      <c r="H47" s="22">
        <f>ROUND(Q$47,-2)</f>
        <v>0</v>
      </c>
      <c r="I47" s="22">
        <f>ROUND(Q$47,-2)</f>
        <v>0</v>
      </c>
      <c r="J47" s="22">
        <f>ROUND(Q$47,-2)</f>
        <v>0</v>
      </c>
      <c r="K47" s="22">
        <f>ROUND(Q$47,-2)</f>
        <v>0</v>
      </c>
      <c r="L47" s="22">
        <f>ROUND(Q$47,-2)</f>
        <v>0</v>
      </c>
      <c r="M47" s="22">
        <f>ROUND(Q$47,-2)</f>
        <v>0</v>
      </c>
      <c r="N47" s="22">
        <f>ROUND(Q$47,-2)</f>
        <v>0</v>
      </c>
      <c r="O47" s="33">
        <f>ROUND(Q$47,-2)</f>
        <v>0</v>
      </c>
      <c r="P47" s="34"/>
      <c r="Q47" s="45">
        <f t="shared" si="3"/>
        <v>0</v>
      </c>
      <c r="R47" s="46"/>
      <c r="S47" s="47"/>
      <c r="T47" s="47"/>
    </row>
    <row r="48" spans="1:20" ht="24.75" customHeight="1" outlineLevel="1">
      <c r="A48" s="19"/>
      <c r="B48" s="20">
        <v>1251300</v>
      </c>
      <c r="C48" s="21" t="s">
        <v>59</v>
      </c>
      <c r="D48" s="22">
        <f t="shared" ref="D48:O48" si="15">+D49+SUM(D53:D60)</f>
        <v>0</v>
      </c>
      <c r="E48" s="22">
        <f t="shared" si="15"/>
        <v>0</v>
      </c>
      <c r="F48" s="22">
        <f t="shared" si="15"/>
        <v>0</v>
      </c>
      <c r="G48" s="22">
        <f t="shared" si="15"/>
        <v>0</v>
      </c>
      <c r="H48" s="22">
        <f t="shared" si="15"/>
        <v>0</v>
      </c>
      <c r="I48" s="22">
        <f t="shared" si="15"/>
        <v>0</v>
      </c>
      <c r="J48" s="22">
        <f t="shared" si="15"/>
        <v>0</v>
      </c>
      <c r="K48" s="22">
        <f t="shared" si="15"/>
        <v>0</v>
      </c>
      <c r="L48" s="22">
        <f t="shared" si="15"/>
        <v>0</v>
      </c>
      <c r="M48" s="22">
        <f t="shared" si="15"/>
        <v>0</v>
      </c>
      <c r="N48" s="22">
        <f t="shared" si="15"/>
        <v>0</v>
      </c>
      <c r="O48" s="33">
        <f t="shared" si="15"/>
        <v>0</v>
      </c>
      <c r="P48" s="34"/>
      <c r="Q48" s="45">
        <f t="shared" si="3"/>
        <v>0</v>
      </c>
      <c r="R48" s="46"/>
      <c r="S48" s="47"/>
      <c r="T48" s="47"/>
    </row>
    <row r="49" spans="1:20" ht="24.75" customHeight="1" outlineLevel="1">
      <c r="A49" s="19">
        <v>13120</v>
      </c>
      <c r="B49" s="20">
        <v>1251310</v>
      </c>
      <c r="C49" s="21" t="s">
        <v>60</v>
      </c>
      <c r="D49" s="22">
        <f t="shared" ref="D49:O49" si="16">+SUM(D50:D52)</f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22">
        <f t="shared" si="16"/>
        <v>0</v>
      </c>
      <c r="I49" s="22">
        <f t="shared" si="16"/>
        <v>0</v>
      </c>
      <c r="J49" s="22">
        <f t="shared" si="16"/>
        <v>0</v>
      </c>
      <c r="K49" s="22">
        <f t="shared" si="16"/>
        <v>0</v>
      </c>
      <c r="L49" s="22">
        <f t="shared" si="16"/>
        <v>0</v>
      </c>
      <c r="M49" s="22">
        <f t="shared" si="16"/>
        <v>0</v>
      </c>
      <c r="N49" s="22">
        <f t="shared" si="16"/>
        <v>0</v>
      </c>
      <c r="O49" s="33">
        <f t="shared" si="16"/>
        <v>0</v>
      </c>
      <c r="P49" s="34"/>
      <c r="Q49" s="45">
        <f t="shared" si="3"/>
        <v>0</v>
      </c>
      <c r="R49" s="46"/>
      <c r="S49" s="47"/>
      <c r="T49" s="47"/>
    </row>
    <row r="50" spans="1:20" ht="24.75" customHeight="1" outlineLevel="1">
      <c r="A50" s="19">
        <v>13121</v>
      </c>
      <c r="B50" s="20">
        <v>1251311</v>
      </c>
      <c r="C50" s="21" t="s">
        <v>61</v>
      </c>
      <c r="D50" s="22">
        <v>0</v>
      </c>
      <c r="E50" s="22">
        <v>0</v>
      </c>
      <c r="F50" s="22">
        <f>ROUND(Q$50,-2)</f>
        <v>0</v>
      </c>
      <c r="G50" s="22">
        <f>ROUND(Q$50,-2)</f>
        <v>0</v>
      </c>
      <c r="H50" s="22">
        <f>ROUND(Q$50,-2)</f>
        <v>0</v>
      </c>
      <c r="I50" s="22">
        <f>ROUND(Q$50,-2)</f>
        <v>0</v>
      </c>
      <c r="J50" s="22">
        <f>ROUND(Q$50,-2)</f>
        <v>0</v>
      </c>
      <c r="K50" s="22">
        <f>ROUND(Q$50,-2)</f>
        <v>0</v>
      </c>
      <c r="L50" s="22">
        <f>ROUND(Q$50,-2)</f>
        <v>0</v>
      </c>
      <c r="M50" s="22">
        <f>ROUND(Q$50,-2)</f>
        <v>0</v>
      </c>
      <c r="N50" s="22">
        <f>ROUND(Q$50,-2)</f>
        <v>0</v>
      </c>
      <c r="O50" s="33">
        <f>ROUND(Q$50,-2)</f>
        <v>0</v>
      </c>
      <c r="P50" s="34"/>
      <c r="Q50" s="45">
        <f t="shared" si="3"/>
        <v>0</v>
      </c>
      <c r="R50" s="46"/>
      <c r="S50" s="47"/>
      <c r="T50" s="47"/>
    </row>
    <row r="51" spans="1:20" ht="24.75" customHeight="1" outlineLevel="1">
      <c r="A51" s="19">
        <v>13122</v>
      </c>
      <c r="B51" s="20">
        <v>1251312</v>
      </c>
      <c r="C51" s="21" t="s">
        <v>62</v>
      </c>
      <c r="D51" s="22">
        <v>0</v>
      </c>
      <c r="E51" s="22">
        <v>0</v>
      </c>
      <c r="F51" s="22">
        <f>ROUND(Q$51,-2)</f>
        <v>0</v>
      </c>
      <c r="G51" s="22">
        <f>ROUND(Q$51,-2)</f>
        <v>0</v>
      </c>
      <c r="H51" s="22">
        <f>ROUND(Q$51,-2)</f>
        <v>0</v>
      </c>
      <c r="I51" s="22">
        <f>ROUND(Q$51,-2)</f>
        <v>0</v>
      </c>
      <c r="J51" s="22">
        <f>ROUND(Q$51,-2)</f>
        <v>0</v>
      </c>
      <c r="K51" s="22">
        <f>ROUND(Q$51,-2)</f>
        <v>0</v>
      </c>
      <c r="L51" s="22">
        <f>ROUND(Q$51,-2)</f>
        <v>0</v>
      </c>
      <c r="M51" s="22">
        <f>ROUND(Q$51,-2)</f>
        <v>0</v>
      </c>
      <c r="N51" s="22">
        <f>ROUND(Q$51,-2)</f>
        <v>0</v>
      </c>
      <c r="O51" s="33">
        <f>ROUND(Q$51,-2)</f>
        <v>0</v>
      </c>
      <c r="P51" s="34"/>
      <c r="Q51" s="45">
        <f t="shared" si="3"/>
        <v>0</v>
      </c>
      <c r="R51" s="46"/>
      <c r="S51" s="47"/>
      <c r="T51" s="47"/>
    </row>
    <row r="52" spans="1:20" ht="24.75" customHeight="1" outlineLevel="1">
      <c r="A52" s="19">
        <v>13129</v>
      </c>
      <c r="B52" s="20">
        <v>1251319</v>
      </c>
      <c r="C52" s="21" t="s">
        <v>55</v>
      </c>
      <c r="D52" s="22">
        <v>0</v>
      </c>
      <c r="E52" s="22">
        <v>0</v>
      </c>
      <c r="F52" s="22">
        <f>ROUND(Q$52,-2)</f>
        <v>0</v>
      </c>
      <c r="G52" s="22">
        <f>ROUND(Q$52,-2)</f>
        <v>0</v>
      </c>
      <c r="H52" s="22">
        <f>ROUND(Q$52,-2)</f>
        <v>0</v>
      </c>
      <c r="I52" s="22">
        <f>ROUND(Q$52,-2)</f>
        <v>0</v>
      </c>
      <c r="J52" s="22">
        <f>ROUND(Q$52,-2)</f>
        <v>0</v>
      </c>
      <c r="K52" s="22">
        <f>ROUND(Q$52,-2)</f>
        <v>0</v>
      </c>
      <c r="L52" s="22">
        <f>ROUND(Q$52,-2)</f>
        <v>0</v>
      </c>
      <c r="M52" s="22">
        <f>ROUND(Q$52,-2)</f>
        <v>0</v>
      </c>
      <c r="N52" s="22">
        <f>ROUND(Q$52,-2)</f>
        <v>0</v>
      </c>
      <c r="O52" s="33">
        <f>ROUND(Q$52,-2)</f>
        <v>0</v>
      </c>
      <c r="P52" s="34"/>
      <c r="Q52" s="45">
        <f t="shared" si="3"/>
        <v>0</v>
      </c>
      <c r="R52" s="46"/>
      <c r="S52" s="47"/>
      <c r="T52" s="47"/>
    </row>
    <row r="53" spans="1:20" ht="24.75" customHeight="1" outlineLevel="1">
      <c r="A53" s="19">
        <v>13130</v>
      </c>
      <c r="B53" s="20">
        <v>1251321</v>
      </c>
      <c r="C53" s="21" t="s">
        <v>63</v>
      </c>
      <c r="D53" s="22">
        <v>0</v>
      </c>
      <c r="E53" s="22">
        <v>0</v>
      </c>
      <c r="F53" s="22">
        <f>ROUND(Q$53,-2)</f>
        <v>0</v>
      </c>
      <c r="G53" s="22">
        <f>ROUND(Q$53,-2)</f>
        <v>0</v>
      </c>
      <c r="H53" s="22">
        <f>ROUND(Q$53,-2)</f>
        <v>0</v>
      </c>
      <c r="I53" s="22">
        <f>ROUND(Q$53,-2)</f>
        <v>0</v>
      </c>
      <c r="J53" s="22">
        <f>ROUND(Q$53,-2)</f>
        <v>0</v>
      </c>
      <c r="K53" s="22">
        <f>ROUND(Q$53,-2)</f>
        <v>0</v>
      </c>
      <c r="L53" s="22">
        <f>ROUND(Q$53,-2)</f>
        <v>0</v>
      </c>
      <c r="M53" s="22">
        <f>ROUND(Q$53,-2)</f>
        <v>0</v>
      </c>
      <c r="N53" s="22">
        <f>ROUND(Q$53,-2)</f>
        <v>0</v>
      </c>
      <c r="O53" s="33">
        <f>ROUND(Q$53,-2)</f>
        <v>0</v>
      </c>
      <c r="P53" s="34"/>
      <c r="Q53" s="45">
        <f t="shared" si="3"/>
        <v>0</v>
      </c>
      <c r="R53" s="46"/>
      <c r="S53" s="47"/>
      <c r="T53" s="47"/>
    </row>
    <row r="54" spans="1:20" ht="24.75" customHeight="1" outlineLevel="1">
      <c r="A54" s="19">
        <v>13140</v>
      </c>
      <c r="B54" s="20">
        <v>1251331</v>
      </c>
      <c r="C54" s="21" t="s">
        <v>64</v>
      </c>
      <c r="D54" s="22">
        <v>0</v>
      </c>
      <c r="E54" s="22">
        <v>0</v>
      </c>
      <c r="F54" s="22">
        <f>ROUND(Q$54,-2)</f>
        <v>0</v>
      </c>
      <c r="G54" s="22">
        <f>ROUND(Q$54,-2)</f>
        <v>0</v>
      </c>
      <c r="H54" s="22">
        <f>ROUND(Q$54,-2)</f>
        <v>0</v>
      </c>
      <c r="I54" s="22">
        <f>ROUND(Q$54,-2)</f>
        <v>0</v>
      </c>
      <c r="J54" s="22">
        <f>ROUND(Q$54,-2)</f>
        <v>0</v>
      </c>
      <c r="K54" s="22">
        <f>ROUND(Q$54,-2)</f>
        <v>0</v>
      </c>
      <c r="L54" s="22">
        <f>ROUND(Q$54,-2)</f>
        <v>0</v>
      </c>
      <c r="M54" s="22">
        <f>ROUND(Q$54,-2)</f>
        <v>0</v>
      </c>
      <c r="N54" s="22">
        <f>ROUND(Q$54,-2)</f>
        <v>0</v>
      </c>
      <c r="O54" s="33">
        <f>ROUND(Q$54,-2)</f>
        <v>0</v>
      </c>
      <c r="P54" s="34"/>
      <c r="Q54" s="45">
        <f t="shared" si="3"/>
        <v>0</v>
      </c>
      <c r="R54" s="46"/>
      <c r="S54" s="47"/>
      <c r="T54" s="47"/>
    </row>
    <row r="55" spans="1:20" ht="24.75" customHeight="1" outlineLevel="1">
      <c r="A55" s="19">
        <v>13150</v>
      </c>
      <c r="B55" s="20">
        <v>1251341</v>
      </c>
      <c r="C55" s="21" t="s">
        <v>65</v>
      </c>
      <c r="D55" s="22">
        <v>0</v>
      </c>
      <c r="E55" s="22">
        <v>0</v>
      </c>
      <c r="F55" s="22">
        <f>ROUND(Q$55,-2)</f>
        <v>0</v>
      </c>
      <c r="G55" s="22">
        <f>ROUND(Q$55,-2)</f>
        <v>0</v>
      </c>
      <c r="H55" s="22">
        <f>ROUND(Q$55,-2)</f>
        <v>0</v>
      </c>
      <c r="I55" s="22">
        <f>ROUND(Q$55,-2)</f>
        <v>0</v>
      </c>
      <c r="J55" s="22">
        <f>ROUND(Q$55,-2)</f>
        <v>0</v>
      </c>
      <c r="K55" s="22">
        <f>ROUND(Q$55,-2)</f>
        <v>0</v>
      </c>
      <c r="L55" s="22">
        <f>ROUND(Q$55,-2)</f>
        <v>0</v>
      </c>
      <c r="M55" s="22">
        <f>ROUND(Q$55,-2)</f>
        <v>0</v>
      </c>
      <c r="N55" s="22">
        <f>ROUND(Q$55,-2)</f>
        <v>0</v>
      </c>
      <c r="O55" s="33">
        <f>ROUND(Q$55,-2)</f>
        <v>0</v>
      </c>
      <c r="P55" s="34"/>
      <c r="Q55" s="45">
        <f t="shared" si="3"/>
        <v>0</v>
      </c>
      <c r="R55" s="46"/>
      <c r="S55" s="47"/>
      <c r="T55" s="47"/>
    </row>
    <row r="56" spans="1:20" ht="24.75" customHeight="1" outlineLevel="1">
      <c r="A56" s="19">
        <v>13190</v>
      </c>
      <c r="B56" s="20">
        <v>1251349</v>
      </c>
      <c r="C56" s="21" t="s">
        <v>66</v>
      </c>
      <c r="D56" s="22">
        <v>0</v>
      </c>
      <c r="E56" s="22">
        <v>0</v>
      </c>
      <c r="F56" s="22">
        <f>ROUND(Q$56,-2)</f>
        <v>0</v>
      </c>
      <c r="G56" s="22">
        <f>ROUND(Q$56,-2)</f>
        <v>0</v>
      </c>
      <c r="H56" s="22">
        <f>ROUND(Q$56,-2)</f>
        <v>0</v>
      </c>
      <c r="I56" s="22">
        <f>ROUND(Q$56,-2)</f>
        <v>0</v>
      </c>
      <c r="J56" s="22">
        <f>ROUND(Q$56,-2)</f>
        <v>0</v>
      </c>
      <c r="K56" s="22">
        <f>ROUND(Q$56,-2)</f>
        <v>0</v>
      </c>
      <c r="L56" s="22">
        <f>ROUND(Q$56,-2)</f>
        <v>0</v>
      </c>
      <c r="M56" s="22">
        <f>ROUND(Q$56,-2)</f>
        <v>0</v>
      </c>
      <c r="N56" s="22">
        <f>ROUND(Q$56,-2)</f>
        <v>0</v>
      </c>
      <c r="O56" s="33">
        <f>ROUND(Q$56,-2)</f>
        <v>0</v>
      </c>
      <c r="P56" s="34"/>
      <c r="Q56" s="45">
        <f t="shared" si="3"/>
        <v>0</v>
      </c>
      <c r="R56" s="46"/>
      <c r="S56" s="47"/>
      <c r="T56" s="47"/>
    </row>
    <row r="57" spans="1:20" ht="24.75" customHeight="1" outlineLevel="1">
      <c r="A57" s="19">
        <v>13512</v>
      </c>
      <c r="B57" s="20">
        <v>1251351</v>
      </c>
      <c r="C57" s="21" t="s">
        <v>67</v>
      </c>
      <c r="D57" s="22">
        <v>0</v>
      </c>
      <c r="E57" s="22">
        <v>0</v>
      </c>
      <c r="F57" s="22">
        <f>ROUND(Q$57,-2)</f>
        <v>0</v>
      </c>
      <c r="G57" s="22">
        <f>ROUND(Q$57,-2)</f>
        <v>0</v>
      </c>
      <c r="H57" s="22">
        <f>ROUND(Q$57,-2)</f>
        <v>0</v>
      </c>
      <c r="I57" s="22">
        <f>ROUND(Q$57,-2)</f>
        <v>0</v>
      </c>
      <c r="J57" s="22">
        <f>ROUND(Q$57,-2)</f>
        <v>0</v>
      </c>
      <c r="K57" s="22">
        <f>ROUND(Q$57,-2)</f>
        <v>0</v>
      </c>
      <c r="L57" s="22">
        <f>ROUND(Q$57,-2)</f>
        <v>0</v>
      </c>
      <c r="M57" s="22">
        <f>ROUND(Q$57,-2)</f>
        <v>0</v>
      </c>
      <c r="N57" s="22">
        <f>ROUND(Q$57,-2)</f>
        <v>0</v>
      </c>
      <c r="O57" s="33">
        <f>ROUND(Q$57,-2)</f>
        <v>0</v>
      </c>
      <c r="P57" s="34"/>
      <c r="Q57" s="45">
        <f t="shared" si="3"/>
        <v>0</v>
      </c>
      <c r="R57" s="46"/>
      <c r="S57" s="47"/>
      <c r="T57" s="47"/>
    </row>
    <row r="58" spans="1:20" ht="24.75" customHeight="1" outlineLevel="1">
      <c r="A58" s="19">
        <v>13514</v>
      </c>
      <c r="B58" s="20">
        <v>1251361</v>
      </c>
      <c r="C58" s="21" t="s">
        <v>68</v>
      </c>
      <c r="D58" s="22">
        <v>0</v>
      </c>
      <c r="E58" s="22">
        <v>0</v>
      </c>
      <c r="F58" s="22">
        <f>ROUND(Q$58,-2)</f>
        <v>0</v>
      </c>
      <c r="G58" s="22">
        <f>ROUND(Q$58,-2)</f>
        <v>0</v>
      </c>
      <c r="H58" s="22">
        <f>ROUND(Q$58,-2)</f>
        <v>0</v>
      </c>
      <c r="I58" s="22">
        <f>ROUND(Q$58,-2)</f>
        <v>0</v>
      </c>
      <c r="J58" s="22">
        <f>ROUND(Q$58,-2)</f>
        <v>0</v>
      </c>
      <c r="K58" s="22">
        <f>ROUND(Q$58,-2)</f>
        <v>0</v>
      </c>
      <c r="L58" s="22">
        <f>ROUND(Q$58,-2)</f>
        <v>0</v>
      </c>
      <c r="M58" s="22">
        <f>ROUND(Q$58,-2)</f>
        <v>0</v>
      </c>
      <c r="N58" s="22">
        <f>ROUND(Q$58,-2)</f>
        <v>0</v>
      </c>
      <c r="O58" s="33">
        <f>ROUND(Q$58,-2)</f>
        <v>0</v>
      </c>
      <c r="P58" s="34"/>
      <c r="Q58" s="45">
        <f t="shared" si="3"/>
        <v>0</v>
      </c>
      <c r="R58" s="46"/>
      <c r="S58" s="47"/>
      <c r="T58" s="47"/>
    </row>
    <row r="59" spans="1:20" ht="24.75" customHeight="1" outlineLevel="1">
      <c r="A59" s="19">
        <v>13520</v>
      </c>
      <c r="B59" s="20">
        <v>1251371</v>
      </c>
      <c r="C59" s="21" t="s">
        <v>69</v>
      </c>
      <c r="D59" s="22">
        <v>0</v>
      </c>
      <c r="E59" s="22">
        <v>0</v>
      </c>
      <c r="F59" s="22">
        <f>ROUND(Q$59,-2)</f>
        <v>0</v>
      </c>
      <c r="G59" s="22">
        <f>ROUND(Q$59,-2)</f>
        <v>0</v>
      </c>
      <c r="H59" s="22">
        <f>ROUND(Q$59,-2)</f>
        <v>0</v>
      </c>
      <c r="I59" s="22">
        <f>ROUND(Q$59,-2)</f>
        <v>0</v>
      </c>
      <c r="J59" s="22">
        <f>ROUND(Q$59,-2)</f>
        <v>0</v>
      </c>
      <c r="K59" s="22">
        <f>ROUND(Q$59,-2)</f>
        <v>0</v>
      </c>
      <c r="L59" s="22">
        <f>ROUND(Q$59,-2)</f>
        <v>0</v>
      </c>
      <c r="M59" s="22">
        <f>ROUND(Q$59,-2)</f>
        <v>0</v>
      </c>
      <c r="N59" s="22">
        <f>ROUND(Q$59,-2)</f>
        <v>0</v>
      </c>
      <c r="O59" s="33">
        <f>ROUND(Q$59,-2)</f>
        <v>0</v>
      </c>
      <c r="P59" s="34"/>
      <c r="Q59" s="45">
        <f t="shared" si="3"/>
        <v>0</v>
      </c>
      <c r="R59" s="46"/>
      <c r="S59" s="47"/>
      <c r="T59" s="47"/>
    </row>
    <row r="60" spans="1:20" ht="24.75" customHeight="1" outlineLevel="1">
      <c r="A60" s="19">
        <v>13530</v>
      </c>
      <c r="B60" s="20">
        <v>1251380</v>
      </c>
      <c r="C60" s="21" t="s">
        <v>70</v>
      </c>
      <c r="D60" s="22">
        <f t="shared" ref="D60:O60" si="17">+SUM(D61:D64)</f>
        <v>0</v>
      </c>
      <c r="E60" s="22">
        <f t="shared" si="17"/>
        <v>0</v>
      </c>
      <c r="F60" s="22">
        <f t="shared" si="17"/>
        <v>0</v>
      </c>
      <c r="G60" s="22">
        <f t="shared" si="17"/>
        <v>0</v>
      </c>
      <c r="H60" s="22">
        <f t="shared" si="17"/>
        <v>0</v>
      </c>
      <c r="I60" s="22">
        <f t="shared" si="17"/>
        <v>0</v>
      </c>
      <c r="J60" s="22">
        <f t="shared" si="17"/>
        <v>0</v>
      </c>
      <c r="K60" s="22">
        <f t="shared" si="17"/>
        <v>0</v>
      </c>
      <c r="L60" s="22">
        <f t="shared" si="17"/>
        <v>0</v>
      </c>
      <c r="M60" s="22">
        <f t="shared" si="17"/>
        <v>0</v>
      </c>
      <c r="N60" s="22">
        <f t="shared" si="17"/>
        <v>0</v>
      </c>
      <c r="O60" s="33">
        <f t="shared" si="17"/>
        <v>0</v>
      </c>
      <c r="P60" s="34"/>
      <c r="Q60" s="45">
        <f t="shared" si="3"/>
        <v>0</v>
      </c>
      <c r="R60" s="46"/>
      <c r="S60" s="47"/>
      <c r="T60" s="47"/>
    </row>
    <row r="61" spans="1:20" ht="24.75" customHeight="1" outlineLevel="1">
      <c r="A61" s="19">
        <v>13531</v>
      </c>
      <c r="B61" s="20">
        <v>1251381</v>
      </c>
      <c r="C61" s="21" t="s">
        <v>71</v>
      </c>
      <c r="D61" s="22">
        <v>0</v>
      </c>
      <c r="E61" s="22">
        <v>0</v>
      </c>
      <c r="F61" s="22">
        <f>ROUND(Q$61,-2)</f>
        <v>0</v>
      </c>
      <c r="G61" s="22">
        <f>ROUND(Q$61,-2)</f>
        <v>0</v>
      </c>
      <c r="H61" s="22">
        <f>ROUND(Q$61,-2)</f>
        <v>0</v>
      </c>
      <c r="I61" s="22">
        <f>ROUND(Q$61,-2)</f>
        <v>0</v>
      </c>
      <c r="J61" s="22">
        <f>ROUND(Q$61,-2)</f>
        <v>0</v>
      </c>
      <c r="K61" s="22">
        <f>ROUND(Q$61,-2)</f>
        <v>0</v>
      </c>
      <c r="L61" s="22">
        <f>ROUND(Q$61,-2)</f>
        <v>0</v>
      </c>
      <c r="M61" s="22">
        <f>ROUND(Q$61,-2)</f>
        <v>0</v>
      </c>
      <c r="N61" s="22">
        <f>ROUND(Q$61,-2)</f>
        <v>0</v>
      </c>
      <c r="O61" s="33">
        <f>ROUND(Q$61,-2)</f>
        <v>0</v>
      </c>
      <c r="P61" s="34"/>
      <c r="Q61" s="45">
        <f t="shared" si="3"/>
        <v>0</v>
      </c>
      <c r="R61" s="46"/>
      <c r="S61" s="47"/>
      <c r="T61" s="47"/>
    </row>
    <row r="62" spans="1:20" ht="24.75" customHeight="1" outlineLevel="1">
      <c r="A62" s="19">
        <v>13532</v>
      </c>
      <c r="B62" s="20">
        <v>1251382</v>
      </c>
      <c r="C62" s="21" t="s">
        <v>72</v>
      </c>
      <c r="D62" s="22">
        <v>0</v>
      </c>
      <c r="E62" s="22">
        <v>0</v>
      </c>
      <c r="F62" s="22">
        <f>ROUND(Q$62,-2)</f>
        <v>0</v>
      </c>
      <c r="G62" s="22">
        <f>ROUND(Q$62,-2)</f>
        <v>0</v>
      </c>
      <c r="H62" s="22">
        <f>ROUND(Q$62,-2)</f>
        <v>0</v>
      </c>
      <c r="I62" s="22">
        <f>ROUND(Q$62,-2)</f>
        <v>0</v>
      </c>
      <c r="J62" s="22">
        <f>ROUND(Q$62,-2)</f>
        <v>0</v>
      </c>
      <c r="K62" s="22">
        <f>ROUND(Q$62,-2)</f>
        <v>0</v>
      </c>
      <c r="L62" s="22">
        <f>ROUND(Q$62,-2)</f>
        <v>0</v>
      </c>
      <c r="M62" s="22">
        <f>ROUND(Q$62,-2)</f>
        <v>0</v>
      </c>
      <c r="N62" s="22">
        <f>ROUND(Q$62,-2)</f>
        <v>0</v>
      </c>
      <c r="O62" s="33">
        <f>ROUND(Q$62,-2)</f>
        <v>0</v>
      </c>
      <c r="P62" s="34"/>
      <c r="Q62" s="45">
        <f t="shared" si="3"/>
        <v>0</v>
      </c>
      <c r="R62" s="46"/>
      <c r="S62" s="47"/>
      <c r="T62" s="47"/>
    </row>
    <row r="63" spans="1:20" ht="24.75" customHeight="1" outlineLevel="1">
      <c r="A63" s="19">
        <v>13533</v>
      </c>
      <c r="B63" s="20">
        <v>1251383</v>
      </c>
      <c r="C63" s="21" t="s">
        <v>73</v>
      </c>
      <c r="D63" s="22">
        <v>0</v>
      </c>
      <c r="E63" s="22">
        <v>0</v>
      </c>
      <c r="F63" s="22">
        <f>ROUND(Q$63,-2)</f>
        <v>0</v>
      </c>
      <c r="G63" s="22">
        <f>ROUND(Q$63,-2)</f>
        <v>0</v>
      </c>
      <c r="H63" s="22">
        <f>ROUND(Q$63,-2)</f>
        <v>0</v>
      </c>
      <c r="I63" s="22">
        <f>ROUND(Q$63,-2)</f>
        <v>0</v>
      </c>
      <c r="J63" s="22">
        <f>ROUND(Q$63,-2)</f>
        <v>0</v>
      </c>
      <c r="K63" s="22">
        <f>ROUND(Q$63,-2)</f>
        <v>0</v>
      </c>
      <c r="L63" s="22">
        <f>ROUND(Q$63,-2)</f>
        <v>0</v>
      </c>
      <c r="M63" s="22">
        <f>ROUND(Q$63,-2)</f>
        <v>0</v>
      </c>
      <c r="N63" s="22">
        <f>ROUND(Q$63,-2)</f>
        <v>0</v>
      </c>
      <c r="O63" s="33">
        <f>ROUND(Q$63,-2)</f>
        <v>0</v>
      </c>
      <c r="P63" s="34"/>
      <c r="Q63" s="45">
        <f t="shared" si="3"/>
        <v>0</v>
      </c>
      <c r="R63" s="46"/>
      <c r="S63" s="47"/>
      <c r="T63" s="47"/>
    </row>
    <row r="64" spans="1:20" ht="24.75" customHeight="1" outlineLevel="1">
      <c r="A64" s="19">
        <v>13539</v>
      </c>
      <c r="B64" s="20">
        <v>1251389</v>
      </c>
      <c r="C64" s="21" t="s">
        <v>55</v>
      </c>
      <c r="D64" s="22">
        <v>0</v>
      </c>
      <c r="E64" s="22">
        <v>0</v>
      </c>
      <c r="F64" s="22">
        <f>ROUND(Q$64,-2)</f>
        <v>0</v>
      </c>
      <c r="G64" s="22">
        <f>ROUND(Q$64,-2)</f>
        <v>0</v>
      </c>
      <c r="H64" s="22">
        <f>ROUND(Q$64,-2)</f>
        <v>0</v>
      </c>
      <c r="I64" s="22">
        <f>ROUND(Q$64,-2)</f>
        <v>0</v>
      </c>
      <c r="J64" s="22">
        <f>ROUND(Q$64,-2)</f>
        <v>0</v>
      </c>
      <c r="K64" s="22">
        <f>ROUND(Q$64,-2)</f>
        <v>0</v>
      </c>
      <c r="L64" s="22">
        <f>ROUND(Q$64,-2)</f>
        <v>0</v>
      </c>
      <c r="M64" s="22">
        <f>ROUND(Q$64,-2)</f>
        <v>0</v>
      </c>
      <c r="N64" s="22">
        <f>ROUND(Q$64,-2)</f>
        <v>0</v>
      </c>
      <c r="O64" s="33">
        <f>ROUND(Q$64,-2)</f>
        <v>0</v>
      </c>
      <c r="P64" s="34"/>
      <c r="Q64" s="45">
        <f t="shared" si="3"/>
        <v>0</v>
      </c>
      <c r="R64" s="46"/>
      <c r="S64" s="47"/>
      <c r="T64" s="47"/>
    </row>
    <row r="65" spans="1:20" ht="24.75" customHeight="1" outlineLevel="1">
      <c r="A65" s="19">
        <v>12040</v>
      </c>
      <c r="B65" s="20">
        <v>1252000</v>
      </c>
      <c r="C65" s="21" t="s">
        <v>74</v>
      </c>
      <c r="D65" s="22">
        <f t="shared" ref="D65:O65" si="18">+D66+D75</f>
        <v>0</v>
      </c>
      <c r="E65" s="22">
        <f t="shared" si="18"/>
        <v>0</v>
      </c>
      <c r="F65" s="22">
        <f t="shared" si="18"/>
        <v>0</v>
      </c>
      <c r="G65" s="22">
        <f t="shared" si="18"/>
        <v>0</v>
      </c>
      <c r="H65" s="22">
        <f t="shared" si="18"/>
        <v>0</v>
      </c>
      <c r="I65" s="22">
        <f t="shared" si="18"/>
        <v>0</v>
      </c>
      <c r="J65" s="22">
        <f t="shared" si="18"/>
        <v>0</v>
      </c>
      <c r="K65" s="22">
        <f t="shared" si="18"/>
        <v>0</v>
      </c>
      <c r="L65" s="22">
        <f t="shared" si="18"/>
        <v>0</v>
      </c>
      <c r="M65" s="22">
        <f t="shared" si="18"/>
        <v>0</v>
      </c>
      <c r="N65" s="22">
        <f t="shared" si="18"/>
        <v>0</v>
      </c>
      <c r="O65" s="33">
        <f t="shared" si="18"/>
        <v>0</v>
      </c>
      <c r="P65" s="34"/>
      <c r="Q65" s="45">
        <f t="shared" si="3"/>
        <v>0</v>
      </c>
      <c r="R65" s="46"/>
      <c r="S65" s="47"/>
      <c r="T65" s="47"/>
    </row>
    <row r="66" spans="1:20" ht="24.75" customHeight="1" outlineLevel="1">
      <c r="A66" s="19"/>
      <c r="B66" s="20">
        <v>1252200</v>
      </c>
      <c r="C66" s="21" t="s">
        <v>47</v>
      </c>
      <c r="D66" s="22">
        <f t="shared" ref="D66:O66" si="19">+D67+D72</f>
        <v>0</v>
      </c>
      <c r="E66" s="22">
        <f t="shared" si="19"/>
        <v>0</v>
      </c>
      <c r="F66" s="22">
        <f t="shared" si="19"/>
        <v>0</v>
      </c>
      <c r="G66" s="22">
        <f t="shared" si="19"/>
        <v>0</v>
      </c>
      <c r="H66" s="22">
        <f t="shared" si="19"/>
        <v>0</v>
      </c>
      <c r="I66" s="22">
        <f t="shared" si="19"/>
        <v>0</v>
      </c>
      <c r="J66" s="22">
        <f t="shared" si="19"/>
        <v>0</v>
      </c>
      <c r="K66" s="22">
        <f t="shared" si="19"/>
        <v>0</v>
      </c>
      <c r="L66" s="22">
        <f t="shared" si="19"/>
        <v>0</v>
      </c>
      <c r="M66" s="22">
        <f t="shared" si="19"/>
        <v>0</v>
      </c>
      <c r="N66" s="22">
        <f t="shared" si="19"/>
        <v>0</v>
      </c>
      <c r="O66" s="33">
        <f t="shared" si="19"/>
        <v>0</v>
      </c>
      <c r="P66" s="34"/>
      <c r="Q66" s="45">
        <f t="shared" si="3"/>
        <v>0</v>
      </c>
      <c r="R66" s="46"/>
      <c r="S66" s="47"/>
      <c r="T66" s="47"/>
    </row>
    <row r="67" spans="1:20" ht="24.75" customHeight="1" outlineLevel="1">
      <c r="A67" s="19"/>
      <c r="B67" s="20">
        <v>1252210</v>
      </c>
      <c r="C67" s="21" t="s">
        <v>75</v>
      </c>
      <c r="D67" s="22">
        <f t="shared" ref="D67:O67" si="20">+SUM(D68:D71)</f>
        <v>0</v>
      </c>
      <c r="E67" s="22">
        <f t="shared" si="20"/>
        <v>0</v>
      </c>
      <c r="F67" s="22">
        <f t="shared" si="20"/>
        <v>0</v>
      </c>
      <c r="G67" s="22">
        <f t="shared" si="20"/>
        <v>0</v>
      </c>
      <c r="H67" s="22">
        <f t="shared" si="20"/>
        <v>0</v>
      </c>
      <c r="I67" s="22">
        <f t="shared" si="20"/>
        <v>0</v>
      </c>
      <c r="J67" s="22">
        <f t="shared" si="20"/>
        <v>0</v>
      </c>
      <c r="K67" s="22">
        <f t="shared" si="20"/>
        <v>0</v>
      </c>
      <c r="L67" s="22">
        <f t="shared" si="20"/>
        <v>0</v>
      </c>
      <c r="M67" s="22">
        <f t="shared" si="20"/>
        <v>0</v>
      </c>
      <c r="N67" s="22">
        <f t="shared" si="20"/>
        <v>0</v>
      </c>
      <c r="O67" s="33">
        <f t="shared" si="20"/>
        <v>0</v>
      </c>
      <c r="P67" s="34"/>
      <c r="Q67" s="45">
        <f t="shared" si="3"/>
        <v>0</v>
      </c>
      <c r="R67" s="46"/>
      <c r="S67" s="47"/>
      <c r="T67" s="47"/>
    </row>
    <row r="68" spans="1:20" ht="24.75" customHeight="1" outlineLevel="1">
      <c r="A68" s="19">
        <v>12041</v>
      </c>
      <c r="B68" s="20">
        <v>1252211</v>
      </c>
      <c r="C68" s="21" t="s">
        <v>76</v>
      </c>
      <c r="D68" s="22">
        <v>0</v>
      </c>
      <c r="E68" s="22">
        <v>0</v>
      </c>
      <c r="F68" s="22">
        <f>ROUND(Q$68,-2)</f>
        <v>0</v>
      </c>
      <c r="G68" s="22">
        <f>ROUND(Q$68,-2)</f>
        <v>0</v>
      </c>
      <c r="H68" s="22">
        <f>ROUND(Q$68,-2)</f>
        <v>0</v>
      </c>
      <c r="I68" s="22">
        <f>ROUND(Q$68,-2)</f>
        <v>0</v>
      </c>
      <c r="J68" s="22">
        <f>ROUND(Q$68,-2)</f>
        <v>0</v>
      </c>
      <c r="K68" s="22">
        <f>ROUND(Q$68,-2)</f>
        <v>0</v>
      </c>
      <c r="L68" s="22">
        <f>ROUND(Q$68,-2)</f>
        <v>0</v>
      </c>
      <c r="M68" s="22">
        <f>ROUND(Q$68,-2)</f>
        <v>0</v>
      </c>
      <c r="N68" s="22">
        <f>ROUND(Q$68,-2)</f>
        <v>0</v>
      </c>
      <c r="O68" s="33">
        <f>ROUND(Q$68,-2)</f>
        <v>0</v>
      </c>
      <c r="P68" s="34"/>
      <c r="Q68" s="45">
        <f t="shared" si="3"/>
        <v>0</v>
      </c>
      <c r="R68" s="46"/>
      <c r="S68" s="47"/>
      <c r="T68" s="47"/>
    </row>
    <row r="69" spans="1:20" ht="24.75" customHeight="1" outlineLevel="1">
      <c r="A69" s="19">
        <v>12042</v>
      </c>
      <c r="B69" s="20">
        <v>1252212</v>
      </c>
      <c r="C69" s="21" t="s">
        <v>53</v>
      </c>
      <c r="D69" s="22">
        <v>0</v>
      </c>
      <c r="E69" s="22">
        <v>0</v>
      </c>
      <c r="F69" s="22">
        <f>ROUND(Q$69,-2)</f>
        <v>0</v>
      </c>
      <c r="G69" s="22">
        <f>ROUND(Q$69,-2)</f>
        <v>0</v>
      </c>
      <c r="H69" s="22">
        <f>ROUND(Q$69,-2)</f>
        <v>0</v>
      </c>
      <c r="I69" s="22">
        <f>ROUND(Q$69,-2)</f>
        <v>0</v>
      </c>
      <c r="J69" s="22">
        <f>ROUND(Q$69,-2)</f>
        <v>0</v>
      </c>
      <c r="K69" s="22">
        <f>ROUND(Q$69,-2)</f>
        <v>0</v>
      </c>
      <c r="L69" s="22">
        <f>ROUND(Q$69,-2)</f>
        <v>0</v>
      </c>
      <c r="M69" s="22">
        <f>ROUND(Q$69,-2)</f>
        <v>0</v>
      </c>
      <c r="N69" s="22">
        <f>ROUND(Q$69,-2)</f>
        <v>0</v>
      </c>
      <c r="O69" s="33">
        <f>ROUND(Q$69,-2)</f>
        <v>0</v>
      </c>
      <c r="P69" s="34"/>
      <c r="Q69" s="45">
        <f t="shared" ref="Q69:Q132" si="21">+E69</f>
        <v>0</v>
      </c>
      <c r="R69" s="46"/>
      <c r="S69" s="47"/>
      <c r="T69" s="47"/>
    </row>
    <row r="70" spans="1:20" ht="24.75" customHeight="1" outlineLevel="1">
      <c r="A70" s="19">
        <v>12043</v>
      </c>
      <c r="B70" s="20">
        <v>1252213</v>
      </c>
      <c r="C70" s="21" t="s">
        <v>54</v>
      </c>
      <c r="D70" s="22">
        <v>0</v>
      </c>
      <c r="E70" s="22">
        <v>0</v>
      </c>
      <c r="F70" s="22">
        <f>ROUND(Q$70,-2)</f>
        <v>0</v>
      </c>
      <c r="G70" s="22">
        <f>ROUND(Q$70,-2)</f>
        <v>0</v>
      </c>
      <c r="H70" s="22">
        <f>ROUND(Q$70,-2)</f>
        <v>0</v>
      </c>
      <c r="I70" s="22">
        <f>ROUND(Q$70,-2)</f>
        <v>0</v>
      </c>
      <c r="J70" s="22">
        <f>ROUND(Q$70,-2)</f>
        <v>0</v>
      </c>
      <c r="K70" s="22">
        <f>ROUND(Q$70,-2)</f>
        <v>0</v>
      </c>
      <c r="L70" s="22">
        <f>ROUND(Q$70,-2)</f>
        <v>0</v>
      </c>
      <c r="M70" s="22">
        <f>ROUND(Q$70,-2)</f>
        <v>0</v>
      </c>
      <c r="N70" s="22">
        <f>ROUND(Q$70,-2)</f>
        <v>0</v>
      </c>
      <c r="O70" s="33">
        <f>ROUND(Q$70,-2)</f>
        <v>0</v>
      </c>
      <c r="P70" s="34"/>
      <c r="Q70" s="45">
        <f t="shared" si="21"/>
        <v>0</v>
      </c>
      <c r="R70" s="46"/>
      <c r="S70" s="47"/>
      <c r="T70" s="47"/>
    </row>
    <row r="71" spans="1:20" ht="24.75" customHeight="1" outlineLevel="1">
      <c r="A71" s="19">
        <v>12069</v>
      </c>
      <c r="B71" s="20">
        <v>1252219</v>
      </c>
      <c r="C71" s="21" t="s">
        <v>55</v>
      </c>
      <c r="D71" s="22">
        <v>0</v>
      </c>
      <c r="E71" s="22">
        <v>0</v>
      </c>
      <c r="F71" s="22">
        <f>ROUND(Q$71,-2)</f>
        <v>0</v>
      </c>
      <c r="G71" s="22">
        <f>ROUND(Q$71,-2)</f>
        <v>0</v>
      </c>
      <c r="H71" s="22">
        <f>ROUND(Q$71,-2)</f>
        <v>0</v>
      </c>
      <c r="I71" s="22">
        <f>ROUND(Q$71,-2)</f>
        <v>0</v>
      </c>
      <c r="J71" s="22">
        <f>ROUND(Q$71,-2)</f>
        <v>0</v>
      </c>
      <c r="K71" s="22">
        <f>ROUND(Q$71,-2)</f>
        <v>0</v>
      </c>
      <c r="L71" s="22">
        <f>ROUND(Q$71,-2)</f>
        <v>0</v>
      </c>
      <c r="M71" s="22">
        <f>ROUND(Q$71,-2)</f>
        <v>0</v>
      </c>
      <c r="N71" s="22">
        <f>ROUND(Q$71,-2)</f>
        <v>0</v>
      </c>
      <c r="O71" s="33">
        <f>ROUND(Q$71,-2)</f>
        <v>0</v>
      </c>
      <c r="P71" s="34"/>
      <c r="Q71" s="45">
        <f t="shared" si="21"/>
        <v>0</v>
      </c>
      <c r="R71" s="46"/>
      <c r="S71" s="47"/>
      <c r="T71" s="47"/>
    </row>
    <row r="72" spans="1:20" ht="24.75" customHeight="1" outlineLevel="1">
      <c r="A72" s="19"/>
      <c r="B72" s="20">
        <v>1252250</v>
      </c>
      <c r="C72" s="21" t="s">
        <v>57</v>
      </c>
      <c r="D72" s="22">
        <f t="shared" ref="D72:O72" si="22">+SUM(D73:D74)</f>
        <v>0</v>
      </c>
      <c r="E72" s="22">
        <f t="shared" si="22"/>
        <v>0</v>
      </c>
      <c r="F72" s="22">
        <f t="shared" si="22"/>
        <v>0</v>
      </c>
      <c r="G72" s="22">
        <f t="shared" si="22"/>
        <v>0</v>
      </c>
      <c r="H72" s="22">
        <f t="shared" si="22"/>
        <v>0</v>
      </c>
      <c r="I72" s="22">
        <f t="shared" si="22"/>
        <v>0</v>
      </c>
      <c r="J72" s="22">
        <f t="shared" si="22"/>
        <v>0</v>
      </c>
      <c r="K72" s="22">
        <f t="shared" si="22"/>
        <v>0</v>
      </c>
      <c r="L72" s="22">
        <f t="shared" si="22"/>
        <v>0</v>
      </c>
      <c r="M72" s="22">
        <f t="shared" si="22"/>
        <v>0</v>
      </c>
      <c r="N72" s="22">
        <f t="shared" si="22"/>
        <v>0</v>
      </c>
      <c r="O72" s="33">
        <f t="shared" si="22"/>
        <v>0</v>
      </c>
      <c r="P72" s="34"/>
      <c r="Q72" s="45">
        <f t="shared" si="21"/>
        <v>0</v>
      </c>
      <c r="R72" s="46"/>
      <c r="S72" s="47"/>
      <c r="T72" s="47"/>
    </row>
    <row r="73" spans="1:20" ht="24.75" customHeight="1" outlineLevel="1">
      <c r="A73" s="19">
        <v>12141</v>
      </c>
      <c r="B73" s="20">
        <v>1252251</v>
      </c>
      <c r="C73" s="21" t="s">
        <v>58</v>
      </c>
      <c r="D73" s="22">
        <v>0</v>
      </c>
      <c r="E73" s="22">
        <v>0</v>
      </c>
      <c r="F73" s="22">
        <f>ROUND(Q$73,-2)</f>
        <v>0</v>
      </c>
      <c r="G73" s="22">
        <f>ROUND(Q$73,-2)</f>
        <v>0</v>
      </c>
      <c r="H73" s="22">
        <f>ROUND(Q$73,-2)</f>
        <v>0</v>
      </c>
      <c r="I73" s="22">
        <f>ROUND(Q$73,-2)</f>
        <v>0</v>
      </c>
      <c r="J73" s="22">
        <f>ROUND(Q$73,-2)</f>
        <v>0</v>
      </c>
      <c r="K73" s="22">
        <f>ROUND(Q$73,-2)</f>
        <v>0</v>
      </c>
      <c r="L73" s="22">
        <f>ROUND(Q$73,-2)</f>
        <v>0</v>
      </c>
      <c r="M73" s="22">
        <f>ROUND(Q$73,-2)</f>
        <v>0</v>
      </c>
      <c r="N73" s="22">
        <f>ROUND(Q$73,-2)</f>
        <v>0</v>
      </c>
      <c r="O73" s="33">
        <f>ROUND(Q$73,-2)</f>
        <v>0</v>
      </c>
      <c r="P73" s="34"/>
      <c r="Q73" s="45">
        <f t="shared" si="21"/>
        <v>0</v>
      </c>
      <c r="R73" s="46"/>
      <c r="S73" s="47"/>
      <c r="T73" s="47"/>
    </row>
    <row r="74" spans="1:20" ht="24.75" customHeight="1" outlineLevel="1">
      <c r="A74" s="19">
        <v>12159</v>
      </c>
      <c r="B74" s="20">
        <v>1252259</v>
      </c>
      <c r="C74" s="21" t="s">
        <v>55</v>
      </c>
      <c r="D74" s="22">
        <v>0</v>
      </c>
      <c r="E74" s="22">
        <v>0</v>
      </c>
      <c r="F74" s="22">
        <f>ROUND(Q$74,-2)</f>
        <v>0</v>
      </c>
      <c r="G74" s="22">
        <f>ROUND(Q$74,-2)</f>
        <v>0</v>
      </c>
      <c r="H74" s="22">
        <f>ROUND(Q$74,-2)</f>
        <v>0</v>
      </c>
      <c r="I74" s="22">
        <f>ROUND(Q$74,-2)</f>
        <v>0</v>
      </c>
      <c r="J74" s="22">
        <f>ROUND(Q$74,-2)</f>
        <v>0</v>
      </c>
      <c r="K74" s="22">
        <f>ROUND(Q$74,-2)</f>
        <v>0</v>
      </c>
      <c r="L74" s="22">
        <f>ROUND(Q$74,-2)</f>
        <v>0</v>
      </c>
      <c r="M74" s="22">
        <f>ROUND(Q$74,-2)</f>
        <v>0</v>
      </c>
      <c r="N74" s="22">
        <f>ROUND(Q$74,-2)</f>
        <v>0</v>
      </c>
      <c r="O74" s="33">
        <f>ROUND(Q$74,-2)</f>
        <v>0</v>
      </c>
      <c r="P74" s="34"/>
      <c r="Q74" s="45">
        <f t="shared" si="21"/>
        <v>0</v>
      </c>
      <c r="R74" s="46"/>
      <c r="S74" s="47"/>
      <c r="T74" s="47"/>
    </row>
    <row r="75" spans="1:20" ht="24.75" customHeight="1" outlineLevel="1">
      <c r="A75" s="19"/>
      <c r="B75" s="20">
        <v>1252300</v>
      </c>
      <c r="C75" s="21" t="s">
        <v>59</v>
      </c>
      <c r="D75" s="22">
        <f t="shared" ref="D75:O75" si="23">+D76+SUM(D80:D87)</f>
        <v>0</v>
      </c>
      <c r="E75" s="22">
        <f t="shared" si="23"/>
        <v>0</v>
      </c>
      <c r="F75" s="22">
        <f t="shared" si="23"/>
        <v>0</v>
      </c>
      <c r="G75" s="22">
        <f t="shared" si="23"/>
        <v>0</v>
      </c>
      <c r="H75" s="22">
        <f t="shared" si="23"/>
        <v>0</v>
      </c>
      <c r="I75" s="22">
        <f t="shared" si="23"/>
        <v>0</v>
      </c>
      <c r="J75" s="22">
        <f t="shared" si="23"/>
        <v>0</v>
      </c>
      <c r="K75" s="22">
        <f t="shared" si="23"/>
        <v>0</v>
      </c>
      <c r="L75" s="22">
        <f t="shared" si="23"/>
        <v>0</v>
      </c>
      <c r="M75" s="22">
        <f t="shared" si="23"/>
        <v>0</v>
      </c>
      <c r="N75" s="22">
        <f t="shared" si="23"/>
        <v>0</v>
      </c>
      <c r="O75" s="33">
        <f t="shared" si="23"/>
        <v>0</v>
      </c>
      <c r="P75" s="34"/>
      <c r="Q75" s="45">
        <f t="shared" si="21"/>
        <v>0</v>
      </c>
      <c r="R75" s="46"/>
      <c r="S75" s="47"/>
      <c r="T75" s="47"/>
    </row>
    <row r="76" spans="1:20" ht="24.75" customHeight="1" outlineLevel="1">
      <c r="A76" s="19">
        <v>13220</v>
      </c>
      <c r="B76" s="20">
        <v>1252310</v>
      </c>
      <c r="C76" s="21" t="s">
        <v>60</v>
      </c>
      <c r="D76" s="22">
        <f t="shared" ref="D76:O76" si="24">+SUM(D77:D79)</f>
        <v>0</v>
      </c>
      <c r="E76" s="22">
        <f t="shared" si="24"/>
        <v>0</v>
      </c>
      <c r="F76" s="22">
        <f t="shared" si="24"/>
        <v>0</v>
      </c>
      <c r="G76" s="22">
        <f t="shared" si="24"/>
        <v>0</v>
      </c>
      <c r="H76" s="22">
        <f t="shared" si="24"/>
        <v>0</v>
      </c>
      <c r="I76" s="22">
        <f t="shared" si="24"/>
        <v>0</v>
      </c>
      <c r="J76" s="22">
        <f t="shared" si="24"/>
        <v>0</v>
      </c>
      <c r="K76" s="22">
        <f t="shared" si="24"/>
        <v>0</v>
      </c>
      <c r="L76" s="22">
        <f t="shared" si="24"/>
        <v>0</v>
      </c>
      <c r="M76" s="22">
        <f t="shared" si="24"/>
        <v>0</v>
      </c>
      <c r="N76" s="22">
        <f t="shared" si="24"/>
        <v>0</v>
      </c>
      <c r="O76" s="33">
        <f t="shared" si="24"/>
        <v>0</v>
      </c>
      <c r="P76" s="34"/>
      <c r="Q76" s="45">
        <f t="shared" si="21"/>
        <v>0</v>
      </c>
      <c r="R76" s="46"/>
      <c r="S76" s="47"/>
      <c r="T76" s="47"/>
    </row>
    <row r="77" spans="1:20" ht="24.75" customHeight="1" outlineLevel="1">
      <c r="A77" s="19">
        <v>13221</v>
      </c>
      <c r="B77" s="20">
        <v>1252311</v>
      </c>
      <c r="C77" s="21" t="s">
        <v>61</v>
      </c>
      <c r="D77" s="22">
        <v>0</v>
      </c>
      <c r="E77" s="22">
        <v>0</v>
      </c>
      <c r="F77" s="22">
        <f>ROUND(Q$77,-2)</f>
        <v>0</v>
      </c>
      <c r="G77" s="22">
        <f>ROUND(Q$77,-2)</f>
        <v>0</v>
      </c>
      <c r="H77" s="22">
        <f>ROUND(Q$77,-2)</f>
        <v>0</v>
      </c>
      <c r="I77" s="22">
        <f>ROUND(Q$77,-2)</f>
        <v>0</v>
      </c>
      <c r="J77" s="22">
        <f>ROUND(Q$77,-2)</f>
        <v>0</v>
      </c>
      <c r="K77" s="22">
        <f>ROUND(Q$77,-2)</f>
        <v>0</v>
      </c>
      <c r="L77" s="22">
        <f>ROUND(Q$77,-2)</f>
        <v>0</v>
      </c>
      <c r="M77" s="22">
        <f>ROUND(Q$77,-2)</f>
        <v>0</v>
      </c>
      <c r="N77" s="22">
        <f>ROUND(Q$77,-2)</f>
        <v>0</v>
      </c>
      <c r="O77" s="33">
        <f>ROUND(Q$77,-2)</f>
        <v>0</v>
      </c>
      <c r="P77" s="34"/>
      <c r="Q77" s="45">
        <f t="shared" si="21"/>
        <v>0</v>
      </c>
      <c r="R77" s="46"/>
      <c r="S77" s="47"/>
      <c r="T77" s="47"/>
    </row>
    <row r="78" spans="1:20" ht="24.75" customHeight="1" outlineLevel="1">
      <c r="A78" s="19">
        <v>13222</v>
      </c>
      <c r="B78" s="20">
        <v>1252312</v>
      </c>
      <c r="C78" s="21" t="s">
        <v>62</v>
      </c>
      <c r="D78" s="22">
        <v>0</v>
      </c>
      <c r="E78" s="22">
        <v>0</v>
      </c>
      <c r="F78" s="22">
        <f>ROUND(Q$78,-2)</f>
        <v>0</v>
      </c>
      <c r="G78" s="22">
        <f>ROUND(Q$78,-2)</f>
        <v>0</v>
      </c>
      <c r="H78" s="22">
        <f>ROUND(Q$78,-2)</f>
        <v>0</v>
      </c>
      <c r="I78" s="22">
        <f>ROUND(Q$78,-2)</f>
        <v>0</v>
      </c>
      <c r="J78" s="22">
        <f>ROUND(Q$78,-2)</f>
        <v>0</v>
      </c>
      <c r="K78" s="22">
        <f>ROUND(Q$78,-2)</f>
        <v>0</v>
      </c>
      <c r="L78" s="22">
        <f>ROUND(Q$78,-2)</f>
        <v>0</v>
      </c>
      <c r="M78" s="22">
        <f>ROUND(Q$78,-2)</f>
        <v>0</v>
      </c>
      <c r="N78" s="22">
        <f>ROUND(Q$78,-2)</f>
        <v>0</v>
      </c>
      <c r="O78" s="33">
        <f>ROUND(Q$78,-2)</f>
        <v>0</v>
      </c>
      <c r="P78" s="34"/>
      <c r="Q78" s="45">
        <f t="shared" si="21"/>
        <v>0</v>
      </c>
      <c r="R78" s="46"/>
      <c r="S78" s="47"/>
      <c r="T78" s="47"/>
    </row>
    <row r="79" spans="1:20" ht="24.75" customHeight="1" outlineLevel="1">
      <c r="A79" s="19">
        <v>13229</v>
      </c>
      <c r="B79" s="20">
        <v>1252319</v>
      </c>
      <c r="C79" s="21" t="s">
        <v>55</v>
      </c>
      <c r="D79" s="22">
        <v>0</v>
      </c>
      <c r="E79" s="22">
        <v>0</v>
      </c>
      <c r="F79" s="22">
        <f>ROUND(Q$79,-2)</f>
        <v>0</v>
      </c>
      <c r="G79" s="22">
        <f>ROUND(Q$79,-2)</f>
        <v>0</v>
      </c>
      <c r="H79" s="22">
        <f>ROUND(Q$79,-2)</f>
        <v>0</v>
      </c>
      <c r="I79" s="22">
        <f>ROUND(Q$79,-2)</f>
        <v>0</v>
      </c>
      <c r="J79" s="22">
        <f>ROUND(Q$79,-2)</f>
        <v>0</v>
      </c>
      <c r="K79" s="22">
        <f>ROUND(Q$79,-2)</f>
        <v>0</v>
      </c>
      <c r="L79" s="22">
        <f>ROUND(Q$79,-2)</f>
        <v>0</v>
      </c>
      <c r="M79" s="22">
        <f>ROUND(Q$79,-2)</f>
        <v>0</v>
      </c>
      <c r="N79" s="22">
        <f>ROUND(Q$79,-2)</f>
        <v>0</v>
      </c>
      <c r="O79" s="33">
        <f>ROUND(Q$79,-2)</f>
        <v>0</v>
      </c>
      <c r="P79" s="34"/>
      <c r="Q79" s="45">
        <f t="shared" si="21"/>
        <v>0</v>
      </c>
      <c r="R79" s="46"/>
      <c r="S79" s="47"/>
      <c r="T79" s="47"/>
    </row>
    <row r="80" spans="1:20" ht="24.75" customHeight="1" outlineLevel="1">
      <c r="A80" s="19">
        <v>13230</v>
      </c>
      <c r="B80" s="20">
        <v>1252321</v>
      </c>
      <c r="C80" s="21" t="s">
        <v>63</v>
      </c>
      <c r="D80" s="22">
        <v>0</v>
      </c>
      <c r="E80" s="22">
        <v>0</v>
      </c>
      <c r="F80" s="22">
        <f>ROUND(Q$80,-2)</f>
        <v>0</v>
      </c>
      <c r="G80" s="22">
        <f>ROUND(Q$80,-2)</f>
        <v>0</v>
      </c>
      <c r="H80" s="22">
        <f>ROUND(Q$80,-2)</f>
        <v>0</v>
      </c>
      <c r="I80" s="22">
        <f>ROUND(Q$80,-2)</f>
        <v>0</v>
      </c>
      <c r="J80" s="22">
        <f>ROUND(Q$80,-2)</f>
        <v>0</v>
      </c>
      <c r="K80" s="22">
        <f>ROUND(Q$80,-2)</f>
        <v>0</v>
      </c>
      <c r="L80" s="22">
        <f>ROUND(Q$80,-2)</f>
        <v>0</v>
      </c>
      <c r="M80" s="22">
        <f>ROUND(Q$80,-2)</f>
        <v>0</v>
      </c>
      <c r="N80" s="22">
        <f>ROUND(Q$80,-2)</f>
        <v>0</v>
      </c>
      <c r="O80" s="33">
        <f>ROUND(Q$80,-2)</f>
        <v>0</v>
      </c>
      <c r="P80" s="34"/>
      <c r="Q80" s="45">
        <f t="shared" si="21"/>
        <v>0</v>
      </c>
      <c r="R80" s="46"/>
      <c r="S80" s="47"/>
      <c r="T80" s="47"/>
    </row>
    <row r="81" spans="1:20" ht="24.75" customHeight="1" outlineLevel="1">
      <c r="A81" s="19">
        <v>13240</v>
      </c>
      <c r="B81" s="20">
        <v>1252331</v>
      </c>
      <c r="C81" s="21" t="s">
        <v>64</v>
      </c>
      <c r="D81" s="22">
        <v>0</v>
      </c>
      <c r="E81" s="22">
        <v>0</v>
      </c>
      <c r="F81" s="22">
        <f>ROUND(Q$81,-2)</f>
        <v>0</v>
      </c>
      <c r="G81" s="22">
        <f>ROUND(Q$81,-2)</f>
        <v>0</v>
      </c>
      <c r="H81" s="22">
        <f>ROUND(Q$81,-2)</f>
        <v>0</v>
      </c>
      <c r="I81" s="22">
        <f>ROUND(Q$81,-2)</f>
        <v>0</v>
      </c>
      <c r="J81" s="22">
        <f>ROUND(Q$81,-2)</f>
        <v>0</v>
      </c>
      <c r="K81" s="22">
        <f>ROUND(Q$81,-2)</f>
        <v>0</v>
      </c>
      <c r="L81" s="22">
        <f>ROUND(Q$81,-2)</f>
        <v>0</v>
      </c>
      <c r="M81" s="22">
        <f>ROUND(Q$81,-2)</f>
        <v>0</v>
      </c>
      <c r="N81" s="22">
        <f>ROUND(Q$81,-2)</f>
        <v>0</v>
      </c>
      <c r="O81" s="33">
        <f>ROUND(Q$81,-2)</f>
        <v>0</v>
      </c>
      <c r="P81" s="34"/>
      <c r="Q81" s="45">
        <f t="shared" si="21"/>
        <v>0</v>
      </c>
      <c r="R81" s="46"/>
      <c r="S81" s="47"/>
      <c r="T81" s="47"/>
    </row>
    <row r="82" spans="1:20" ht="24.75" customHeight="1" outlineLevel="1">
      <c r="A82" s="19">
        <v>13250</v>
      </c>
      <c r="B82" s="20">
        <v>1252341</v>
      </c>
      <c r="C82" s="21" t="s">
        <v>65</v>
      </c>
      <c r="D82" s="22">
        <v>0</v>
      </c>
      <c r="E82" s="22">
        <v>0</v>
      </c>
      <c r="F82" s="22">
        <f>ROUND(Q$82,-2)</f>
        <v>0</v>
      </c>
      <c r="G82" s="22">
        <f>ROUND(Q$82,-2)</f>
        <v>0</v>
      </c>
      <c r="H82" s="22">
        <f>ROUND(Q$82,-2)</f>
        <v>0</v>
      </c>
      <c r="I82" s="22">
        <f>ROUND(Q$82,-2)</f>
        <v>0</v>
      </c>
      <c r="J82" s="22">
        <f>ROUND(Q$82,-2)</f>
        <v>0</v>
      </c>
      <c r="K82" s="22">
        <f>ROUND(Q$82,-2)</f>
        <v>0</v>
      </c>
      <c r="L82" s="22">
        <f>ROUND(Q$82,-2)</f>
        <v>0</v>
      </c>
      <c r="M82" s="22">
        <f>ROUND(Q$82,-2)</f>
        <v>0</v>
      </c>
      <c r="N82" s="22">
        <f>ROUND(Q$82,-2)</f>
        <v>0</v>
      </c>
      <c r="O82" s="33">
        <f>ROUND(Q$82,-2)</f>
        <v>0</v>
      </c>
      <c r="P82" s="34"/>
      <c r="Q82" s="45">
        <f t="shared" si="21"/>
        <v>0</v>
      </c>
      <c r="R82" s="46"/>
      <c r="S82" s="47"/>
      <c r="T82" s="47"/>
    </row>
    <row r="83" spans="1:20" ht="24.75" customHeight="1" outlineLevel="1">
      <c r="A83" s="19">
        <v>13290</v>
      </c>
      <c r="B83" s="20">
        <v>1252349</v>
      </c>
      <c r="C83" s="21" t="s">
        <v>66</v>
      </c>
      <c r="D83" s="22">
        <v>0</v>
      </c>
      <c r="E83" s="22">
        <v>0</v>
      </c>
      <c r="F83" s="22">
        <f>ROUND(Q$83,-2)</f>
        <v>0</v>
      </c>
      <c r="G83" s="22">
        <f>ROUND(Q$83,-2)</f>
        <v>0</v>
      </c>
      <c r="H83" s="22">
        <f>ROUND(Q$83,-2)</f>
        <v>0</v>
      </c>
      <c r="I83" s="22">
        <f>ROUND(Q$83,-2)</f>
        <v>0</v>
      </c>
      <c r="J83" s="22">
        <f>ROUND(Q$83,-2)</f>
        <v>0</v>
      </c>
      <c r="K83" s="22">
        <f>ROUND(Q$83,-2)</f>
        <v>0</v>
      </c>
      <c r="L83" s="22">
        <f>ROUND(Q$83,-2)</f>
        <v>0</v>
      </c>
      <c r="M83" s="22">
        <f>ROUND(Q$83,-2)</f>
        <v>0</v>
      </c>
      <c r="N83" s="22">
        <f>ROUND(Q$83,-2)</f>
        <v>0</v>
      </c>
      <c r="O83" s="33">
        <f>ROUND(Q$83,-2)</f>
        <v>0</v>
      </c>
      <c r="P83" s="34"/>
      <c r="Q83" s="45">
        <f t="shared" si="21"/>
        <v>0</v>
      </c>
      <c r="R83" s="46"/>
      <c r="S83" s="47"/>
      <c r="T83" s="47"/>
    </row>
    <row r="84" spans="1:20" ht="24.75" customHeight="1" outlineLevel="1">
      <c r="A84" s="19">
        <v>13542</v>
      </c>
      <c r="B84" s="20">
        <v>1252351</v>
      </c>
      <c r="C84" s="21" t="s">
        <v>67</v>
      </c>
      <c r="D84" s="22">
        <v>0</v>
      </c>
      <c r="E84" s="22">
        <v>0</v>
      </c>
      <c r="F84" s="22">
        <f>ROUND(Q$84,-2)</f>
        <v>0</v>
      </c>
      <c r="G84" s="22">
        <f>ROUND(Q$84,-2)</f>
        <v>0</v>
      </c>
      <c r="H84" s="22">
        <f>ROUND(Q$84,-2)</f>
        <v>0</v>
      </c>
      <c r="I84" s="22">
        <f>ROUND(Q$84,-2)</f>
        <v>0</v>
      </c>
      <c r="J84" s="22">
        <f>ROUND(Q$84,-2)</f>
        <v>0</v>
      </c>
      <c r="K84" s="22">
        <f>ROUND(Q$84,-2)</f>
        <v>0</v>
      </c>
      <c r="L84" s="22">
        <f>ROUND(Q$84,-2)</f>
        <v>0</v>
      </c>
      <c r="M84" s="22">
        <f>ROUND(Q$84,-2)</f>
        <v>0</v>
      </c>
      <c r="N84" s="22">
        <f>ROUND(Q$84,-2)</f>
        <v>0</v>
      </c>
      <c r="O84" s="33">
        <f>ROUND(Q$84,-2)</f>
        <v>0</v>
      </c>
      <c r="P84" s="34"/>
      <c r="Q84" s="45">
        <f t="shared" si="21"/>
        <v>0</v>
      </c>
      <c r="R84" s="46"/>
      <c r="S84" s="47"/>
      <c r="T84" s="47"/>
    </row>
    <row r="85" spans="1:20" ht="24.75" customHeight="1" outlineLevel="1">
      <c r="A85" s="19">
        <v>13543</v>
      </c>
      <c r="B85" s="20">
        <v>1252361</v>
      </c>
      <c r="C85" s="21" t="s">
        <v>68</v>
      </c>
      <c r="D85" s="22">
        <v>0</v>
      </c>
      <c r="E85" s="22">
        <v>0</v>
      </c>
      <c r="F85" s="22">
        <f>ROUND(Q$85,-2)</f>
        <v>0</v>
      </c>
      <c r="G85" s="22">
        <f>ROUND(Q$85,-2)</f>
        <v>0</v>
      </c>
      <c r="H85" s="22">
        <f>ROUND(Q$85,-2)</f>
        <v>0</v>
      </c>
      <c r="I85" s="22">
        <f>ROUND(Q$85,-2)</f>
        <v>0</v>
      </c>
      <c r="J85" s="22">
        <f>ROUND(Q$85,-2)</f>
        <v>0</v>
      </c>
      <c r="K85" s="22">
        <f>ROUND(Q$85,-2)</f>
        <v>0</v>
      </c>
      <c r="L85" s="22">
        <f>ROUND(Q$85,-2)</f>
        <v>0</v>
      </c>
      <c r="M85" s="22">
        <f>ROUND(Q$85,-2)</f>
        <v>0</v>
      </c>
      <c r="N85" s="22">
        <f>ROUND(Q$85,-2)</f>
        <v>0</v>
      </c>
      <c r="O85" s="33">
        <f>ROUND(Q$85,-2)</f>
        <v>0</v>
      </c>
      <c r="P85" s="34"/>
      <c r="Q85" s="45">
        <f t="shared" si="21"/>
        <v>0</v>
      </c>
      <c r="R85" s="46"/>
      <c r="S85" s="47"/>
      <c r="T85" s="47"/>
    </row>
    <row r="86" spans="1:20" ht="24.75" customHeight="1" outlineLevel="1">
      <c r="A86" s="19">
        <v>13550</v>
      </c>
      <c r="B86" s="20">
        <v>1252371</v>
      </c>
      <c r="C86" s="21" t="s">
        <v>69</v>
      </c>
      <c r="D86" s="22">
        <v>0</v>
      </c>
      <c r="E86" s="22">
        <v>0</v>
      </c>
      <c r="F86" s="22">
        <f>ROUND(Q$86,-2)</f>
        <v>0</v>
      </c>
      <c r="G86" s="22">
        <f>ROUND(Q$86,-2)</f>
        <v>0</v>
      </c>
      <c r="H86" s="22">
        <f>ROUND(Q$86,-2)</f>
        <v>0</v>
      </c>
      <c r="I86" s="22">
        <f>ROUND(Q$86,-2)</f>
        <v>0</v>
      </c>
      <c r="J86" s="22">
        <f>ROUND(Q$86,-2)</f>
        <v>0</v>
      </c>
      <c r="K86" s="22">
        <f>ROUND(Q$86,-2)</f>
        <v>0</v>
      </c>
      <c r="L86" s="22">
        <f>ROUND(Q$86,-2)</f>
        <v>0</v>
      </c>
      <c r="M86" s="22">
        <f>ROUND(Q$86,-2)</f>
        <v>0</v>
      </c>
      <c r="N86" s="22">
        <f>ROUND(Q$86,-2)</f>
        <v>0</v>
      </c>
      <c r="O86" s="33">
        <f>ROUND(Q$86,-2)</f>
        <v>0</v>
      </c>
      <c r="P86" s="34"/>
      <c r="Q86" s="45">
        <f t="shared" si="21"/>
        <v>0</v>
      </c>
      <c r="R86" s="46"/>
      <c r="S86" s="47"/>
      <c r="T86" s="47"/>
    </row>
    <row r="87" spans="1:20" ht="24.75" customHeight="1" outlineLevel="1">
      <c r="A87" s="19">
        <v>13560</v>
      </c>
      <c r="B87" s="20">
        <v>1252380</v>
      </c>
      <c r="C87" s="21" t="s">
        <v>70</v>
      </c>
      <c r="D87" s="22">
        <f t="shared" ref="D87:O87" si="25">+SUM(D88:D91)</f>
        <v>0</v>
      </c>
      <c r="E87" s="22">
        <f t="shared" si="25"/>
        <v>0</v>
      </c>
      <c r="F87" s="22">
        <f t="shared" si="25"/>
        <v>0</v>
      </c>
      <c r="G87" s="22">
        <f t="shared" si="25"/>
        <v>0</v>
      </c>
      <c r="H87" s="22">
        <f t="shared" si="25"/>
        <v>0</v>
      </c>
      <c r="I87" s="22">
        <f t="shared" si="25"/>
        <v>0</v>
      </c>
      <c r="J87" s="22">
        <f t="shared" si="25"/>
        <v>0</v>
      </c>
      <c r="K87" s="22">
        <f t="shared" si="25"/>
        <v>0</v>
      </c>
      <c r="L87" s="22">
        <f t="shared" si="25"/>
        <v>0</v>
      </c>
      <c r="M87" s="22">
        <f t="shared" si="25"/>
        <v>0</v>
      </c>
      <c r="N87" s="22">
        <f t="shared" si="25"/>
        <v>0</v>
      </c>
      <c r="O87" s="33">
        <f t="shared" si="25"/>
        <v>0</v>
      </c>
      <c r="P87" s="34"/>
      <c r="Q87" s="45">
        <f t="shared" si="21"/>
        <v>0</v>
      </c>
      <c r="R87" s="46"/>
      <c r="S87" s="47"/>
      <c r="T87" s="47"/>
    </row>
    <row r="88" spans="1:20" ht="24.75" customHeight="1" outlineLevel="1">
      <c r="A88" s="19">
        <v>13561</v>
      </c>
      <c r="B88" s="20">
        <v>1252381</v>
      </c>
      <c r="C88" s="21" t="s">
        <v>71</v>
      </c>
      <c r="D88" s="22">
        <v>0</v>
      </c>
      <c r="E88" s="22">
        <v>0</v>
      </c>
      <c r="F88" s="22">
        <f>ROUND(Q$88,-2)</f>
        <v>0</v>
      </c>
      <c r="G88" s="22">
        <f>ROUND(Q$88,-2)</f>
        <v>0</v>
      </c>
      <c r="H88" s="22">
        <f>ROUND(Q$88,-2)</f>
        <v>0</v>
      </c>
      <c r="I88" s="22">
        <f>ROUND(Q$88,-2)</f>
        <v>0</v>
      </c>
      <c r="J88" s="22">
        <f>ROUND(Q$88,-2)</f>
        <v>0</v>
      </c>
      <c r="K88" s="22">
        <f>ROUND(Q$88,-2)</f>
        <v>0</v>
      </c>
      <c r="L88" s="22">
        <f>ROUND(Q$88,-2)</f>
        <v>0</v>
      </c>
      <c r="M88" s="22">
        <f>ROUND(Q$88,-2)</f>
        <v>0</v>
      </c>
      <c r="N88" s="22">
        <f>ROUND(Q$88,-2)</f>
        <v>0</v>
      </c>
      <c r="O88" s="33">
        <f>ROUND(Q$88,-2)</f>
        <v>0</v>
      </c>
      <c r="P88" s="34"/>
      <c r="Q88" s="45">
        <f t="shared" si="21"/>
        <v>0</v>
      </c>
      <c r="R88" s="46"/>
      <c r="S88" s="47"/>
      <c r="T88" s="47"/>
    </row>
    <row r="89" spans="1:20" ht="24.75" customHeight="1" outlineLevel="1">
      <c r="A89" s="19">
        <v>13562</v>
      </c>
      <c r="B89" s="20">
        <v>1252382</v>
      </c>
      <c r="C89" s="21" t="s">
        <v>72</v>
      </c>
      <c r="D89" s="22">
        <v>0</v>
      </c>
      <c r="E89" s="22">
        <v>0</v>
      </c>
      <c r="F89" s="22">
        <f>ROUND(Q$89,-2)</f>
        <v>0</v>
      </c>
      <c r="G89" s="22">
        <f>ROUND(Q$89,-2)</f>
        <v>0</v>
      </c>
      <c r="H89" s="22">
        <f>ROUND(Q$89,-2)</f>
        <v>0</v>
      </c>
      <c r="I89" s="22">
        <f>ROUND(Q$89,-2)</f>
        <v>0</v>
      </c>
      <c r="J89" s="22">
        <f>ROUND(Q$89,-2)</f>
        <v>0</v>
      </c>
      <c r="K89" s="22">
        <f>ROUND(Q$89,-2)</f>
        <v>0</v>
      </c>
      <c r="L89" s="22">
        <f>ROUND(Q$89,-2)</f>
        <v>0</v>
      </c>
      <c r="M89" s="22">
        <f>ROUND(Q$89,-2)</f>
        <v>0</v>
      </c>
      <c r="N89" s="22">
        <f>ROUND(Q$89,-2)</f>
        <v>0</v>
      </c>
      <c r="O89" s="33">
        <f>ROUND(Q$89,-2)</f>
        <v>0</v>
      </c>
      <c r="P89" s="34"/>
      <c r="Q89" s="45">
        <f t="shared" si="21"/>
        <v>0</v>
      </c>
      <c r="R89" s="46"/>
      <c r="S89" s="47"/>
      <c r="T89" s="47"/>
    </row>
    <row r="90" spans="1:20" ht="24.75" customHeight="1" outlineLevel="1">
      <c r="A90" s="19">
        <v>13563</v>
      </c>
      <c r="B90" s="20">
        <v>1252383</v>
      </c>
      <c r="C90" s="21" t="s">
        <v>73</v>
      </c>
      <c r="D90" s="22">
        <v>0</v>
      </c>
      <c r="E90" s="22">
        <v>0</v>
      </c>
      <c r="F90" s="22">
        <f>ROUND(Q$90,-2)</f>
        <v>0</v>
      </c>
      <c r="G90" s="22">
        <f>ROUND(Q$90,-2)</f>
        <v>0</v>
      </c>
      <c r="H90" s="22">
        <f>ROUND(Q$90,-2)</f>
        <v>0</v>
      </c>
      <c r="I90" s="22">
        <f>ROUND(Q$90,-2)</f>
        <v>0</v>
      </c>
      <c r="J90" s="22">
        <f>ROUND(Q$90,-2)</f>
        <v>0</v>
      </c>
      <c r="K90" s="22">
        <f>ROUND(Q$90,-2)</f>
        <v>0</v>
      </c>
      <c r="L90" s="22">
        <f>ROUND(Q$90,-2)</f>
        <v>0</v>
      </c>
      <c r="M90" s="22">
        <f>ROUND(Q$90,-2)</f>
        <v>0</v>
      </c>
      <c r="N90" s="22">
        <f>ROUND(Q$90,-2)</f>
        <v>0</v>
      </c>
      <c r="O90" s="33">
        <f>ROUND(Q$90,-2)</f>
        <v>0</v>
      </c>
      <c r="P90" s="34"/>
      <c r="Q90" s="45">
        <f t="shared" si="21"/>
        <v>0</v>
      </c>
      <c r="R90" s="46"/>
      <c r="S90" s="47"/>
      <c r="T90" s="47"/>
    </row>
    <row r="91" spans="1:20" ht="24.75" customHeight="1" outlineLevel="1">
      <c r="A91" s="19">
        <v>13569</v>
      </c>
      <c r="B91" s="20">
        <v>1252389</v>
      </c>
      <c r="C91" s="21" t="s">
        <v>55</v>
      </c>
      <c r="D91" s="22">
        <v>0</v>
      </c>
      <c r="E91" s="22">
        <v>0</v>
      </c>
      <c r="F91" s="22">
        <f>ROUND(Q$91,-2)</f>
        <v>0</v>
      </c>
      <c r="G91" s="22">
        <f>ROUND(Q$91,-2)</f>
        <v>0</v>
      </c>
      <c r="H91" s="22">
        <f>ROUND(Q$91,-2)</f>
        <v>0</v>
      </c>
      <c r="I91" s="22">
        <f>ROUND(Q$91,-2)</f>
        <v>0</v>
      </c>
      <c r="J91" s="22">
        <f>ROUND(Q$91,-2)</f>
        <v>0</v>
      </c>
      <c r="K91" s="22">
        <f>ROUND(Q$91,-2)</f>
        <v>0</v>
      </c>
      <c r="L91" s="22">
        <f>ROUND(Q$91,-2)</f>
        <v>0</v>
      </c>
      <c r="M91" s="22">
        <f>ROUND(Q$91,-2)</f>
        <v>0</v>
      </c>
      <c r="N91" s="22">
        <f>ROUND(Q$91,-2)</f>
        <v>0</v>
      </c>
      <c r="O91" s="33">
        <f>ROUND(Q$91,-2)</f>
        <v>0</v>
      </c>
      <c r="P91" s="34"/>
      <c r="Q91" s="45">
        <f t="shared" si="21"/>
        <v>0</v>
      </c>
      <c r="R91" s="46"/>
      <c r="S91" s="47"/>
      <c r="T91" s="47"/>
    </row>
    <row r="92" spans="1:20" ht="24.75" customHeight="1" outlineLevel="1">
      <c r="A92" s="19">
        <v>12070</v>
      </c>
      <c r="B92" s="20">
        <v>1253000</v>
      </c>
      <c r="C92" s="21" t="s">
        <v>77</v>
      </c>
      <c r="D92" s="22">
        <f t="shared" ref="D92:O92" si="26">+D93+D102</f>
        <v>0</v>
      </c>
      <c r="E92" s="22">
        <f t="shared" si="26"/>
        <v>0</v>
      </c>
      <c r="F92" s="22">
        <f t="shared" si="26"/>
        <v>0</v>
      </c>
      <c r="G92" s="22">
        <f t="shared" si="26"/>
        <v>0</v>
      </c>
      <c r="H92" s="22">
        <f t="shared" si="26"/>
        <v>0</v>
      </c>
      <c r="I92" s="22">
        <f t="shared" si="26"/>
        <v>0</v>
      </c>
      <c r="J92" s="22">
        <f t="shared" si="26"/>
        <v>0</v>
      </c>
      <c r="K92" s="22">
        <f t="shared" si="26"/>
        <v>0</v>
      </c>
      <c r="L92" s="22">
        <f t="shared" si="26"/>
        <v>0</v>
      </c>
      <c r="M92" s="22">
        <f t="shared" si="26"/>
        <v>0</v>
      </c>
      <c r="N92" s="22">
        <f t="shared" si="26"/>
        <v>0</v>
      </c>
      <c r="O92" s="33">
        <f t="shared" si="26"/>
        <v>0</v>
      </c>
      <c r="P92" s="34"/>
      <c r="Q92" s="45">
        <f t="shared" si="21"/>
        <v>0</v>
      </c>
      <c r="R92" s="46"/>
      <c r="S92" s="47"/>
      <c r="T92" s="47"/>
    </row>
    <row r="93" spans="1:20" ht="24.75" customHeight="1" outlineLevel="1">
      <c r="A93" s="19"/>
      <c r="B93" s="20">
        <v>1253200</v>
      </c>
      <c r="C93" s="21" t="s">
        <v>47</v>
      </c>
      <c r="D93" s="22">
        <f t="shared" ref="D93:O93" si="27">+D94+D99</f>
        <v>0</v>
      </c>
      <c r="E93" s="22">
        <f t="shared" si="27"/>
        <v>0</v>
      </c>
      <c r="F93" s="22">
        <f t="shared" si="27"/>
        <v>0</v>
      </c>
      <c r="G93" s="22">
        <f t="shared" si="27"/>
        <v>0</v>
      </c>
      <c r="H93" s="22">
        <f t="shared" si="27"/>
        <v>0</v>
      </c>
      <c r="I93" s="22">
        <f t="shared" si="27"/>
        <v>0</v>
      </c>
      <c r="J93" s="22">
        <f t="shared" si="27"/>
        <v>0</v>
      </c>
      <c r="K93" s="22">
        <f t="shared" si="27"/>
        <v>0</v>
      </c>
      <c r="L93" s="22">
        <f t="shared" si="27"/>
        <v>0</v>
      </c>
      <c r="M93" s="22">
        <f t="shared" si="27"/>
        <v>0</v>
      </c>
      <c r="N93" s="22">
        <f t="shared" si="27"/>
        <v>0</v>
      </c>
      <c r="O93" s="33">
        <f t="shared" si="27"/>
        <v>0</v>
      </c>
      <c r="P93" s="34"/>
      <c r="Q93" s="45">
        <f t="shared" si="21"/>
        <v>0</v>
      </c>
      <c r="R93" s="46"/>
      <c r="S93" s="47"/>
      <c r="T93" s="47"/>
    </row>
    <row r="94" spans="1:20" ht="24.75" customHeight="1" outlineLevel="1">
      <c r="A94" s="19"/>
      <c r="B94" s="20">
        <v>1253210</v>
      </c>
      <c r="C94" s="21" t="s">
        <v>75</v>
      </c>
      <c r="D94" s="22">
        <f t="shared" ref="D94:O94" si="28">+SUM(D95:D98)</f>
        <v>0</v>
      </c>
      <c r="E94" s="22">
        <f t="shared" si="28"/>
        <v>0</v>
      </c>
      <c r="F94" s="22">
        <f t="shared" si="28"/>
        <v>0</v>
      </c>
      <c r="G94" s="22">
        <f t="shared" si="28"/>
        <v>0</v>
      </c>
      <c r="H94" s="22">
        <f t="shared" si="28"/>
        <v>0</v>
      </c>
      <c r="I94" s="22">
        <f t="shared" si="28"/>
        <v>0</v>
      </c>
      <c r="J94" s="22">
        <f t="shared" si="28"/>
        <v>0</v>
      </c>
      <c r="K94" s="22">
        <f t="shared" si="28"/>
        <v>0</v>
      </c>
      <c r="L94" s="22">
        <f t="shared" si="28"/>
        <v>0</v>
      </c>
      <c r="M94" s="22">
        <f t="shared" si="28"/>
        <v>0</v>
      </c>
      <c r="N94" s="22">
        <f t="shared" si="28"/>
        <v>0</v>
      </c>
      <c r="O94" s="33">
        <f t="shared" si="28"/>
        <v>0</v>
      </c>
      <c r="P94" s="34"/>
      <c r="Q94" s="45">
        <f t="shared" si="21"/>
        <v>0</v>
      </c>
      <c r="R94" s="46"/>
      <c r="S94" s="47"/>
      <c r="T94" s="47"/>
    </row>
    <row r="95" spans="1:20" ht="24.75" customHeight="1" outlineLevel="1">
      <c r="A95" s="19">
        <v>12071</v>
      </c>
      <c r="B95" s="20">
        <v>1253211</v>
      </c>
      <c r="C95" s="21" t="s">
        <v>76</v>
      </c>
      <c r="D95" s="22">
        <v>0</v>
      </c>
      <c r="E95" s="22">
        <v>0</v>
      </c>
      <c r="F95" s="22">
        <f>ROUND(Q$95,-2)</f>
        <v>0</v>
      </c>
      <c r="G95" s="22">
        <f>ROUND(Q$95,-2)</f>
        <v>0</v>
      </c>
      <c r="H95" s="22">
        <f>ROUND(Q$95,-2)</f>
        <v>0</v>
      </c>
      <c r="I95" s="22">
        <f>ROUND(Q$95,-2)</f>
        <v>0</v>
      </c>
      <c r="J95" s="22">
        <f>ROUND(Q$95,-2)</f>
        <v>0</v>
      </c>
      <c r="K95" s="22">
        <f>ROUND(Q$95,-2)</f>
        <v>0</v>
      </c>
      <c r="L95" s="22">
        <f>ROUND(Q$95,-2)</f>
        <v>0</v>
      </c>
      <c r="M95" s="22">
        <f>ROUND(Q$95,-2)</f>
        <v>0</v>
      </c>
      <c r="N95" s="22">
        <f>ROUND(Q$95,-2)</f>
        <v>0</v>
      </c>
      <c r="O95" s="33">
        <f>ROUND(Q$95,-2)</f>
        <v>0</v>
      </c>
      <c r="P95" s="34"/>
      <c r="Q95" s="45">
        <f t="shared" si="21"/>
        <v>0</v>
      </c>
      <c r="R95" s="46"/>
      <c r="S95" s="47"/>
      <c r="T95" s="47"/>
    </row>
    <row r="96" spans="1:20" ht="24.75" customHeight="1" outlineLevel="1">
      <c r="A96" s="19">
        <v>12072</v>
      </c>
      <c r="B96" s="20">
        <v>1253212</v>
      </c>
      <c r="C96" s="21" t="s">
        <v>53</v>
      </c>
      <c r="D96" s="22">
        <v>0</v>
      </c>
      <c r="E96" s="22">
        <v>0</v>
      </c>
      <c r="F96" s="22">
        <f>ROUND(Q$96,-2)</f>
        <v>0</v>
      </c>
      <c r="G96" s="22">
        <f>ROUND(Q$96,-2)</f>
        <v>0</v>
      </c>
      <c r="H96" s="22">
        <f>ROUND(Q$96,-2)</f>
        <v>0</v>
      </c>
      <c r="I96" s="22">
        <f>ROUND(Q$96,-2)</f>
        <v>0</v>
      </c>
      <c r="J96" s="22">
        <f>ROUND(Q$96,-2)</f>
        <v>0</v>
      </c>
      <c r="K96" s="22">
        <f>ROUND(Q$96,-2)</f>
        <v>0</v>
      </c>
      <c r="L96" s="22">
        <f>ROUND(Q$96,-2)</f>
        <v>0</v>
      </c>
      <c r="M96" s="22">
        <f>ROUND(Q$96,-2)</f>
        <v>0</v>
      </c>
      <c r="N96" s="22">
        <f>ROUND(Q$96,-2)</f>
        <v>0</v>
      </c>
      <c r="O96" s="33">
        <f>ROUND(Q$96,-2)</f>
        <v>0</v>
      </c>
      <c r="P96" s="34"/>
      <c r="Q96" s="45">
        <f t="shared" si="21"/>
        <v>0</v>
      </c>
      <c r="R96" s="46"/>
      <c r="S96" s="47"/>
      <c r="T96" s="47"/>
    </row>
    <row r="97" spans="1:20" ht="24.75" customHeight="1" outlineLevel="1">
      <c r="A97" s="19">
        <v>12073</v>
      </c>
      <c r="B97" s="20">
        <v>1253213</v>
      </c>
      <c r="C97" s="21" t="s">
        <v>54</v>
      </c>
      <c r="D97" s="22">
        <v>0</v>
      </c>
      <c r="E97" s="22">
        <v>0</v>
      </c>
      <c r="F97" s="22">
        <f>ROUND(Q$97,-2)</f>
        <v>0</v>
      </c>
      <c r="G97" s="22">
        <f>ROUND(Q$97,-2)</f>
        <v>0</v>
      </c>
      <c r="H97" s="22">
        <f>ROUND(Q$97,-2)</f>
        <v>0</v>
      </c>
      <c r="I97" s="22">
        <f>ROUND(Q$97,-2)</f>
        <v>0</v>
      </c>
      <c r="J97" s="22">
        <f>ROUND(Q$97,-2)</f>
        <v>0</v>
      </c>
      <c r="K97" s="22">
        <f>ROUND(Q$97,-2)</f>
        <v>0</v>
      </c>
      <c r="L97" s="22">
        <f>ROUND(Q$97,-2)</f>
        <v>0</v>
      </c>
      <c r="M97" s="22">
        <f>ROUND(Q$97,-2)</f>
        <v>0</v>
      </c>
      <c r="N97" s="22">
        <f>ROUND(Q$97,-2)</f>
        <v>0</v>
      </c>
      <c r="O97" s="33">
        <f>ROUND(Q$97,-2)</f>
        <v>0</v>
      </c>
      <c r="P97" s="34"/>
      <c r="Q97" s="45">
        <f t="shared" si="21"/>
        <v>0</v>
      </c>
      <c r="R97" s="46"/>
      <c r="S97" s="47"/>
      <c r="T97" s="47"/>
    </row>
    <row r="98" spans="1:20" ht="24.75" customHeight="1" outlineLevel="1">
      <c r="A98" s="19">
        <v>12098</v>
      </c>
      <c r="B98" s="20">
        <v>1253219</v>
      </c>
      <c r="C98" s="21" t="s">
        <v>55</v>
      </c>
      <c r="D98" s="22">
        <v>0</v>
      </c>
      <c r="E98" s="22">
        <v>0</v>
      </c>
      <c r="F98" s="22">
        <f>ROUND(Q$98,-2)</f>
        <v>0</v>
      </c>
      <c r="G98" s="22">
        <f>ROUND(Q$98,-2)</f>
        <v>0</v>
      </c>
      <c r="H98" s="22">
        <f>ROUND(Q$98,-2)</f>
        <v>0</v>
      </c>
      <c r="I98" s="22">
        <f>ROUND(Q$98,-2)</f>
        <v>0</v>
      </c>
      <c r="J98" s="22">
        <f>ROUND(Q$98,-2)</f>
        <v>0</v>
      </c>
      <c r="K98" s="22">
        <f>ROUND(Q$98,-2)</f>
        <v>0</v>
      </c>
      <c r="L98" s="22">
        <f>ROUND(Q$98,-2)</f>
        <v>0</v>
      </c>
      <c r="M98" s="22">
        <f>ROUND(Q$98,-2)</f>
        <v>0</v>
      </c>
      <c r="N98" s="22">
        <f>ROUND(Q$98,-2)</f>
        <v>0</v>
      </c>
      <c r="O98" s="33">
        <f>ROUND(Q$98,-2)</f>
        <v>0</v>
      </c>
      <c r="P98" s="34"/>
      <c r="Q98" s="45">
        <f t="shared" si="21"/>
        <v>0</v>
      </c>
      <c r="R98" s="46"/>
      <c r="S98" s="47"/>
      <c r="T98" s="47"/>
    </row>
    <row r="99" spans="1:20" ht="24.75" customHeight="1" outlineLevel="1">
      <c r="A99" s="19"/>
      <c r="B99" s="20">
        <v>1253250</v>
      </c>
      <c r="C99" s="21" t="s">
        <v>57</v>
      </c>
      <c r="D99" s="22">
        <f t="shared" ref="D99:O99" si="29">+SUM(D100:D101)</f>
        <v>0</v>
      </c>
      <c r="E99" s="22">
        <f t="shared" si="29"/>
        <v>0</v>
      </c>
      <c r="F99" s="22">
        <f t="shared" si="29"/>
        <v>0</v>
      </c>
      <c r="G99" s="22">
        <f t="shared" si="29"/>
        <v>0</v>
      </c>
      <c r="H99" s="22">
        <f t="shared" si="29"/>
        <v>0</v>
      </c>
      <c r="I99" s="22">
        <f t="shared" si="29"/>
        <v>0</v>
      </c>
      <c r="J99" s="22">
        <f t="shared" si="29"/>
        <v>0</v>
      </c>
      <c r="K99" s="22">
        <f t="shared" si="29"/>
        <v>0</v>
      </c>
      <c r="L99" s="22">
        <f t="shared" si="29"/>
        <v>0</v>
      </c>
      <c r="M99" s="22">
        <f t="shared" si="29"/>
        <v>0</v>
      </c>
      <c r="N99" s="22">
        <f t="shared" si="29"/>
        <v>0</v>
      </c>
      <c r="O99" s="33">
        <f t="shared" si="29"/>
        <v>0</v>
      </c>
      <c r="P99" s="34"/>
      <c r="Q99" s="45">
        <f t="shared" si="21"/>
        <v>0</v>
      </c>
      <c r="R99" s="46"/>
      <c r="S99" s="47"/>
      <c r="T99" s="47"/>
    </row>
    <row r="100" spans="1:20" ht="24.75" customHeight="1" outlineLevel="1">
      <c r="A100" s="19">
        <v>12161</v>
      </c>
      <c r="B100" s="20">
        <v>1253251</v>
      </c>
      <c r="C100" s="21" t="s">
        <v>58</v>
      </c>
      <c r="D100" s="22">
        <v>0</v>
      </c>
      <c r="E100" s="22">
        <v>0</v>
      </c>
      <c r="F100" s="22">
        <f>ROUND(Q$100,-2)</f>
        <v>0</v>
      </c>
      <c r="G100" s="22">
        <f>ROUND(Q$100,-2)</f>
        <v>0</v>
      </c>
      <c r="H100" s="22">
        <f>ROUND(Q$100,-2)</f>
        <v>0</v>
      </c>
      <c r="I100" s="22">
        <f>ROUND(Q$100,-2)</f>
        <v>0</v>
      </c>
      <c r="J100" s="22">
        <f>ROUND(Q$100,-2)</f>
        <v>0</v>
      </c>
      <c r="K100" s="22">
        <f>ROUND(Q$100,-2)</f>
        <v>0</v>
      </c>
      <c r="L100" s="22">
        <f>ROUND(Q$100,-2)</f>
        <v>0</v>
      </c>
      <c r="M100" s="22">
        <f>ROUND(Q$100,-2)</f>
        <v>0</v>
      </c>
      <c r="N100" s="22">
        <f>ROUND(Q$100,-2)</f>
        <v>0</v>
      </c>
      <c r="O100" s="33">
        <f>ROUND(Q$100,-2)</f>
        <v>0</v>
      </c>
      <c r="P100" s="34"/>
      <c r="Q100" s="45">
        <f t="shared" si="21"/>
        <v>0</v>
      </c>
      <c r="R100" s="46"/>
      <c r="S100" s="47"/>
      <c r="T100" s="47"/>
    </row>
    <row r="101" spans="1:20" ht="24.75" customHeight="1" outlineLevel="1">
      <c r="A101" s="19">
        <v>12199</v>
      </c>
      <c r="B101" s="20">
        <v>1253259</v>
      </c>
      <c r="C101" s="21" t="s">
        <v>55</v>
      </c>
      <c r="D101" s="22">
        <v>0</v>
      </c>
      <c r="E101" s="22">
        <v>0</v>
      </c>
      <c r="F101" s="22">
        <f>ROUND(Q$101,-2)</f>
        <v>0</v>
      </c>
      <c r="G101" s="22">
        <f>ROUND(Q$101,-2)</f>
        <v>0</v>
      </c>
      <c r="H101" s="22">
        <f>ROUND(Q$101,-2)</f>
        <v>0</v>
      </c>
      <c r="I101" s="22">
        <f>ROUND(Q$101,-2)</f>
        <v>0</v>
      </c>
      <c r="J101" s="22">
        <f>ROUND(Q$101,-2)</f>
        <v>0</v>
      </c>
      <c r="K101" s="22">
        <f>ROUND(Q$101,-2)</f>
        <v>0</v>
      </c>
      <c r="L101" s="22">
        <f>ROUND(Q$101,-2)</f>
        <v>0</v>
      </c>
      <c r="M101" s="22">
        <f>ROUND(Q$101,-2)</f>
        <v>0</v>
      </c>
      <c r="N101" s="22">
        <f>ROUND(Q$101,-2)</f>
        <v>0</v>
      </c>
      <c r="O101" s="33">
        <f>ROUND(Q$101,-2)</f>
        <v>0</v>
      </c>
      <c r="P101" s="34"/>
      <c r="Q101" s="45">
        <f t="shared" si="21"/>
        <v>0</v>
      </c>
      <c r="R101" s="46"/>
      <c r="S101" s="47"/>
      <c r="T101" s="47"/>
    </row>
    <row r="102" spans="1:20" ht="24.75" customHeight="1" outlineLevel="1">
      <c r="A102" s="19"/>
      <c r="B102" s="20">
        <v>1253300</v>
      </c>
      <c r="C102" s="21" t="s">
        <v>59</v>
      </c>
      <c r="D102" s="22">
        <f t="shared" ref="D102:O102" si="30">+D103+SUM(D107:D114)</f>
        <v>0</v>
      </c>
      <c r="E102" s="22">
        <f t="shared" si="30"/>
        <v>0</v>
      </c>
      <c r="F102" s="22">
        <f t="shared" si="30"/>
        <v>0</v>
      </c>
      <c r="G102" s="22">
        <f t="shared" si="30"/>
        <v>0</v>
      </c>
      <c r="H102" s="22">
        <f t="shared" si="30"/>
        <v>0</v>
      </c>
      <c r="I102" s="22">
        <f t="shared" si="30"/>
        <v>0</v>
      </c>
      <c r="J102" s="22">
        <f t="shared" si="30"/>
        <v>0</v>
      </c>
      <c r="K102" s="22">
        <f t="shared" si="30"/>
        <v>0</v>
      </c>
      <c r="L102" s="22">
        <f t="shared" si="30"/>
        <v>0</v>
      </c>
      <c r="M102" s="22">
        <f t="shared" si="30"/>
        <v>0</v>
      </c>
      <c r="N102" s="22">
        <f t="shared" si="30"/>
        <v>0</v>
      </c>
      <c r="O102" s="33">
        <f t="shared" si="30"/>
        <v>0</v>
      </c>
      <c r="P102" s="34"/>
      <c r="Q102" s="45">
        <f t="shared" si="21"/>
        <v>0</v>
      </c>
      <c r="R102" s="46"/>
      <c r="S102" s="47"/>
      <c r="T102" s="47"/>
    </row>
    <row r="103" spans="1:20" ht="24.75" customHeight="1" outlineLevel="1">
      <c r="A103" s="19">
        <v>13320</v>
      </c>
      <c r="B103" s="20">
        <v>1253310</v>
      </c>
      <c r="C103" s="21" t="s">
        <v>60</v>
      </c>
      <c r="D103" s="22">
        <f t="shared" ref="D103:O103" si="31">+SUM(D104:D106)</f>
        <v>0</v>
      </c>
      <c r="E103" s="22">
        <f t="shared" si="31"/>
        <v>0</v>
      </c>
      <c r="F103" s="22">
        <f t="shared" si="31"/>
        <v>0</v>
      </c>
      <c r="G103" s="22">
        <f t="shared" si="31"/>
        <v>0</v>
      </c>
      <c r="H103" s="22">
        <f t="shared" si="31"/>
        <v>0</v>
      </c>
      <c r="I103" s="22">
        <f t="shared" si="31"/>
        <v>0</v>
      </c>
      <c r="J103" s="22">
        <f t="shared" si="31"/>
        <v>0</v>
      </c>
      <c r="K103" s="22">
        <f t="shared" si="31"/>
        <v>0</v>
      </c>
      <c r="L103" s="22">
        <f t="shared" si="31"/>
        <v>0</v>
      </c>
      <c r="M103" s="22">
        <f t="shared" si="31"/>
        <v>0</v>
      </c>
      <c r="N103" s="22">
        <f t="shared" si="31"/>
        <v>0</v>
      </c>
      <c r="O103" s="33">
        <f t="shared" si="31"/>
        <v>0</v>
      </c>
      <c r="P103" s="34"/>
      <c r="Q103" s="45">
        <f t="shared" si="21"/>
        <v>0</v>
      </c>
      <c r="R103" s="46"/>
      <c r="S103" s="47"/>
      <c r="T103" s="47"/>
    </row>
    <row r="104" spans="1:20" ht="24.75" customHeight="1" outlineLevel="1">
      <c r="A104" s="19">
        <v>13321</v>
      </c>
      <c r="B104" s="20">
        <v>1253311</v>
      </c>
      <c r="C104" s="21" t="s">
        <v>61</v>
      </c>
      <c r="D104" s="22">
        <v>0</v>
      </c>
      <c r="E104" s="22">
        <v>0</v>
      </c>
      <c r="F104" s="22">
        <f>ROUND(Q$104,-2)</f>
        <v>0</v>
      </c>
      <c r="G104" s="22">
        <f>ROUND(Q$104,-2)</f>
        <v>0</v>
      </c>
      <c r="H104" s="22">
        <f>ROUND(Q$104,-2)</f>
        <v>0</v>
      </c>
      <c r="I104" s="22">
        <f>ROUND(Q$104,-2)</f>
        <v>0</v>
      </c>
      <c r="J104" s="22">
        <f>ROUND(Q$104,-2)</f>
        <v>0</v>
      </c>
      <c r="K104" s="22">
        <f>ROUND(Q$104,-2)</f>
        <v>0</v>
      </c>
      <c r="L104" s="22">
        <f>ROUND(Q$104,-2)</f>
        <v>0</v>
      </c>
      <c r="M104" s="22">
        <f>ROUND(Q$104,-2)</f>
        <v>0</v>
      </c>
      <c r="N104" s="22">
        <f>ROUND(Q$104,-2)</f>
        <v>0</v>
      </c>
      <c r="O104" s="33">
        <f>ROUND(Q$104,-2)</f>
        <v>0</v>
      </c>
      <c r="P104" s="34"/>
      <c r="Q104" s="45">
        <f t="shared" si="21"/>
        <v>0</v>
      </c>
      <c r="R104" s="46"/>
      <c r="S104" s="47"/>
      <c r="T104" s="47"/>
    </row>
    <row r="105" spans="1:20" ht="24.75" customHeight="1" outlineLevel="1">
      <c r="A105" s="19">
        <v>13322</v>
      </c>
      <c r="B105" s="20">
        <v>1253312</v>
      </c>
      <c r="C105" s="21" t="s">
        <v>62</v>
      </c>
      <c r="D105" s="22">
        <v>0</v>
      </c>
      <c r="E105" s="22">
        <v>0</v>
      </c>
      <c r="F105" s="22">
        <f>ROUND(Q$105,-2)</f>
        <v>0</v>
      </c>
      <c r="G105" s="22">
        <f>ROUND(Q$105,-2)</f>
        <v>0</v>
      </c>
      <c r="H105" s="22">
        <f>ROUND(Q$105,-2)</f>
        <v>0</v>
      </c>
      <c r="I105" s="22">
        <f>ROUND(Q$105,-2)</f>
        <v>0</v>
      </c>
      <c r="J105" s="22">
        <f>ROUND(Q$105,-2)</f>
        <v>0</v>
      </c>
      <c r="K105" s="22">
        <f>ROUND(Q$105,-2)</f>
        <v>0</v>
      </c>
      <c r="L105" s="22">
        <f>ROUND(Q$105,-2)</f>
        <v>0</v>
      </c>
      <c r="M105" s="22">
        <f>ROUND(Q$105,-2)</f>
        <v>0</v>
      </c>
      <c r="N105" s="22">
        <f>ROUND(Q$105,-2)</f>
        <v>0</v>
      </c>
      <c r="O105" s="33">
        <f>ROUND(Q$105,-2)</f>
        <v>0</v>
      </c>
      <c r="P105" s="34"/>
      <c r="Q105" s="45">
        <f t="shared" si="21"/>
        <v>0</v>
      </c>
      <c r="R105" s="46"/>
      <c r="S105" s="47"/>
      <c r="T105" s="47"/>
    </row>
    <row r="106" spans="1:20" ht="24.75" customHeight="1" outlineLevel="1">
      <c r="A106" s="19">
        <v>13329</v>
      </c>
      <c r="B106" s="20">
        <v>1253319</v>
      </c>
      <c r="C106" s="21" t="s">
        <v>55</v>
      </c>
      <c r="D106" s="22">
        <v>0</v>
      </c>
      <c r="E106" s="22">
        <v>0</v>
      </c>
      <c r="F106" s="22">
        <f>ROUND(Q$106,-2)</f>
        <v>0</v>
      </c>
      <c r="G106" s="22">
        <f>ROUND(Q$106,-2)</f>
        <v>0</v>
      </c>
      <c r="H106" s="22">
        <f>ROUND(Q$106,-2)</f>
        <v>0</v>
      </c>
      <c r="I106" s="22">
        <f>ROUND(Q$106,-2)</f>
        <v>0</v>
      </c>
      <c r="J106" s="22">
        <f>ROUND(Q$106,-2)</f>
        <v>0</v>
      </c>
      <c r="K106" s="22">
        <f>ROUND(Q$106,-2)</f>
        <v>0</v>
      </c>
      <c r="L106" s="22">
        <f>ROUND(Q$106,-2)</f>
        <v>0</v>
      </c>
      <c r="M106" s="22">
        <f>ROUND(Q$106,-2)</f>
        <v>0</v>
      </c>
      <c r="N106" s="22">
        <f>ROUND(Q$106,-2)</f>
        <v>0</v>
      </c>
      <c r="O106" s="33">
        <f>ROUND(Q$106,-2)</f>
        <v>0</v>
      </c>
      <c r="P106" s="34"/>
      <c r="Q106" s="45">
        <f t="shared" si="21"/>
        <v>0</v>
      </c>
      <c r="R106" s="46"/>
      <c r="S106" s="47"/>
      <c r="T106" s="47"/>
    </row>
    <row r="107" spans="1:20" ht="24.75" customHeight="1" outlineLevel="1">
      <c r="A107" s="19">
        <v>13330</v>
      </c>
      <c r="B107" s="20">
        <v>1253321</v>
      </c>
      <c r="C107" s="21" t="s">
        <v>63</v>
      </c>
      <c r="D107" s="22">
        <v>0</v>
      </c>
      <c r="E107" s="22">
        <v>0</v>
      </c>
      <c r="F107" s="22">
        <f>ROUND(Q$107,-2)</f>
        <v>0</v>
      </c>
      <c r="G107" s="22">
        <f>ROUND(Q$107,-2)</f>
        <v>0</v>
      </c>
      <c r="H107" s="22">
        <f>ROUND(Q$107,-2)</f>
        <v>0</v>
      </c>
      <c r="I107" s="22">
        <f>ROUND(Q$107,-2)</f>
        <v>0</v>
      </c>
      <c r="J107" s="22">
        <f>ROUND(Q$107,-2)</f>
        <v>0</v>
      </c>
      <c r="K107" s="22">
        <f>ROUND(Q$107,-2)</f>
        <v>0</v>
      </c>
      <c r="L107" s="22">
        <f>ROUND(Q$107,-2)</f>
        <v>0</v>
      </c>
      <c r="M107" s="22">
        <f>ROUND(Q$107,-2)</f>
        <v>0</v>
      </c>
      <c r="N107" s="22">
        <f>ROUND(Q$107,-2)</f>
        <v>0</v>
      </c>
      <c r="O107" s="33">
        <f>ROUND(Q$107,-2)</f>
        <v>0</v>
      </c>
      <c r="P107" s="34"/>
      <c r="Q107" s="45">
        <f t="shared" si="21"/>
        <v>0</v>
      </c>
      <c r="R107" s="46"/>
      <c r="S107" s="47"/>
      <c r="T107" s="47"/>
    </row>
    <row r="108" spans="1:20" ht="24.75" customHeight="1" outlineLevel="1">
      <c r="A108" s="19">
        <v>13340</v>
      </c>
      <c r="B108" s="20">
        <v>1253331</v>
      </c>
      <c r="C108" s="21" t="s">
        <v>64</v>
      </c>
      <c r="D108" s="22">
        <v>0</v>
      </c>
      <c r="E108" s="22">
        <v>0</v>
      </c>
      <c r="F108" s="22">
        <f>ROUND(Q$108,-2)</f>
        <v>0</v>
      </c>
      <c r="G108" s="22">
        <f>ROUND(Q$108,-2)</f>
        <v>0</v>
      </c>
      <c r="H108" s="22">
        <f>ROUND(Q$108,-2)</f>
        <v>0</v>
      </c>
      <c r="I108" s="22">
        <f>ROUND(Q$108,-2)</f>
        <v>0</v>
      </c>
      <c r="J108" s="22">
        <f>ROUND(Q$108,-2)</f>
        <v>0</v>
      </c>
      <c r="K108" s="22">
        <f>ROUND(Q$108,-2)</f>
        <v>0</v>
      </c>
      <c r="L108" s="22">
        <f>ROUND(Q$108,-2)</f>
        <v>0</v>
      </c>
      <c r="M108" s="22">
        <f>ROUND(Q$108,-2)</f>
        <v>0</v>
      </c>
      <c r="N108" s="22">
        <f>ROUND(Q$108,-2)</f>
        <v>0</v>
      </c>
      <c r="O108" s="33">
        <f>ROUND(Q$108,-2)</f>
        <v>0</v>
      </c>
      <c r="P108" s="34"/>
      <c r="Q108" s="45">
        <f t="shared" si="21"/>
        <v>0</v>
      </c>
      <c r="R108" s="46"/>
      <c r="S108" s="47"/>
      <c r="T108" s="47"/>
    </row>
    <row r="109" spans="1:20" ht="24.75" customHeight="1" outlineLevel="1">
      <c r="A109" s="19">
        <v>13350</v>
      </c>
      <c r="B109" s="20">
        <v>1253341</v>
      </c>
      <c r="C109" s="21" t="s">
        <v>65</v>
      </c>
      <c r="D109" s="22">
        <v>0</v>
      </c>
      <c r="E109" s="22">
        <v>0</v>
      </c>
      <c r="F109" s="22">
        <f>ROUND(Q$109,-2)</f>
        <v>0</v>
      </c>
      <c r="G109" s="22">
        <f>ROUND(Q$109,-2)</f>
        <v>0</v>
      </c>
      <c r="H109" s="22">
        <f>ROUND(Q$109,-2)</f>
        <v>0</v>
      </c>
      <c r="I109" s="22">
        <f>ROUND(Q$109,-2)</f>
        <v>0</v>
      </c>
      <c r="J109" s="22">
        <f>ROUND(Q$109,-2)</f>
        <v>0</v>
      </c>
      <c r="K109" s="22">
        <f>ROUND(Q$109,-2)</f>
        <v>0</v>
      </c>
      <c r="L109" s="22">
        <f>ROUND(Q$109,-2)</f>
        <v>0</v>
      </c>
      <c r="M109" s="22">
        <f>ROUND(Q$109,-2)</f>
        <v>0</v>
      </c>
      <c r="N109" s="22">
        <f>ROUND(Q$109,-2)</f>
        <v>0</v>
      </c>
      <c r="O109" s="33">
        <f>ROUND(Q$109,-2)</f>
        <v>0</v>
      </c>
      <c r="P109" s="34"/>
      <c r="Q109" s="45">
        <f t="shared" si="21"/>
        <v>0</v>
      </c>
      <c r="R109" s="46"/>
      <c r="S109" s="47"/>
      <c r="T109" s="47"/>
    </row>
    <row r="110" spans="1:20" ht="24.75" customHeight="1" outlineLevel="1">
      <c r="A110" s="19">
        <v>13390</v>
      </c>
      <c r="B110" s="20">
        <v>1253349</v>
      </c>
      <c r="C110" s="21" t="s">
        <v>66</v>
      </c>
      <c r="D110" s="22">
        <v>0</v>
      </c>
      <c r="E110" s="22">
        <v>0</v>
      </c>
      <c r="F110" s="22">
        <f>ROUND(Q$110,-2)</f>
        <v>0</v>
      </c>
      <c r="G110" s="22">
        <f>ROUND(Q$110,-2)</f>
        <v>0</v>
      </c>
      <c r="H110" s="22">
        <f>ROUND(Q$110,-2)</f>
        <v>0</v>
      </c>
      <c r="I110" s="22">
        <f>ROUND(Q$110,-2)</f>
        <v>0</v>
      </c>
      <c r="J110" s="22">
        <f>ROUND(Q$110,-2)</f>
        <v>0</v>
      </c>
      <c r="K110" s="22">
        <f>ROUND(Q$110,-2)</f>
        <v>0</v>
      </c>
      <c r="L110" s="22">
        <f>ROUND(Q$110,-2)</f>
        <v>0</v>
      </c>
      <c r="M110" s="22">
        <f>ROUND(Q$110,-2)</f>
        <v>0</v>
      </c>
      <c r="N110" s="22">
        <f>ROUND(Q$110,-2)</f>
        <v>0</v>
      </c>
      <c r="O110" s="33">
        <f>ROUND(Q$110,-2)</f>
        <v>0</v>
      </c>
      <c r="P110" s="34"/>
      <c r="Q110" s="45">
        <f t="shared" si="21"/>
        <v>0</v>
      </c>
      <c r="R110" s="46"/>
      <c r="S110" s="47"/>
      <c r="T110" s="47"/>
    </row>
    <row r="111" spans="1:20" ht="24.75" customHeight="1" outlineLevel="1">
      <c r="A111" s="19">
        <v>13572</v>
      </c>
      <c r="B111" s="20">
        <v>1253351</v>
      </c>
      <c r="C111" s="21" t="s">
        <v>67</v>
      </c>
      <c r="D111" s="22">
        <v>0</v>
      </c>
      <c r="E111" s="22">
        <v>0</v>
      </c>
      <c r="F111" s="22">
        <f>ROUND(Q$111,-2)</f>
        <v>0</v>
      </c>
      <c r="G111" s="22">
        <f>ROUND(Q$111,-2)</f>
        <v>0</v>
      </c>
      <c r="H111" s="22">
        <f>ROUND(Q$111,-2)</f>
        <v>0</v>
      </c>
      <c r="I111" s="22">
        <f>ROUND(Q$111,-2)</f>
        <v>0</v>
      </c>
      <c r="J111" s="22">
        <f>ROUND(Q$111,-2)</f>
        <v>0</v>
      </c>
      <c r="K111" s="22">
        <f>ROUND(Q$111,-2)</f>
        <v>0</v>
      </c>
      <c r="L111" s="22">
        <f>ROUND(Q$111,-2)</f>
        <v>0</v>
      </c>
      <c r="M111" s="22">
        <f>ROUND(Q$111,-2)</f>
        <v>0</v>
      </c>
      <c r="N111" s="22">
        <f>ROUND(Q$111,-2)</f>
        <v>0</v>
      </c>
      <c r="O111" s="33">
        <f>ROUND(Q$111,-2)</f>
        <v>0</v>
      </c>
      <c r="P111" s="34"/>
      <c r="Q111" s="45">
        <f t="shared" si="21"/>
        <v>0</v>
      </c>
      <c r="R111" s="46"/>
      <c r="S111" s="47"/>
      <c r="T111" s="47"/>
    </row>
    <row r="112" spans="1:20" ht="24.75" customHeight="1" outlineLevel="1">
      <c r="A112" s="19">
        <v>13573</v>
      </c>
      <c r="B112" s="20">
        <v>1253361</v>
      </c>
      <c r="C112" s="21" t="s">
        <v>68</v>
      </c>
      <c r="D112" s="22">
        <v>0</v>
      </c>
      <c r="E112" s="22">
        <v>0</v>
      </c>
      <c r="F112" s="22">
        <f>ROUND(Q$112,-2)</f>
        <v>0</v>
      </c>
      <c r="G112" s="22">
        <f>ROUND(Q$112,-2)</f>
        <v>0</v>
      </c>
      <c r="H112" s="22">
        <f>ROUND(Q$112,-2)</f>
        <v>0</v>
      </c>
      <c r="I112" s="22">
        <f>ROUND(Q$112,-2)</f>
        <v>0</v>
      </c>
      <c r="J112" s="22">
        <f>ROUND(Q$112,-2)</f>
        <v>0</v>
      </c>
      <c r="K112" s="22">
        <f>ROUND(Q$112,-2)</f>
        <v>0</v>
      </c>
      <c r="L112" s="22">
        <f>ROUND(Q$112,-2)</f>
        <v>0</v>
      </c>
      <c r="M112" s="22">
        <f>ROUND(Q$112,-2)</f>
        <v>0</v>
      </c>
      <c r="N112" s="22">
        <f>ROUND(Q$112,-2)</f>
        <v>0</v>
      </c>
      <c r="O112" s="33">
        <f>ROUND(Q$112,-2)</f>
        <v>0</v>
      </c>
      <c r="P112" s="34"/>
      <c r="Q112" s="45">
        <f t="shared" si="21"/>
        <v>0</v>
      </c>
      <c r="R112" s="46"/>
      <c r="S112" s="47"/>
      <c r="T112" s="47"/>
    </row>
    <row r="113" spans="1:20" ht="24.75" customHeight="1" outlineLevel="1">
      <c r="A113" s="19">
        <v>13580</v>
      </c>
      <c r="B113" s="20">
        <v>1253371</v>
      </c>
      <c r="C113" s="21" t="s">
        <v>69</v>
      </c>
      <c r="D113" s="22">
        <v>0</v>
      </c>
      <c r="E113" s="22">
        <v>0</v>
      </c>
      <c r="F113" s="22">
        <f>ROUND(Q$113,-2)</f>
        <v>0</v>
      </c>
      <c r="G113" s="22">
        <f>ROUND(Q$113,-2)</f>
        <v>0</v>
      </c>
      <c r="H113" s="22">
        <f>ROUND(Q$113,-2)</f>
        <v>0</v>
      </c>
      <c r="I113" s="22">
        <f>ROUND(Q$113,-2)</f>
        <v>0</v>
      </c>
      <c r="J113" s="22">
        <f>ROUND(Q$113,-2)</f>
        <v>0</v>
      </c>
      <c r="K113" s="22">
        <f>ROUND(Q$113,-2)</f>
        <v>0</v>
      </c>
      <c r="L113" s="22">
        <f>ROUND(Q$113,-2)</f>
        <v>0</v>
      </c>
      <c r="M113" s="22">
        <f>ROUND(Q$113,-2)</f>
        <v>0</v>
      </c>
      <c r="N113" s="22">
        <f>ROUND(Q$113,-2)</f>
        <v>0</v>
      </c>
      <c r="O113" s="33">
        <f>ROUND(Q$113,-2)</f>
        <v>0</v>
      </c>
      <c r="P113" s="34"/>
      <c r="Q113" s="45">
        <f t="shared" si="21"/>
        <v>0</v>
      </c>
      <c r="R113" s="46"/>
      <c r="S113" s="47"/>
      <c r="T113" s="47"/>
    </row>
    <row r="114" spans="1:20" ht="24.75" customHeight="1" outlineLevel="1">
      <c r="A114" s="19">
        <v>13590</v>
      </c>
      <c r="B114" s="20">
        <v>1253380</v>
      </c>
      <c r="C114" s="21" t="s">
        <v>70</v>
      </c>
      <c r="D114" s="22">
        <f t="shared" ref="D114:O114" si="32">+SUM(D115:D118)</f>
        <v>0</v>
      </c>
      <c r="E114" s="22">
        <f t="shared" si="32"/>
        <v>0</v>
      </c>
      <c r="F114" s="22">
        <f t="shared" si="32"/>
        <v>0</v>
      </c>
      <c r="G114" s="22">
        <f t="shared" si="32"/>
        <v>0</v>
      </c>
      <c r="H114" s="22">
        <f t="shared" si="32"/>
        <v>0</v>
      </c>
      <c r="I114" s="22">
        <f t="shared" si="32"/>
        <v>0</v>
      </c>
      <c r="J114" s="22">
        <f t="shared" si="32"/>
        <v>0</v>
      </c>
      <c r="K114" s="22">
        <f t="shared" si="32"/>
        <v>0</v>
      </c>
      <c r="L114" s="22">
        <f t="shared" si="32"/>
        <v>0</v>
      </c>
      <c r="M114" s="22">
        <f t="shared" si="32"/>
        <v>0</v>
      </c>
      <c r="N114" s="22">
        <f t="shared" si="32"/>
        <v>0</v>
      </c>
      <c r="O114" s="33">
        <f t="shared" si="32"/>
        <v>0</v>
      </c>
      <c r="P114" s="34"/>
      <c r="Q114" s="45">
        <f t="shared" si="21"/>
        <v>0</v>
      </c>
      <c r="R114" s="46"/>
      <c r="S114" s="47"/>
      <c r="T114" s="47"/>
    </row>
    <row r="115" spans="1:20" ht="24.75" customHeight="1" outlineLevel="1">
      <c r="A115" s="19">
        <v>13591</v>
      </c>
      <c r="B115" s="20">
        <v>1253381</v>
      </c>
      <c r="C115" s="21" t="s">
        <v>71</v>
      </c>
      <c r="D115" s="22">
        <v>0</v>
      </c>
      <c r="E115" s="22">
        <v>0</v>
      </c>
      <c r="F115" s="22">
        <f>ROUND(Q$115,-2)</f>
        <v>0</v>
      </c>
      <c r="G115" s="22">
        <f>ROUND(Q$115,-2)</f>
        <v>0</v>
      </c>
      <c r="H115" s="22">
        <f>ROUND(Q$115,-2)</f>
        <v>0</v>
      </c>
      <c r="I115" s="22">
        <f>ROUND(Q$115,-2)</f>
        <v>0</v>
      </c>
      <c r="J115" s="22">
        <f>ROUND(Q$115,-2)</f>
        <v>0</v>
      </c>
      <c r="K115" s="22">
        <f>ROUND(Q$115,-2)</f>
        <v>0</v>
      </c>
      <c r="L115" s="22">
        <f>ROUND(Q$115,-2)</f>
        <v>0</v>
      </c>
      <c r="M115" s="22">
        <f>ROUND(Q$115,-2)</f>
        <v>0</v>
      </c>
      <c r="N115" s="22">
        <f>ROUND(Q$115,-2)</f>
        <v>0</v>
      </c>
      <c r="O115" s="33">
        <f>ROUND(Q$115,-2)</f>
        <v>0</v>
      </c>
      <c r="P115" s="34"/>
      <c r="Q115" s="45">
        <f t="shared" si="21"/>
        <v>0</v>
      </c>
      <c r="R115" s="46"/>
      <c r="S115" s="47"/>
      <c r="T115" s="47"/>
    </row>
    <row r="116" spans="1:20" ht="24.75" customHeight="1" outlineLevel="1">
      <c r="A116" s="19">
        <v>13592</v>
      </c>
      <c r="B116" s="20">
        <v>1253382</v>
      </c>
      <c r="C116" s="21" t="s">
        <v>72</v>
      </c>
      <c r="D116" s="22">
        <v>0</v>
      </c>
      <c r="E116" s="22">
        <v>0</v>
      </c>
      <c r="F116" s="22">
        <f>ROUND(Q$116,-2)</f>
        <v>0</v>
      </c>
      <c r="G116" s="22">
        <f>ROUND(Q$116,-2)</f>
        <v>0</v>
      </c>
      <c r="H116" s="22">
        <f>ROUND(Q$116,-2)</f>
        <v>0</v>
      </c>
      <c r="I116" s="22">
        <f>ROUND(Q$116,-2)</f>
        <v>0</v>
      </c>
      <c r="J116" s="22">
        <f>ROUND(Q$116,-2)</f>
        <v>0</v>
      </c>
      <c r="K116" s="22">
        <f>ROUND(Q$116,-2)</f>
        <v>0</v>
      </c>
      <c r="L116" s="22">
        <f>ROUND(Q$116,-2)</f>
        <v>0</v>
      </c>
      <c r="M116" s="22">
        <f>ROUND(Q$116,-2)</f>
        <v>0</v>
      </c>
      <c r="N116" s="22">
        <f>ROUND(Q$116,-2)</f>
        <v>0</v>
      </c>
      <c r="O116" s="33">
        <f>ROUND(Q$116,-2)</f>
        <v>0</v>
      </c>
      <c r="P116" s="34"/>
      <c r="Q116" s="45">
        <f t="shared" si="21"/>
        <v>0</v>
      </c>
      <c r="R116" s="46"/>
      <c r="S116" s="47"/>
      <c r="T116" s="47"/>
    </row>
    <row r="117" spans="1:20" ht="24.75" customHeight="1" outlineLevel="1">
      <c r="A117" s="19">
        <v>13593</v>
      </c>
      <c r="B117" s="20">
        <v>1253383</v>
      </c>
      <c r="C117" s="21" t="s">
        <v>73</v>
      </c>
      <c r="D117" s="22">
        <v>0</v>
      </c>
      <c r="E117" s="22">
        <v>0</v>
      </c>
      <c r="F117" s="22">
        <f>ROUND(Q$117,-2)</f>
        <v>0</v>
      </c>
      <c r="G117" s="22">
        <f>ROUND(Q$117,-2)</f>
        <v>0</v>
      </c>
      <c r="H117" s="22">
        <f>ROUND(Q$117,-2)</f>
        <v>0</v>
      </c>
      <c r="I117" s="22">
        <f>ROUND(Q$117,-2)</f>
        <v>0</v>
      </c>
      <c r="J117" s="22">
        <f>ROUND(Q$117,-2)</f>
        <v>0</v>
      </c>
      <c r="K117" s="22">
        <f>ROUND(Q$117,-2)</f>
        <v>0</v>
      </c>
      <c r="L117" s="22">
        <f>ROUND(Q$117,-2)</f>
        <v>0</v>
      </c>
      <c r="M117" s="22">
        <f>ROUND(Q$117,-2)</f>
        <v>0</v>
      </c>
      <c r="N117" s="22">
        <f>ROUND(Q$117,-2)</f>
        <v>0</v>
      </c>
      <c r="O117" s="33">
        <f>ROUND(Q$117,-2)</f>
        <v>0</v>
      </c>
      <c r="P117" s="34"/>
      <c r="Q117" s="45">
        <f t="shared" si="21"/>
        <v>0</v>
      </c>
      <c r="R117" s="46"/>
      <c r="S117" s="47"/>
      <c r="T117" s="47"/>
    </row>
    <row r="118" spans="1:20" ht="24.75" customHeight="1" outlineLevel="1">
      <c r="A118" s="19">
        <v>13599</v>
      </c>
      <c r="B118" s="20">
        <v>1253389</v>
      </c>
      <c r="C118" s="21" t="s">
        <v>55</v>
      </c>
      <c r="D118" s="22">
        <v>0</v>
      </c>
      <c r="E118" s="22">
        <v>0</v>
      </c>
      <c r="F118" s="22">
        <f>ROUND(Q$118,-2)</f>
        <v>0</v>
      </c>
      <c r="G118" s="22">
        <f>ROUND(Q$118,-2)</f>
        <v>0</v>
      </c>
      <c r="H118" s="22">
        <f>ROUND(Q$118,-2)</f>
        <v>0</v>
      </c>
      <c r="I118" s="22">
        <f>ROUND(Q$118,-2)</f>
        <v>0</v>
      </c>
      <c r="J118" s="22">
        <f>ROUND(Q$118,-2)</f>
        <v>0</v>
      </c>
      <c r="K118" s="22">
        <f>ROUND(Q$118,-2)</f>
        <v>0</v>
      </c>
      <c r="L118" s="22">
        <f>ROUND(Q$118,-2)</f>
        <v>0</v>
      </c>
      <c r="M118" s="22">
        <f>ROUND(Q$118,-2)</f>
        <v>0</v>
      </c>
      <c r="N118" s="22">
        <f>ROUND(Q$118,-2)</f>
        <v>0</v>
      </c>
      <c r="O118" s="33">
        <f>ROUND(Q$118,-2)</f>
        <v>0</v>
      </c>
      <c r="P118" s="34"/>
      <c r="Q118" s="45">
        <f t="shared" si="21"/>
        <v>0</v>
      </c>
      <c r="R118" s="46"/>
      <c r="S118" s="47"/>
      <c r="T118" s="47"/>
    </row>
    <row r="119" spans="1:20" ht="24.75" customHeight="1" outlineLevel="1">
      <c r="A119" s="19">
        <v>12080</v>
      </c>
      <c r="B119" s="20">
        <v>1253390</v>
      </c>
      <c r="C119" s="21" t="s">
        <v>78</v>
      </c>
      <c r="D119" s="22">
        <f t="shared" ref="D119:O119" si="33">+D120+D131</f>
        <v>0</v>
      </c>
      <c r="E119" s="22">
        <f t="shared" si="33"/>
        <v>0</v>
      </c>
      <c r="F119" s="22">
        <f t="shared" si="33"/>
        <v>0</v>
      </c>
      <c r="G119" s="22">
        <f t="shared" si="33"/>
        <v>0</v>
      </c>
      <c r="H119" s="22">
        <f t="shared" si="33"/>
        <v>0</v>
      </c>
      <c r="I119" s="22">
        <f t="shared" si="33"/>
        <v>0</v>
      </c>
      <c r="J119" s="22">
        <f t="shared" si="33"/>
        <v>0</v>
      </c>
      <c r="K119" s="22">
        <f t="shared" si="33"/>
        <v>0</v>
      </c>
      <c r="L119" s="22">
        <f t="shared" si="33"/>
        <v>0</v>
      </c>
      <c r="M119" s="22">
        <f t="shared" si="33"/>
        <v>0</v>
      </c>
      <c r="N119" s="22">
        <f t="shared" si="33"/>
        <v>0</v>
      </c>
      <c r="O119" s="33">
        <f t="shared" si="33"/>
        <v>0</v>
      </c>
      <c r="P119" s="34"/>
      <c r="Q119" s="45">
        <f t="shared" si="21"/>
        <v>0</v>
      </c>
      <c r="R119" s="46"/>
      <c r="S119" s="47"/>
      <c r="T119" s="47"/>
    </row>
    <row r="120" spans="1:20" ht="24.75" customHeight="1" outlineLevel="1">
      <c r="A120" s="19"/>
      <c r="B120" s="20">
        <v>1253391</v>
      </c>
      <c r="C120" s="21" t="s">
        <v>79</v>
      </c>
      <c r="D120" s="22">
        <f t="shared" ref="D120:O120" si="34">+D121+D128</f>
        <v>0</v>
      </c>
      <c r="E120" s="22">
        <f t="shared" si="34"/>
        <v>0</v>
      </c>
      <c r="F120" s="22">
        <f t="shared" si="34"/>
        <v>0</v>
      </c>
      <c r="G120" s="22">
        <f t="shared" si="34"/>
        <v>0</v>
      </c>
      <c r="H120" s="22">
        <f t="shared" si="34"/>
        <v>0</v>
      </c>
      <c r="I120" s="22">
        <f t="shared" si="34"/>
        <v>0</v>
      </c>
      <c r="J120" s="22">
        <f t="shared" si="34"/>
        <v>0</v>
      </c>
      <c r="K120" s="22">
        <f t="shared" si="34"/>
        <v>0</v>
      </c>
      <c r="L120" s="22">
        <f t="shared" si="34"/>
        <v>0</v>
      </c>
      <c r="M120" s="22">
        <f t="shared" si="34"/>
        <v>0</v>
      </c>
      <c r="N120" s="22">
        <f t="shared" si="34"/>
        <v>0</v>
      </c>
      <c r="O120" s="33">
        <f t="shared" si="34"/>
        <v>0</v>
      </c>
      <c r="P120" s="34"/>
      <c r="Q120" s="45">
        <f t="shared" si="21"/>
        <v>0</v>
      </c>
      <c r="R120" s="46"/>
      <c r="S120" s="47"/>
      <c r="T120" s="47"/>
    </row>
    <row r="121" spans="1:20" ht="24.75" customHeight="1" outlineLevel="1">
      <c r="A121" s="19"/>
      <c r="B121" s="20">
        <v>1253392</v>
      </c>
      <c r="C121" s="21" t="s">
        <v>80</v>
      </c>
      <c r="D121" s="22">
        <f t="shared" ref="D121:O121" si="35">+D122+D123+SUM(D125:D127)</f>
        <v>0</v>
      </c>
      <c r="E121" s="22">
        <f t="shared" si="35"/>
        <v>0</v>
      </c>
      <c r="F121" s="22">
        <f t="shared" si="35"/>
        <v>0</v>
      </c>
      <c r="G121" s="22">
        <f t="shared" si="35"/>
        <v>0</v>
      </c>
      <c r="H121" s="22">
        <f t="shared" si="35"/>
        <v>0</v>
      </c>
      <c r="I121" s="22">
        <f t="shared" si="35"/>
        <v>0</v>
      </c>
      <c r="J121" s="22">
        <f t="shared" si="35"/>
        <v>0</v>
      </c>
      <c r="K121" s="22">
        <f t="shared" si="35"/>
        <v>0</v>
      </c>
      <c r="L121" s="22">
        <f t="shared" si="35"/>
        <v>0</v>
      </c>
      <c r="M121" s="22">
        <f t="shared" si="35"/>
        <v>0</v>
      </c>
      <c r="N121" s="22">
        <f t="shared" si="35"/>
        <v>0</v>
      </c>
      <c r="O121" s="33">
        <f t="shared" si="35"/>
        <v>0</v>
      </c>
      <c r="P121" s="34"/>
      <c r="Q121" s="45">
        <f t="shared" si="21"/>
        <v>0</v>
      </c>
      <c r="R121" s="46"/>
      <c r="S121" s="47"/>
      <c r="T121" s="47"/>
    </row>
    <row r="122" spans="1:20" ht="24.75" customHeight="1" outlineLevel="1">
      <c r="A122" s="19">
        <v>12081</v>
      </c>
      <c r="B122" s="20">
        <v>1253393</v>
      </c>
      <c r="C122" s="21" t="s">
        <v>81</v>
      </c>
      <c r="D122" s="22">
        <v>0</v>
      </c>
      <c r="E122" s="22">
        <v>0</v>
      </c>
      <c r="F122" s="22">
        <f>ROUND(Q$122,-2)</f>
        <v>0</v>
      </c>
      <c r="G122" s="22">
        <f>ROUND(Q$122,-2)</f>
        <v>0</v>
      </c>
      <c r="H122" s="22">
        <f>ROUND(Q$122,-2)</f>
        <v>0</v>
      </c>
      <c r="I122" s="22">
        <f>ROUND(Q$122,-2)</f>
        <v>0</v>
      </c>
      <c r="J122" s="22">
        <f>ROUND(Q$122,-2)</f>
        <v>0</v>
      </c>
      <c r="K122" s="22">
        <f>ROUND(Q$122,-2)</f>
        <v>0</v>
      </c>
      <c r="L122" s="22">
        <f>ROUND(Q$122,-2)</f>
        <v>0</v>
      </c>
      <c r="M122" s="22">
        <f>ROUND(Q$122,-2)</f>
        <v>0</v>
      </c>
      <c r="N122" s="22">
        <f>ROUND(Q$122,-2)</f>
        <v>0</v>
      </c>
      <c r="O122" s="33">
        <f>ROUND(Q$122,-2)</f>
        <v>0</v>
      </c>
      <c r="P122" s="34"/>
      <c r="Q122" s="45">
        <f t="shared" si="21"/>
        <v>0</v>
      </c>
      <c r="R122" s="46"/>
      <c r="S122" s="47"/>
      <c r="T122" s="47"/>
    </row>
    <row r="123" spans="1:20" ht="24.75" customHeight="1" outlineLevel="1">
      <c r="A123" s="19">
        <v>12084</v>
      </c>
      <c r="B123" s="20">
        <v>1253394</v>
      </c>
      <c r="C123" s="21" t="s">
        <v>60</v>
      </c>
      <c r="D123" s="22">
        <f t="shared" ref="D123:O123" si="36">D124</f>
        <v>0</v>
      </c>
      <c r="E123" s="22">
        <f t="shared" si="36"/>
        <v>0</v>
      </c>
      <c r="F123" s="22">
        <f t="shared" si="36"/>
        <v>0</v>
      </c>
      <c r="G123" s="22">
        <f t="shared" si="36"/>
        <v>0</v>
      </c>
      <c r="H123" s="22">
        <f t="shared" si="36"/>
        <v>0</v>
      </c>
      <c r="I123" s="22">
        <f t="shared" si="36"/>
        <v>0</v>
      </c>
      <c r="J123" s="22">
        <f t="shared" si="36"/>
        <v>0</v>
      </c>
      <c r="K123" s="22">
        <f t="shared" si="36"/>
        <v>0</v>
      </c>
      <c r="L123" s="22">
        <f t="shared" si="36"/>
        <v>0</v>
      </c>
      <c r="M123" s="22">
        <f t="shared" si="36"/>
        <v>0</v>
      </c>
      <c r="N123" s="22">
        <f t="shared" si="36"/>
        <v>0</v>
      </c>
      <c r="O123" s="33">
        <f t="shared" si="36"/>
        <v>0</v>
      </c>
      <c r="P123" s="34"/>
      <c r="Q123" s="45">
        <f t="shared" si="21"/>
        <v>0</v>
      </c>
      <c r="R123" s="46"/>
      <c r="S123" s="47"/>
      <c r="T123" s="47"/>
    </row>
    <row r="124" spans="1:20" ht="24.75" customHeight="1" outlineLevel="1">
      <c r="A124" s="19">
        <v>12085</v>
      </c>
      <c r="B124" s="20">
        <v>1253395</v>
      </c>
      <c r="C124" s="21" t="s">
        <v>61</v>
      </c>
      <c r="D124" s="22">
        <v>0</v>
      </c>
      <c r="E124" s="22">
        <v>0</v>
      </c>
      <c r="F124" s="22">
        <f>ROUND(Q$124,-2)</f>
        <v>0</v>
      </c>
      <c r="G124" s="22">
        <f>ROUND(Q$124,-2)</f>
        <v>0</v>
      </c>
      <c r="H124" s="22">
        <f>ROUND(Q$124,-2)</f>
        <v>0</v>
      </c>
      <c r="I124" s="22">
        <f>ROUND(Q$124,-2)</f>
        <v>0</v>
      </c>
      <c r="J124" s="22">
        <f>ROUND(Q$124,-2)</f>
        <v>0</v>
      </c>
      <c r="K124" s="22">
        <f>ROUND(Q$124,-2)</f>
        <v>0</v>
      </c>
      <c r="L124" s="22">
        <f>ROUND(Q$124,-2)</f>
        <v>0</v>
      </c>
      <c r="M124" s="22">
        <f>ROUND(Q$124,-2)</f>
        <v>0</v>
      </c>
      <c r="N124" s="22">
        <f>ROUND(Q$124,-2)</f>
        <v>0</v>
      </c>
      <c r="O124" s="33">
        <f>ROUND(Q$124,-2)</f>
        <v>0</v>
      </c>
      <c r="P124" s="34"/>
      <c r="Q124" s="45">
        <f t="shared" si="21"/>
        <v>0</v>
      </c>
      <c r="R124" s="46"/>
      <c r="S124" s="47"/>
      <c r="T124" s="47"/>
    </row>
    <row r="125" spans="1:20" ht="24.75" customHeight="1" outlineLevel="1">
      <c r="A125" s="19">
        <v>12082</v>
      </c>
      <c r="B125" s="20">
        <v>1253397</v>
      </c>
      <c r="C125" s="21" t="s">
        <v>64</v>
      </c>
      <c r="D125" s="22">
        <v>0</v>
      </c>
      <c r="E125" s="22">
        <v>0</v>
      </c>
      <c r="F125" s="22">
        <f>ROUND(Q$125,-2)</f>
        <v>0</v>
      </c>
      <c r="G125" s="22">
        <f>ROUND(Q$125,-2)</f>
        <v>0</v>
      </c>
      <c r="H125" s="22">
        <f>ROUND(Q$125,-2)</f>
        <v>0</v>
      </c>
      <c r="I125" s="22">
        <f>ROUND(Q$125,-2)</f>
        <v>0</v>
      </c>
      <c r="J125" s="22">
        <f>ROUND(Q$125,-2)</f>
        <v>0</v>
      </c>
      <c r="K125" s="22">
        <f>ROUND(Q$125,-2)</f>
        <v>0</v>
      </c>
      <c r="L125" s="22">
        <f>ROUND(Q$125,-2)</f>
        <v>0</v>
      </c>
      <c r="M125" s="22">
        <f>ROUND(Q$125,-2)</f>
        <v>0</v>
      </c>
      <c r="N125" s="22">
        <f>ROUND(Q$125,-2)</f>
        <v>0</v>
      </c>
      <c r="O125" s="33">
        <f>ROUND(Q$125,-2)</f>
        <v>0</v>
      </c>
      <c r="P125" s="34"/>
      <c r="Q125" s="45">
        <f t="shared" si="21"/>
        <v>0</v>
      </c>
      <c r="R125" s="46"/>
      <c r="S125" s="47"/>
      <c r="T125" s="47"/>
    </row>
    <row r="126" spans="1:20" ht="24.75" customHeight="1" outlineLevel="1">
      <c r="A126" s="19">
        <v>12083</v>
      </c>
      <c r="B126" s="20">
        <v>1253398</v>
      </c>
      <c r="C126" s="21" t="s">
        <v>65</v>
      </c>
      <c r="D126" s="22">
        <v>0</v>
      </c>
      <c r="E126" s="22">
        <v>0</v>
      </c>
      <c r="F126" s="22">
        <f>ROUND(Q$126,-2)</f>
        <v>0</v>
      </c>
      <c r="G126" s="22">
        <f>ROUND(Q$126,-2)</f>
        <v>0</v>
      </c>
      <c r="H126" s="22">
        <f>ROUND(Q$126,-2)</f>
        <v>0</v>
      </c>
      <c r="I126" s="22">
        <f>ROUND(Q$126,-2)</f>
        <v>0</v>
      </c>
      <c r="J126" s="22">
        <f>ROUND(Q$126,-2)</f>
        <v>0</v>
      </c>
      <c r="K126" s="22">
        <f>ROUND(Q$126,-2)</f>
        <v>0</v>
      </c>
      <c r="L126" s="22">
        <f>ROUND(Q$126,-2)</f>
        <v>0</v>
      </c>
      <c r="M126" s="22">
        <f>ROUND(Q$126,-2)</f>
        <v>0</v>
      </c>
      <c r="N126" s="22">
        <f>ROUND(Q$126,-2)</f>
        <v>0</v>
      </c>
      <c r="O126" s="33">
        <f>ROUND(Q$126,-2)</f>
        <v>0</v>
      </c>
      <c r="P126" s="34"/>
      <c r="Q126" s="45">
        <f t="shared" si="21"/>
        <v>0</v>
      </c>
      <c r="R126" s="46"/>
      <c r="S126" s="47"/>
      <c r="T126" s="47"/>
    </row>
    <row r="127" spans="1:20" ht="24.75" customHeight="1" outlineLevel="1">
      <c r="A127" s="19">
        <v>12099</v>
      </c>
      <c r="B127" s="20">
        <v>1253399</v>
      </c>
      <c r="C127" s="21" t="s">
        <v>66</v>
      </c>
      <c r="D127" s="22">
        <v>0</v>
      </c>
      <c r="E127" s="22">
        <v>0</v>
      </c>
      <c r="F127" s="22">
        <f>ROUND(Q$127,-2)</f>
        <v>0</v>
      </c>
      <c r="G127" s="22">
        <f>ROUND(Q$127,-2)</f>
        <v>0</v>
      </c>
      <c r="H127" s="22">
        <f>ROUND(Q$127,-2)</f>
        <v>0</v>
      </c>
      <c r="I127" s="22">
        <f>ROUND(Q$127,-2)</f>
        <v>0</v>
      </c>
      <c r="J127" s="22">
        <f>ROUND(Q$127,-2)</f>
        <v>0</v>
      </c>
      <c r="K127" s="22">
        <f>ROUND(Q$127,-2)</f>
        <v>0</v>
      </c>
      <c r="L127" s="22">
        <f>ROUND(Q$127,-2)</f>
        <v>0</v>
      </c>
      <c r="M127" s="22">
        <f>ROUND(Q$127,-2)</f>
        <v>0</v>
      </c>
      <c r="N127" s="22">
        <f>ROUND(Q$127,-2)</f>
        <v>0</v>
      </c>
      <c r="O127" s="33">
        <f>ROUND(Q$127,-2)</f>
        <v>0</v>
      </c>
      <c r="P127" s="34"/>
      <c r="Q127" s="45">
        <f t="shared" si="21"/>
        <v>0</v>
      </c>
      <c r="R127" s="46"/>
      <c r="S127" s="47"/>
      <c r="T127" s="47"/>
    </row>
    <row r="128" spans="1:20" ht="24.75" customHeight="1" outlineLevel="1">
      <c r="A128" s="19"/>
      <c r="B128" s="20">
        <v>1253400</v>
      </c>
      <c r="C128" s="21" t="s">
        <v>82</v>
      </c>
      <c r="D128" s="22">
        <f t="shared" ref="D128:O128" si="37">+D129+D130</f>
        <v>0</v>
      </c>
      <c r="E128" s="22">
        <f t="shared" si="37"/>
        <v>0</v>
      </c>
      <c r="F128" s="22">
        <f t="shared" si="37"/>
        <v>0</v>
      </c>
      <c r="G128" s="22">
        <f t="shared" si="37"/>
        <v>0</v>
      </c>
      <c r="H128" s="22">
        <f t="shared" si="37"/>
        <v>0</v>
      </c>
      <c r="I128" s="22">
        <f t="shared" si="37"/>
        <v>0</v>
      </c>
      <c r="J128" s="22">
        <f t="shared" si="37"/>
        <v>0</v>
      </c>
      <c r="K128" s="22">
        <f t="shared" si="37"/>
        <v>0</v>
      </c>
      <c r="L128" s="22">
        <f t="shared" si="37"/>
        <v>0</v>
      </c>
      <c r="M128" s="22">
        <f t="shared" si="37"/>
        <v>0</v>
      </c>
      <c r="N128" s="22">
        <f t="shared" si="37"/>
        <v>0</v>
      </c>
      <c r="O128" s="33">
        <f t="shared" si="37"/>
        <v>0</v>
      </c>
      <c r="P128" s="34"/>
      <c r="Q128" s="45">
        <f t="shared" si="21"/>
        <v>0</v>
      </c>
      <c r="R128" s="46"/>
      <c r="S128" s="47"/>
      <c r="T128" s="47"/>
    </row>
    <row r="129" spans="1:20" ht="24.75" customHeight="1" outlineLevel="1">
      <c r="A129" s="19">
        <v>12181</v>
      </c>
      <c r="B129" s="20">
        <v>1253401</v>
      </c>
      <c r="C129" s="21" t="s">
        <v>70</v>
      </c>
      <c r="D129" s="22">
        <v>0</v>
      </c>
      <c r="E129" s="22">
        <v>0</v>
      </c>
      <c r="F129" s="22">
        <f>ROUND(Q$129,-2)</f>
        <v>0</v>
      </c>
      <c r="G129" s="22">
        <f>ROUND(Q$129,-2)</f>
        <v>0</v>
      </c>
      <c r="H129" s="22">
        <f>ROUND(Q$129,-2)</f>
        <v>0</v>
      </c>
      <c r="I129" s="22">
        <f>ROUND(Q$129,-2)</f>
        <v>0</v>
      </c>
      <c r="J129" s="22">
        <f>ROUND(Q$129,-2)</f>
        <v>0</v>
      </c>
      <c r="K129" s="22">
        <f>ROUND(Q$129,-2)</f>
        <v>0</v>
      </c>
      <c r="L129" s="22">
        <f>ROUND(Q$129,-2)</f>
        <v>0</v>
      </c>
      <c r="M129" s="22">
        <f>ROUND(Q$129,-2)</f>
        <v>0</v>
      </c>
      <c r="N129" s="22">
        <f>ROUND(Q$129,-2)</f>
        <v>0</v>
      </c>
      <c r="O129" s="33">
        <f>ROUND(Q$129,-2)</f>
        <v>0</v>
      </c>
      <c r="P129" s="34"/>
      <c r="Q129" s="45">
        <f t="shared" si="21"/>
        <v>0</v>
      </c>
      <c r="R129" s="46"/>
      <c r="S129" s="47"/>
      <c r="T129" s="47"/>
    </row>
    <row r="130" spans="1:20" ht="24.75" customHeight="1" outlineLevel="1">
      <c r="A130" s="19">
        <v>12189</v>
      </c>
      <c r="B130" s="20">
        <v>1253402</v>
      </c>
      <c r="C130" s="21" t="s">
        <v>66</v>
      </c>
      <c r="D130" s="22">
        <v>0</v>
      </c>
      <c r="E130" s="22">
        <v>0</v>
      </c>
      <c r="F130" s="22">
        <f>ROUND(Q$130,-2)</f>
        <v>0</v>
      </c>
      <c r="G130" s="22">
        <f>ROUND(Q$130,-2)</f>
        <v>0</v>
      </c>
      <c r="H130" s="22">
        <f>ROUND(Q$130,-2)</f>
        <v>0</v>
      </c>
      <c r="I130" s="22">
        <f>ROUND(Q$130,-2)</f>
        <v>0</v>
      </c>
      <c r="J130" s="22">
        <f>ROUND(Q$130,-2)</f>
        <v>0</v>
      </c>
      <c r="K130" s="22">
        <f>ROUND(Q$130,-2)</f>
        <v>0</v>
      </c>
      <c r="L130" s="22">
        <f>ROUND(Q$130,-2)</f>
        <v>0</v>
      </c>
      <c r="M130" s="22">
        <f>ROUND(Q$130,-2)</f>
        <v>0</v>
      </c>
      <c r="N130" s="22">
        <f>ROUND(Q$130,-2)</f>
        <v>0</v>
      </c>
      <c r="O130" s="33">
        <f>ROUND(Q$130,-2)</f>
        <v>0</v>
      </c>
      <c r="P130" s="34"/>
      <c r="Q130" s="45">
        <f t="shared" si="21"/>
        <v>0</v>
      </c>
      <c r="R130" s="46"/>
      <c r="S130" s="47"/>
      <c r="T130" s="47"/>
    </row>
    <row r="131" spans="1:20" ht="24.75" customHeight="1" outlineLevel="1">
      <c r="A131" s="19"/>
      <c r="B131" s="20">
        <v>1253403</v>
      </c>
      <c r="C131" s="21" t="s">
        <v>83</v>
      </c>
      <c r="D131" s="22">
        <f t="shared" ref="D131:O131" si="38">+D132+SUM(D136:D140)</f>
        <v>0</v>
      </c>
      <c r="E131" s="22">
        <f t="shared" si="38"/>
        <v>0</v>
      </c>
      <c r="F131" s="22">
        <f t="shared" si="38"/>
        <v>0</v>
      </c>
      <c r="G131" s="22">
        <f t="shared" si="38"/>
        <v>0</v>
      </c>
      <c r="H131" s="22">
        <f t="shared" si="38"/>
        <v>0</v>
      </c>
      <c r="I131" s="22">
        <f t="shared" si="38"/>
        <v>0</v>
      </c>
      <c r="J131" s="22">
        <f t="shared" si="38"/>
        <v>0</v>
      </c>
      <c r="K131" s="22">
        <f t="shared" si="38"/>
        <v>0</v>
      </c>
      <c r="L131" s="22">
        <f t="shared" si="38"/>
        <v>0</v>
      </c>
      <c r="M131" s="22">
        <f t="shared" si="38"/>
        <v>0</v>
      </c>
      <c r="N131" s="22">
        <f t="shared" si="38"/>
        <v>0</v>
      </c>
      <c r="O131" s="33">
        <f t="shared" si="38"/>
        <v>0</v>
      </c>
      <c r="P131" s="34"/>
      <c r="Q131" s="45">
        <f t="shared" si="21"/>
        <v>0</v>
      </c>
      <c r="R131" s="46"/>
      <c r="S131" s="47"/>
      <c r="T131" s="47"/>
    </row>
    <row r="132" spans="1:20" ht="24.75" customHeight="1" outlineLevel="1">
      <c r="A132" s="19">
        <v>13420</v>
      </c>
      <c r="B132" s="20">
        <v>1253404</v>
      </c>
      <c r="C132" s="21" t="s">
        <v>60</v>
      </c>
      <c r="D132" s="22">
        <f t="shared" ref="D132:O132" si="39">+SUM(D133:D135)</f>
        <v>0</v>
      </c>
      <c r="E132" s="22">
        <f t="shared" si="39"/>
        <v>0</v>
      </c>
      <c r="F132" s="22">
        <f t="shared" si="39"/>
        <v>0</v>
      </c>
      <c r="G132" s="22">
        <f t="shared" si="39"/>
        <v>0</v>
      </c>
      <c r="H132" s="22">
        <f t="shared" si="39"/>
        <v>0</v>
      </c>
      <c r="I132" s="22">
        <f t="shared" si="39"/>
        <v>0</v>
      </c>
      <c r="J132" s="22">
        <f t="shared" si="39"/>
        <v>0</v>
      </c>
      <c r="K132" s="22">
        <f t="shared" si="39"/>
        <v>0</v>
      </c>
      <c r="L132" s="22">
        <f t="shared" si="39"/>
        <v>0</v>
      </c>
      <c r="M132" s="22">
        <f t="shared" si="39"/>
        <v>0</v>
      </c>
      <c r="N132" s="22">
        <f t="shared" si="39"/>
        <v>0</v>
      </c>
      <c r="O132" s="33">
        <f t="shared" si="39"/>
        <v>0</v>
      </c>
      <c r="P132" s="34"/>
      <c r="Q132" s="45">
        <f t="shared" si="21"/>
        <v>0</v>
      </c>
      <c r="R132" s="46"/>
      <c r="S132" s="47"/>
      <c r="T132" s="47"/>
    </row>
    <row r="133" spans="1:20" ht="24.75" customHeight="1" outlineLevel="1">
      <c r="A133" s="19">
        <v>13421</v>
      </c>
      <c r="B133" s="20">
        <v>1253405</v>
      </c>
      <c r="C133" s="21" t="s">
        <v>61</v>
      </c>
      <c r="D133" s="22">
        <v>0</v>
      </c>
      <c r="E133" s="22">
        <v>0</v>
      </c>
      <c r="F133" s="22">
        <f>ROUND(Q$133,-2)</f>
        <v>0</v>
      </c>
      <c r="G133" s="22">
        <f>ROUND(Q$133,-2)</f>
        <v>0</v>
      </c>
      <c r="H133" s="22">
        <f>ROUND(Q$133,-2)</f>
        <v>0</v>
      </c>
      <c r="I133" s="22">
        <f>ROUND(Q$133,-2)</f>
        <v>0</v>
      </c>
      <c r="J133" s="22">
        <f>ROUND(Q$133,-2)</f>
        <v>0</v>
      </c>
      <c r="K133" s="22">
        <f>ROUND(Q$133,-2)</f>
        <v>0</v>
      </c>
      <c r="L133" s="22">
        <f>ROUND(Q$133,-2)</f>
        <v>0</v>
      </c>
      <c r="M133" s="22">
        <f>ROUND(Q$133,-2)</f>
        <v>0</v>
      </c>
      <c r="N133" s="22">
        <f>ROUND(Q$133,-2)</f>
        <v>0</v>
      </c>
      <c r="O133" s="33">
        <f>ROUND(Q$133,-2)</f>
        <v>0</v>
      </c>
      <c r="P133" s="34"/>
      <c r="Q133" s="45">
        <f t="shared" ref="Q133:Q196" si="40">+E133</f>
        <v>0</v>
      </c>
      <c r="R133" s="46"/>
      <c r="S133" s="47"/>
      <c r="T133" s="47"/>
    </row>
    <row r="134" spans="1:20" ht="24.75" customHeight="1" outlineLevel="1">
      <c r="A134" s="19">
        <v>13422</v>
      </c>
      <c r="B134" s="20">
        <v>1253406</v>
      </c>
      <c r="C134" s="21" t="s">
        <v>62</v>
      </c>
      <c r="D134" s="22">
        <v>0</v>
      </c>
      <c r="E134" s="22">
        <v>0</v>
      </c>
      <c r="F134" s="22">
        <f>ROUND(Q$134,-2)</f>
        <v>0</v>
      </c>
      <c r="G134" s="22">
        <f>ROUND(Q$134,-2)</f>
        <v>0</v>
      </c>
      <c r="H134" s="22">
        <f>ROUND(Q$134,-2)</f>
        <v>0</v>
      </c>
      <c r="I134" s="22">
        <f>ROUND(Q$134,-2)</f>
        <v>0</v>
      </c>
      <c r="J134" s="22">
        <f>ROUND(Q$134,-2)</f>
        <v>0</v>
      </c>
      <c r="K134" s="22">
        <f>ROUND(Q$134,-2)</f>
        <v>0</v>
      </c>
      <c r="L134" s="22">
        <f>ROUND(Q$134,-2)</f>
        <v>0</v>
      </c>
      <c r="M134" s="22">
        <f>ROUND(Q$134,-2)</f>
        <v>0</v>
      </c>
      <c r="N134" s="22">
        <f>ROUND(Q$134,-2)</f>
        <v>0</v>
      </c>
      <c r="O134" s="33">
        <f>ROUND(Q$134,-2)</f>
        <v>0</v>
      </c>
      <c r="P134" s="34"/>
      <c r="Q134" s="45">
        <f t="shared" si="40"/>
        <v>0</v>
      </c>
      <c r="R134" s="46"/>
      <c r="S134" s="47"/>
      <c r="T134" s="47"/>
    </row>
    <row r="135" spans="1:20" ht="24.75" customHeight="1" outlineLevel="1">
      <c r="A135" s="19">
        <v>13429</v>
      </c>
      <c r="B135" s="20">
        <v>1253409</v>
      </c>
      <c r="C135" s="21" t="s">
        <v>55</v>
      </c>
      <c r="D135" s="22">
        <v>0</v>
      </c>
      <c r="E135" s="22">
        <v>0</v>
      </c>
      <c r="F135" s="22">
        <f>ROUND(Q$135,-2)</f>
        <v>0</v>
      </c>
      <c r="G135" s="22">
        <f>ROUND(Q$135,-2)</f>
        <v>0</v>
      </c>
      <c r="H135" s="22">
        <f>ROUND(Q$135,-2)</f>
        <v>0</v>
      </c>
      <c r="I135" s="22">
        <f>ROUND(Q$135,-2)</f>
        <v>0</v>
      </c>
      <c r="J135" s="22">
        <f>ROUND(Q$135,-2)</f>
        <v>0</v>
      </c>
      <c r="K135" s="22">
        <f>ROUND(Q$135,-2)</f>
        <v>0</v>
      </c>
      <c r="L135" s="22">
        <f>ROUND(Q$135,-2)</f>
        <v>0</v>
      </c>
      <c r="M135" s="22">
        <f>ROUND(Q$135,-2)</f>
        <v>0</v>
      </c>
      <c r="N135" s="22">
        <f>ROUND(Q$135,-2)</f>
        <v>0</v>
      </c>
      <c r="O135" s="33">
        <f>ROUND(Q$135,-2)</f>
        <v>0</v>
      </c>
      <c r="P135" s="34"/>
      <c r="Q135" s="45">
        <f t="shared" si="40"/>
        <v>0</v>
      </c>
      <c r="R135" s="46"/>
      <c r="S135" s="47"/>
      <c r="T135" s="47"/>
    </row>
    <row r="136" spans="1:20" ht="24.75" customHeight="1" outlineLevel="1">
      <c r="A136" s="19">
        <v>13430</v>
      </c>
      <c r="B136" s="20">
        <v>1253410</v>
      </c>
      <c r="C136" s="21" t="s">
        <v>84</v>
      </c>
      <c r="D136" s="22">
        <v>0</v>
      </c>
      <c r="E136" s="22">
        <v>0</v>
      </c>
      <c r="F136" s="22">
        <f>ROUND(Q$136,-2)</f>
        <v>0</v>
      </c>
      <c r="G136" s="22">
        <f>ROUND(Q$136,-2)</f>
        <v>0</v>
      </c>
      <c r="H136" s="22">
        <f>ROUND(Q$136,-2)</f>
        <v>0</v>
      </c>
      <c r="I136" s="22">
        <f>ROUND(Q$136,-2)</f>
        <v>0</v>
      </c>
      <c r="J136" s="22">
        <f>ROUND(Q$136,-2)</f>
        <v>0</v>
      </c>
      <c r="K136" s="22">
        <f>ROUND(Q$136,-2)</f>
        <v>0</v>
      </c>
      <c r="L136" s="22">
        <f>ROUND(Q$136,-2)</f>
        <v>0</v>
      </c>
      <c r="M136" s="22">
        <f>ROUND(Q$136,-2)</f>
        <v>0</v>
      </c>
      <c r="N136" s="22">
        <f>ROUND(Q$136,-2)</f>
        <v>0</v>
      </c>
      <c r="O136" s="33">
        <f>ROUND(Q$136,-2)</f>
        <v>0</v>
      </c>
      <c r="P136" s="34"/>
      <c r="Q136" s="45">
        <f t="shared" si="40"/>
        <v>0</v>
      </c>
      <c r="R136" s="46"/>
      <c r="S136" s="47"/>
      <c r="T136" s="47"/>
    </row>
    <row r="137" spans="1:20" ht="24.75" customHeight="1" outlineLevel="1">
      <c r="A137" s="19">
        <v>13440</v>
      </c>
      <c r="B137" s="20">
        <v>1253411</v>
      </c>
      <c r="C137" s="21" t="s">
        <v>64</v>
      </c>
      <c r="D137" s="22">
        <v>0</v>
      </c>
      <c r="E137" s="22">
        <v>0</v>
      </c>
      <c r="F137" s="22">
        <f>ROUND(Q$137,-2)</f>
        <v>0</v>
      </c>
      <c r="G137" s="22">
        <f>ROUND(Q$137,-2)</f>
        <v>0</v>
      </c>
      <c r="H137" s="22">
        <f>ROUND(Q$137,-2)</f>
        <v>0</v>
      </c>
      <c r="I137" s="22">
        <f>ROUND(Q$137,-2)</f>
        <v>0</v>
      </c>
      <c r="J137" s="22">
        <f>ROUND(Q$137,-2)</f>
        <v>0</v>
      </c>
      <c r="K137" s="22">
        <f>ROUND(Q$137,-2)</f>
        <v>0</v>
      </c>
      <c r="L137" s="22">
        <f>ROUND(Q$137,-2)</f>
        <v>0</v>
      </c>
      <c r="M137" s="22">
        <f>ROUND(Q$137,-2)</f>
        <v>0</v>
      </c>
      <c r="N137" s="22">
        <f>ROUND(Q$137,-2)</f>
        <v>0</v>
      </c>
      <c r="O137" s="33">
        <f>ROUND(Q$137,-2)</f>
        <v>0</v>
      </c>
      <c r="P137" s="34"/>
      <c r="Q137" s="45">
        <f t="shared" si="40"/>
        <v>0</v>
      </c>
      <c r="R137" s="46"/>
      <c r="S137" s="47"/>
      <c r="T137" s="47"/>
    </row>
    <row r="138" spans="1:20" ht="24.75" customHeight="1" outlineLevel="1">
      <c r="A138" s="19">
        <v>13610</v>
      </c>
      <c r="B138" s="20">
        <v>1253418</v>
      </c>
      <c r="C138" s="21" t="s">
        <v>68</v>
      </c>
      <c r="D138" s="22">
        <v>0</v>
      </c>
      <c r="E138" s="22">
        <v>0</v>
      </c>
      <c r="F138" s="22">
        <f>ROUND(Q$138,-2)</f>
        <v>0</v>
      </c>
      <c r="G138" s="22">
        <f>ROUND(Q$138,-2)</f>
        <v>0</v>
      </c>
      <c r="H138" s="22">
        <f>ROUND(Q$138,-2)</f>
        <v>0</v>
      </c>
      <c r="I138" s="22">
        <f>ROUND(Q$138,-2)</f>
        <v>0</v>
      </c>
      <c r="J138" s="22">
        <f>ROUND(Q$138,-2)</f>
        <v>0</v>
      </c>
      <c r="K138" s="22">
        <f>ROUND(Q$138,-2)</f>
        <v>0</v>
      </c>
      <c r="L138" s="22">
        <f>ROUND(Q$138,-2)</f>
        <v>0</v>
      </c>
      <c r="M138" s="22">
        <f>ROUND(Q$138,-2)</f>
        <v>0</v>
      </c>
      <c r="N138" s="22">
        <f>ROUND(Q$138,-2)</f>
        <v>0</v>
      </c>
      <c r="O138" s="33">
        <f>ROUND(Q$138,-2)</f>
        <v>0</v>
      </c>
      <c r="P138" s="34"/>
      <c r="Q138" s="45">
        <f t="shared" si="40"/>
        <v>0</v>
      </c>
      <c r="R138" s="46"/>
      <c r="S138" s="47"/>
      <c r="T138" s="47"/>
    </row>
    <row r="139" spans="1:20" ht="24.75" customHeight="1" outlineLevel="1">
      <c r="A139" s="19">
        <v>13620</v>
      </c>
      <c r="B139" s="20">
        <v>1253419</v>
      </c>
      <c r="C139" s="21" t="s">
        <v>69</v>
      </c>
      <c r="D139" s="22">
        <v>0</v>
      </c>
      <c r="E139" s="22">
        <v>0</v>
      </c>
      <c r="F139" s="22">
        <f>ROUND(Q$139,-2)</f>
        <v>0</v>
      </c>
      <c r="G139" s="22">
        <f>ROUND(Q$139,-2)</f>
        <v>0</v>
      </c>
      <c r="H139" s="22">
        <f>ROUND(Q$139,-2)</f>
        <v>0</v>
      </c>
      <c r="I139" s="22">
        <f>ROUND(Q$139,-2)</f>
        <v>0</v>
      </c>
      <c r="J139" s="22">
        <f>ROUND(Q$139,-2)</f>
        <v>0</v>
      </c>
      <c r="K139" s="22">
        <f>ROUND(Q$139,-2)</f>
        <v>0</v>
      </c>
      <c r="L139" s="22">
        <f>ROUND(Q$139,-2)</f>
        <v>0</v>
      </c>
      <c r="M139" s="22">
        <f>ROUND(Q$139,-2)</f>
        <v>0</v>
      </c>
      <c r="N139" s="22">
        <f>ROUND(Q$139,-2)</f>
        <v>0</v>
      </c>
      <c r="O139" s="33">
        <f>ROUND(Q$139,-2)</f>
        <v>0</v>
      </c>
      <c r="P139" s="34"/>
      <c r="Q139" s="45">
        <f t="shared" si="40"/>
        <v>0</v>
      </c>
      <c r="R139" s="46"/>
      <c r="S139" s="47"/>
      <c r="T139" s="47"/>
    </row>
    <row r="140" spans="1:20" ht="24.75" customHeight="1" outlineLevel="1">
      <c r="A140" s="19">
        <v>13630</v>
      </c>
      <c r="B140" s="20">
        <v>1253420</v>
      </c>
      <c r="C140" s="21" t="s">
        <v>70</v>
      </c>
      <c r="D140" s="22">
        <f t="shared" ref="D140:O140" si="41">+SUM(D141:D144)</f>
        <v>0</v>
      </c>
      <c r="E140" s="22">
        <f t="shared" si="41"/>
        <v>0</v>
      </c>
      <c r="F140" s="22">
        <f t="shared" si="41"/>
        <v>0</v>
      </c>
      <c r="G140" s="22">
        <f t="shared" si="41"/>
        <v>0</v>
      </c>
      <c r="H140" s="22">
        <f t="shared" si="41"/>
        <v>0</v>
      </c>
      <c r="I140" s="22">
        <f t="shared" si="41"/>
        <v>0</v>
      </c>
      <c r="J140" s="22">
        <f t="shared" si="41"/>
        <v>0</v>
      </c>
      <c r="K140" s="22">
        <f t="shared" si="41"/>
        <v>0</v>
      </c>
      <c r="L140" s="22">
        <f t="shared" si="41"/>
        <v>0</v>
      </c>
      <c r="M140" s="22">
        <f t="shared" si="41"/>
        <v>0</v>
      </c>
      <c r="N140" s="22">
        <f t="shared" si="41"/>
        <v>0</v>
      </c>
      <c r="O140" s="33">
        <f t="shared" si="41"/>
        <v>0</v>
      </c>
      <c r="P140" s="34"/>
      <c r="Q140" s="45">
        <f t="shared" si="40"/>
        <v>0</v>
      </c>
      <c r="R140" s="46"/>
      <c r="S140" s="47"/>
      <c r="T140" s="47"/>
    </row>
    <row r="141" spans="1:20" ht="24.75" customHeight="1" outlineLevel="1">
      <c r="A141" s="19">
        <v>13631</v>
      </c>
      <c r="B141" s="20">
        <v>1253421</v>
      </c>
      <c r="C141" s="21" t="s">
        <v>71</v>
      </c>
      <c r="D141" s="22">
        <v>0</v>
      </c>
      <c r="E141" s="22">
        <v>0</v>
      </c>
      <c r="F141" s="22">
        <f>ROUND(Q$141,-2)</f>
        <v>0</v>
      </c>
      <c r="G141" s="22">
        <f>ROUND(Q$141,-2)</f>
        <v>0</v>
      </c>
      <c r="H141" s="22">
        <f>ROUND(Q$141,-2)</f>
        <v>0</v>
      </c>
      <c r="I141" s="22">
        <f>ROUND(Q$141,-2)</f>
        <v>0</v>
      </c>
      <c r="J141" s="22">
        <f>ROUND(Q$141,-2)</f>
        <v>0</v>
      </c>
      <c r="K141" s="22">
        <f>ROUND(Q$141,-2)</f>
        <v>0</v>
      </c>
      <c r="L141" s="22">
        <f>ROUND(Q$141,-2)</f>
        <v>0</v>
      </c>
      <c r="M141" s="22">
        <f>ROUND(Q$141,-2)</f>
        <v>0</v>
      </c>
      <c r="N141" s="22">
        <f>ROUND(Q$141,-2)</f>
        <v>0</v>
      </c>
      <c r="O141" s="33">
        <f>ROUND(Q$141,-2)</f>
        <v>0</v>
      </c>
      <c r="P141" s="34"/>
      <c r="Q141" s="45">
        <f t="shared" si="40"/>
        <v>0</v>
      </c>
      <c r="R141" s="46"/>
      <c r="S141" s="47"/>
      <c r="T141" s="47"/>
    </row>
    <row r="142" spans="1:20" ht="24.75" customHeight="1" outlineLevel="1">
      <c r="A142" s="19">
        <v>13632</v>
      </c>
      <c r="B142" s="20">
        <v>1253422</v>
      </c>
      <c r="C142" s="21" t="s">
        <v>72</v>
      </c>
      <c r="D142" s="22">
        <v>0</v>
      </c>
      <c r="E142" s="22">
        <v>0</v>
      </c>
      <c r="F142" s="22">
        <f>ROUND(Q$142,-2)</f>
        <v>0</v>
      </c>
      <c r="G142" s="22">
        <f>ROUND(Q$142,-2)</f>
        <v>0</v>
      </c>
      <c r="H142" s="22">
        <f>ROUND(Q$142,-2)</f>
        <v>0</v>
      </c>
      <c r="I142" s="22">
        <f>ROUND(Q$142,-2)</f>
        <v>0</v>
      </c>
      <c r="J142" s="22">
        <f>ROUND(Q$142,-2)</f>
        <v>0</v>
      </c>
      <c r="K142" s="22">
        <f>ROUND(Q$142,-2)</f>
        <v>0</v>
      </c>
      <c r="L142" s="22">
        <f>ROUND(Q$142,-2)</f>
        <v>0</v>
      </c>
      <c r="M142" s="22">
        <f>ROUND(Q$142,-2)</f>
        <v>0</v>
      </c>
      <c r="N142" s="22">
        <f>ROUND(Q$142,-2)</f>
        <v>0</v>
      </c>
      <c r="O142" s="33">
        <f>ROUND(Q$142,-2)</f>
        <v>0</v>
      </c>
      <c r="P142" s="34"/>
      <c r="Q142" s="45">
        <f t="shared" si="40"/>
        <v>0</v>
      </c>
      <c r="R142" s="46"/>
      <c r="S142" s="47"/>
      <c r="T142" s="47"/>
    </row>
    <row r="143" spans="1:20" ht="24.75" customHeight="1" outlineLevel="1">
      <c r="A143" s="19">
        <v>13633</v>
      </c>
      <c r="B143" s="20">
        <v>1253423</v>
      </c>
      <c r="C143" s="21" t="s">
        <v>73</v>
      </c>
      <c r="D143" s="22">
        <v>0</v>
      </c>
      <c r="E143" s="22">
        <v>0</v>
      </c>
      <c r="F143" s="22">
        <f>ROUND(Q$143,-2)</f>
        <v>0</v>
      </c>
      <c r="G143" s="22">
        <f>ROUND(Q$143,-2)</f>
        <v>0</v>
      </c>
      <c r="H143" s="22">
        <f>ROUND(Q$143,-2)</f>
        <v>0</v>
      </c>
      <c r="I143" s="22">
        <f>ROUND(Q$143,-2)</f>
        <v>0</v>
      </c>
      <c r="J143" s="22">
        <f>ROUND(Q$143,-2)</f>
        <v>0</v>
      </c>
      <c r="K143" s="22">
        <f>ROUND(Q$143,-2)</f>
        <v>0</v>
      </c>
      <c r="L143" s="22">
        <f>ROUND(Q$143,-2)</f>
        <v>0</v>
      </c>
      <c r="M143" s="22">
        <f>ROUND(Q$143,-2)</f>
        <v>0</v>
      </c>
      <c r="N143" s="22">
        <f>ROUND(Q$143,-2)</f>
        <v>0</v>
      </c>
      <c r="O143" s="33">
        <f>ROUND(Q$143,-2)</f>
        <v>0</v>
      </c>
      <c r="P143" s="34"/>
      <c r="Q143" s="45">
        <f t="shared" si="40"/>
        <v>0</v>
      </c>
      <c r="R143" s="46"/>
      <c r="S143" s="47"/>
      <c r="T143" s="47"/>
    </row>
    <row r="144" spans="1:20" ht="24.75" customHeight="1" outlineLevel="1">
      <c r="A144" s="19">
        <v>13639</v>
      </c>
      <c r="B144" s="20">
        <v>1253429</v>
      </c>
      <c r="C144" s="21" t="s">
        <v>55</v>
      </c>
      <c r="D144" s="22">
        <v>0</v>
      </c>
      <c r="E144" s="22">
        <v>0</v>
      </c>
      <c r="F144" s="22">
        <f>ROUND(Q$144,-2)</f>
        <v>0</v>
      </c>
      <c r="G144" s="22">
        <f>ROUND(Q$144,-2)</f>
        <v>0</v>
      </c>
      <c r="H144" s="22">
        <f>ROUND(Q$144,-2)</f>
        <v>0</v>
      </c>
      <c r="I144" s="22">
        <f>ROUND(Q$144,-2)</f>
        <v>0</v>
      </c>
      <c r="J144" s="22">
        <f>ROUND(Q$144,-2)</f>
        <v>0</v>
      </c>
      <c r="K144" s="22">
        <f>ROUND(Q$144,-2)</f>
        <v>0</v>
      </c>
      <c r="L144" s="22">
        <f>ROUND(Q$144,-2)</f>
        <v>0</v>
      </c>
      <c r="M144" s="22">
        <f>ROUND(Q$144,-2)</f>
        <v>0</v>
      </c>
      <c r="N144" s="22">
        <f>ROUND(Q$144,-2)</f>
        <v>0</v>
      </c>
      <c r="O144" s="33">
        <f>ROUND(Q$144,-2)</f>
        <v>0</v>
      </c>
      <c r="P144" s="34"/>
      <c r="Q144" s="45">
        <f t="shared" si="40"/>
        <v>0</v>
      </c>
      <c r="R144" s="46"/>
      <c r="S144" s="47"/>
      <c r="T144" s="47"/>
    </row>
    <row r="145" spans="1:20" ht="24.75" customHeight="1" outlineLevel="1">
      <c r="A145" s="19">
        <v>12210</v>
      </c>
      <c r="B145" s="20">
        <v>1300000</v>
      </c>
      <c r="C145" s="21" t="s">
        <v>85</v>
      </c>
      <c r="D145" s="22">
        <f t="shared" ref="D145:O145" si="42">+D146+D147</f>
        <v>0</v>
      </c>
      <c r="E145" s="22">
        <f t="shared" si="42"/>
        <v>0</v>
      </c>
      <c r="F145" s="22">
        <f t="shared" si="42"/>
        <v>0</v>
      </c>
      <c r="G145" s="22">
        <f t="shared" si="42"/>
        <v>0</v>
      </c>
      <c r="H145" s="22">
        <f t="shared" si="42"/>
        <v>0</v>
      </c>
      <c r="I145" s="22">
        <f t="shared" si="42"/>
        <v>0</v>
      </c>
      <c r="J145" s="22">
        <f t="shared" si="42"/>
        <v>0</v>
      </c>
      <c r="K145" s="22">
        <f t="shared" si="42"/>
        <v>0</v>
      </c>
      <c r="L145" s="22">
        <f t="shared" si="42"/>
        <v>0</v>
      </c>
      <c r="M145" s="22">
        <f t="shared" si="42"/>
        <v>0</v>
      </c>
      <c r="N145" s="22">
        <f t="shared" si="42"/>
        <v>0</v>
      </c>
      <c r="O145" s="33">
        <f t="shared" si="42"/>
        <v>0</v>
      </c>
      <c r="P145" s="34"/>
      <c r="Q145" s="45">
        <f t="shared" si="40"/>
        <v>0</v>
      </c>
      <c r="R145" s="46"/>
      <c r="S145" s="47"/>
      <c r="T145" s="47"/>
    </row>
    <row r="146" spans="1:20" ht="24.75" customHeight="1" outlineLevel="1">
      <c r="A146" s="19">
        <v>12211</v>
      </c>
      <c r="B146" s="20">
        <v>1301011</v>
      </c>
      <c r="C146" s="21" t="s">
        <v>86</v>
      </c>
      <c r="D146" s="22">
        <v>0</v>
      </c>
      <c r="E146" s="22">
        <v>0</v>
      </c>
      <c r="F146" s="22">
        <f>ROUND(Q$146,-2)</f>
        <v>0</v>
      </c>
      <c r="G146" s="22">
        <f>ROUND(Q$146,-2)</f>
        <v>0</v>
      </c>
      <c r="H146" s="22">
        <f>ROUND(Q$146,-2)</f>
        <v>0</v>
      </c>
      <c r="I146" s="22">
        <f>ROUND(Q$146,-2)</f>
        <v>0</v>
      </c>
      <c r="J146" s="22">
        <f>ROUND(Q$146,-2)</f>
        <v>0</v>
      </c>
      <c r="K146" s="22">
        <f>ROUND(Q$146,-2)</f>
        <v>0</v>
      </c>
      <c r="L146" s="22">
        <f>ROUND(Q$146,-2)</f>
        <v>0</v>
      </c>
      <c r="M146" s="22">
        <f>ROUND(Q$146,-2)</f>
        <v>0</v>
      </c>
      <c r="N146" s="22">
        <f>ROUND(Q$146,-2)</f>
        <v>0</v>
      </c>
      <c r="O146" s="33">
        <f>ROUND(Q$146,-2)</f>
        <v>0</v>
      </c>
      <c r="P146" s="34"/>
      <c r="Q146" s="45">
        <f t="shared" si="40"/>
        <v>0</v>
      </c>
      <c r="R146" s="46"/>
      <c r="S146" s="47"/>
      <c r="T146" s="47"/>
    </row>
    <row r="147" spans="1:20" ht="24.75" customHeight="1" outlineLevel="1">
      <c r="A147" s="19">
        <v>12212</v>
      </c>
      <c r="B147" s="20">
        <v>1301012</v>
      </c>
      <c r="C147" s="21" t="s">
        <v>87</v>
      </c>
      <c r="D147" s="22">
        <v>0</v>
      </c>
      <c r="E147" s="22">
        <v>0</v>
      </c>
      <c r="F147" s="22">
        <f>ROUND(Q$147,-2)</f>
        <v>0</v>
      </c>
      <c r="G147" s="22">
        <f>ROUND(Q$147,-2)</f>
        <v>0</v>
      </c>
      <c r="H147" s="22">
        <f>ROUND(Q$147,-2)</f>
        <v>0</v>
      </c>
      <c r="I147" s="22">
        <f>ROUND(Q$147,-2)</f>
        <v>0</v>
      </c>
      <c r="J147" s="22">
        <f>ROUND(Q$147,-2)</f>
        <v>0</v>
      </c>
      <c r="K147" s="22">
        <f>ROUND(Q$147,-2)</f>
        <v>0</v>
      </c>
      <c r="L147" s="22">
        <f>ROUND(Q$147,-2)</f>
        <v>0</v>
      </c>
      <c r="M147" s="22">
        <f>ROUND(Q$147,-2)</f>
        <v>0</v>
      </c>
      <c r="N147" s="22">
        <f>ROUND(Q$147,-2)</f>
        <v>0</v>
      </c>
      <c r="O147" s="33">
        <f>ROUND(Q$147,-2)</f>
        <v>0</v>
      </c>
      <c r="P147" s="34"/>
      <c r="Q147" s="45">
        <f t="shared" si="40"/>
        <v>0</v>
      </c>
      <c r="R147" s="46"/>
      <c r="S147" s="47"/>
      <c r="T147" s="47"/>
    </row>
    <row r="148" spans="1:20" ht="24.75" customHeight="1" outlineLevel="1">
      <c r="A148" s="19"/>
      <c r="B148" s="20">
        <v>1350000</v>
      </c>
      <c r="C148" s="21" t="s">
        <v>88</v>
      </c>
      <c r="D148" s="22">
        <f>+D149+D150+D151</f>
        <v>0</v>
      </c>
      <c r="E148" s="22">
        <f t="shared" ref="E148:O148" si="43">+E149+E150+E151</f>
        <v>0</v>
      </c>
      <c r="F148" s="22">
        <f t="shared" si="43"/>
        <v>0</v>
      </c>
      <c r="G148" s="22">
        <f t="shared" si="43"/>
        <v>0</v>
      </c>
      <c r="H148" s="22">
        <f t="shared" si="43"/>
        <v>0</v>
      </c>
      <c r="I148" s="22">
        <f t="shared" si="43"/>
        <v>0</v>
      </c>
      <c r="J148" s="22">
        <f t="shared" si="43"/>
        <v>0</v>
      </c>
      <c r="K148" s="22">
        <f t="shared" si="43"/>
        <v>0</v>
      </c>
      <c r="L148" s="22">
        <f t="shared" si="43"/>
        <v>0</v>
      </c>
      <c r="M148" s="22">
        <f t="shared" si="43"/>
        <v>0</v>
      </c>
      <c r="N148" s="22">
        <f t="shared" si="43"/>
        <v>0</v>
      </c>
      <c r="O148" s="33">
        <f t="shared" si="43"/>
        <v>0</v>
      </c>
      <c r="P148" s="34"/>
      <c r="Q148" s="45">
        <f t="shared" si="40"/>
        <v>0</v>
      </c>
      <c r="R148" s="46"/>
      <c r="S148" s="47"/>
      <c r="T148" s="47"/>
    </row>
    <row r="149" spans="1:20" ht="24.75" customHeight="1" outlineLevel="1">
      <c r="A149" s="19">
        <v>12200</v>
      </c>
      <c r="B149" s="20">
        <v>1351011</v>
      </c>
      <c r="C149" s="21" t="s">
        <v>89</v>
      </c>
      <c r="D149" s="22">
        <v>0</v>
      </c>
      <c r="E149" s="22">
        <v>0</v>
      </c>
      <c r="F149" s="22">
        <f>ROUND(Q$149,-2)</f>
        <v>0</v>
      </c>
      <c r="G149" s="22">
        <f>ROUND(Q$149,-2)</f>
        <v>0</v>
      </c>
      <c r="H149" s="22">
        <f>ROUND(Q$149,-2)</f>
        <v>0</v>
      </c>
      <c r="I149" s="22">
        <f>ROUND(Q$149,-2)</f>
        <v>0</v>
      </c>
      <c r="J149" s="22">
        <f>ROUND(Q$149,-2)</f>
        <v>0</v>
      </c>
      <c r="K149" s="22">
        <f>ROUND(Q$149,-2)</f>
        <v>0</v>
      </c>
      <c r="L149" s="22">
        <f>ROUND(Q$149,-2)</f>
        <v>0</v>
      </c>
      <c r="M149" s="22">
        <f>ROUND(Q$149,-2)</f>
        <v>0</v>
      </c>
      <c r="N149" s="22">
        <f>ROUND(Q$149,-2)</f>
        <v>0</v>
      </c>
      <c r="O149" s="33">
        <f>ROUND(Q$149,-2)</f>
        <v>0</v>
      </c>
      <c r="P149" s="34"/>
      <c r="Q149" s="45">
        <f t="shared" si="40"/>
        <v>0</v>
      </c>
      <c r="R149" s="46"/>
      <c r="S149" s="47"/>
      <c r="T149" s="47"/>
    </row>
    <row r="150" spans="1:20" ht="24.75" customHeight="1" outlineLevel="1">
      <c r="A150" s="19">
        <v>15030</v>
      </c>
      <c r="B150" s="20">
        <v>1351012</v>
      </c>
      <c r="C150" s="21" t="s">
        <v>89</v>
      </c>
      <c r="D150" s="22">
        <v>0</v>
      </c>
      <c r="E150" s="22">
        <v>0</v>
      </c>
      <c r="F150" s="22">
        <f>ROUND(Q$150,-2)</f>
        <v>0</v>
      </c>
      <c r="G150" s="22">
        <f>ROUND(Q$150,-2)</f>
        <v>0</v>
      </c>
      <c r="H150" s="22">
        <f>ROUND(Q$150,-2)</f>
        <v>0</v>
      </c>
      <c r="I150" s="22">
        <f>ROUND(Q$150,-2)</f>
        <v>0</v>
      </c>
      <c r="J150" s="22">
        <f>ROUND(Q$150,-2)</f>
        <v>0</v>
      </c>
      <c r="K150" s="22">
        <f>ROUND(Q$150,-2)</f>
        <v>0</v>
      </c>
      <c r="L150" s="22">
        <f>ROUND(Q$150,-2)</f>
        <v>0</v>
      </c>
      <c r="M150" s="22">
        <f>ROUND(Q$150,-2)</f>
        <v>0</v>
      </c>
      <c r="N150" s="22">
        <f>ROUND(Q$150,-2)</f>
        <v>0</v>
      </c>
      <c r="O150" s="33">
        <f>ROUND(Q$150,-2)</f>
        <v>0</v>
      </c>
      <c r="P150" s="34"/>
      <c r="Q150" s="45">
        <f t="shared" si="40"/>
        <v>0</v>
      </c>
      <c r="R150" s="46"/>
      <c r="S150" s="47"/>
      <c r="T150" s="47"/>
    </row>
    <row r="151" spans="1:20" ht="24.75" customHeight="1" outlineLevel="1">
      <c r="A151" s="19" t="s">
        <v>90</v>
      </c>
      <c r="B151" s="20" t="s">
        <v>91</v>
      </c>
      <c r="C151" s="21" t="s">
        <v>92</v>
      </c>
      <c r="D151" s="22">
        <v>0</v>
      </c>
      <c r="E151" s="22">
        <v>0</v>
      </c>
      <c r="F151" s="22">
        <f>ROUND(Q$151,-2)</f>
        <v>0</v>
      </c>
      <c r="G151" s="22">
        <f>ROUND(Q$151,-2)</f>
        <v>0</v>
      </c>
      <c r="H151" s="22">
        <f>ROUND(Q$151,-2)</f>
        <v>0</v>
      </c>
      <c r="I151" s="22">
        <f>ROUND(Q$151,-2)</f>
        <v>0</v>
      </c>
      <c r="J151" s="22">
        <f>ROUND(Q$151,-2)</f>
        <v>0</v>
      </c>
      <c r="K151" s="22">
        <f>ROUND(Q$151,-2)</f>
        <v>0</v>
      </c>
      <c r="L151" s="22">
        <f>ROUND(Q$151,-2)</f>
        <v>0</v>
      </c>
      <c r="M151" s="22">
        <f>ROUND(Q$151,-2)</f>
        <v>0</v>
      </c>
      <c r="N151" s="22">
        <f>ROUND(Q$151,-2)</f>
        <v>0</v>
      </c>
      <c r="O151" s="33">
        <f>ROUND(Q$151,-2)</f>
        <v>0</v>
      </c>
      <c r="P151" s="34"/>
      <c r="Q151" s="45">
        <f t="shared" si="40"/>
        <v>0</v>
      </c>
      <c r="R151" s="46"/>
      <c r="S151" s="47"/>
      <c r="T151" s="47"/>
    </row>
    <row r="152" spans="1:20" ht="24.75" customHeight="1" outlineLevel="1">
      <c r="A152" s="19"/>
      <c r="B152" s="20">
        <v>1400000</v>
      </c>
      <c r="C152" s="21" t="s">
        <v>93</v>
      </c>
      <c r="D152" s="22">
        <f t="shared" ref="D152:O152" si="44">+D153+D158</f>
        <v>0</v>
      </c>
      <c r="E152" s="22">
        <f t="shared" si="44"/>
        <v>0</v>
      </c>
      <c r="F152" s="22">
        <f t="shared" si="44"/>
        <v>0</v>
      </c>
      <c r="G152" s="22">
        <f t="shared" si="44"/>
        <v>0</v>
      </c>
      <c r="H152" s="22">
        <f t="shared" si="44"/>
        <v>0</v>
      </c>
      <c r="I152" s="22">
        <f t="shared" si="44"/>
        <v>0</v>
      </c>
      <c r="J152" s="22">
        <f t="shared" si="44"/>
        <v>0</v>
      </c>
      <c r="K152" s="22">
        <f t="shared" si="44"/>
        <v>0</v>
      </c>
      <c r="L152" s="22">
        <f t="shared" si="44"/>
        <v>0</v>
      </c>
      <c r="M152" s="22">
        <f t="shared" si="44"/>
        <v>0</v>
      </c>
      <c r="N152" s="22">
        <f t="shared" si="44"/>
        <v>0</v>
      </c>
      <c r="O152" s="33">
        <f t="shared" si="44"/>
        <v>0</v>
      </c>
      <c r="P152" s="34"/>
      <c r="Q152" s="45">
        <f t="shared" si="40"/>
        <v>0</v>
      </c>
      <c r="R152" s="46"/>
      <c r="S152" s="47"/>
      <c r="T152" s="47"/>
    </row>
    <row r="153" spans="1:20" ht="24.75" customHeight="1" outlineLevel="1">
      <c r="A153" s="19"/>
      <c r="B153" s="20">
        <v>1401200</v>
      </c>
      <c r="C153" s="21" t="s">
        <v>94</v>
      </c>
      <c r="D153" s="22">
        <f t="shared" ref="D153:O153" si="45">+SUM(D154:D157)</f>
        <v>0</v>
      </c>
      <c r="E153" s="22">
        <f t="shared" si="45"/>
        <v>0</v>
      </c>
      <c r="F153" s="22">
        <f t="shared" si="45"/>
        <v>0</v>
      </c>
      <c r="G153" s="22">
        <f t="shared" si="45"/>
        <v>0</v>
      </c>
      <c r="H153" s="22">
        <f t="shared" si="45"/>
        <v>0</v>
      </c>
      <c r="I153" s="22">
        <f t="shared" si="45"/>
        <v>0</v>
      </c>
      <c r="J153" s="22">
        <f t="shared" si="45"/>
        <v>0</v>
      </c>
      <c r="K153" s="22">
        <f t="shared" si="45"/>
        <v>0</v>
      </c>
      <c r="L153" s="22">
        <f t="shared" si="45"/>
        <v>0</v>
      </c>
      <c r="M153" s="22">
        <f t="shared" si="45"/>
        <v>0</v>
      </c>
      <c r="N153" s="22">
        <f t="shared" si="45"/>
        <v>0</v>
      </c>
      <c r="O153" s="33">
        <f t="shared" si="45"/>
        <v>0</v>
      </c>
      <c r="P153" s="34"/>
      <c r="Q153" s="45">
        <f t="shared" si="40"/>
        <v>0</v>
      </c>
      <c r="R153" s="46"/>
      <c r="S153" s="47"/>
      <c r="T153" s="47"/>
    </row>
    <row r="154" spans="1:20" ht="24.75" customHeight="1" outlineLevel="1">
      <c r="A154" s="19">
        <v>12350</v>
      </c>
      <c r="B154" s="20">
        <v>1401211</v>
      </c>
      <c r="C154" s="21" t="s">
        <v>95</v>
      </c>
      <c r="D154" s="22">
        <v>0</v>
      </c>
      <c r="E154" s="22">
        <v>0</v>
      </c>
      <c r="F154" s="22">
        <f>ROUND(Q$154,-2)</f>
        <v>0</v>
      </c>
      <c r="G154" s="22">
        <f>ROUND(Q$154,-2)</f>
        <v>0</v>
      </c>
      <c r="H154" s="22">
        <f>ROUND(Q$154,-2)</f>
        <v>0</v>
      </c>
      <c r="I154" s="22">
        <f>ROUND(Q$154,-2)</f>
        <v>0</v>
      </c>
      <c r="J154" s="22">
        <f>ROUND(Q$154,-2)</f>
        <v>0</v>
      </c>
      <c r="K154" s="22">
        <f>ROUND(Q$154,-2)</f>
        <v>0</v>
      </c>
      <c r="L154" s="22">
        <f>ROUND(Q$154,-2)</f>
        <v>0</v>
      </c>
      <c r="M154" s="22">
        <f>ROUND(Q$154,-2)</f>
        <v>0</v>
      </c>
      <c r="N154" s="22">
        <f>ROUND(Q$154,-2)</f>
        <v>0</v>
      </c>
      <c r="O154" s="33">
        <f>ROUND(Q$154,-2)</f>
        <v>0</v>
      </c>
      <c r="P154" s="34"/>
      <c r="Q154" s="45">
        <f t="shared" si="40"/>
        <v>0</v>
      </c>
      <c r="R154" s="46"/>
      <c r="S154" s="47"/>
      <c r="T154" s="47"/>
    </row>
    <row r="155" spans="1:20" ht="24.75" customHeight="1" outlineLevel="1">
      <c r="A155" s="19">
        <v>12351</v>
      </c>
      <c r="B155" s="20">
        <v>1401212</v>
      </c>
      <c r="C155" s="21" t="s">
        <v>96</v>
      </c>
      <c r="D155" s="22">
        <v>0</v>
      </c>
      <c r="E155" s="22">
        <v>0</v>
      </c>
      <c r="F155" s="22">
        <f>ROUND(Q$155,-2)</f>
        <v>0</v>
      </c>
      <c r="G155" s="22">
        <f>ROUND(Q$155,-2)</f>
        <v>0</v>
      </c>
      <c r="H155" s="22">
        <f>ROUND(Q$155,-2)</f>
        <v>0</v>
      </c>
      <c r="I155" s="22">
        <f>ROUND(Q$155,-2)</f>
        <v>0</v>
      </c>
      <c r="J155" s="22">
        <f>ROUND(Q$155,-2)</f>
        <v>0</v>
      </c>
      <c r="K155" s="22">
        <f>ROUND(Q$155,-2)</f>
        <v>0</v>
      </c>
      <c r="L155" s="22">
        <f>ROUND(Q$155,-2)</f>
        <v>0</v>
      </c>
      <c r="M155" s="22">
        <f>ROUND(Q$155,-2)</f>
        <v>0</v>
      </c>
      <c r="N155" s="22">
        <f>ROUND(Q$155,-2)</f>
        <v>0</v>
      </c>
      <c r="O155" s="33">
        <f>ROUND(Q$155,-2)</f>
        <v>0</v>
      </c>
      <c r="P155" s="34"/>
      <c r="Q155" s="45">
        <f t="shared" si="40"/>
        <v>0</v>
      </c>
      <c r="R155" s="46"/>
      <c r="S155" s="47"/>
      <c r="T155" s="47"/>
    </row>
    <row r="156" spans="1:20" ht="24.75" customHeight="1" outlineLevel="1">
      <c r="A156" s="19">
        <v>12352</v>
      </c>
      <c r="B156" s="20">
        <v>1401213</v>
      </c>
      <c r="C156" s="21" t="s">
        <v>97</v>
      </c>
      <c r="D156" s="22">
        <v>0</v>
      </c>
      <c r="E156" s="22">
        <v>0</v>
      </c>
      <c r="F156" s="22">
        <f>ROUND(Q$156,-2)</f>
        <v>0</v>
      </c>
      <c r="G156" s="22">
        <f>ROUND(Q$156,-2)</f>
        <v>0</v>
      </c>
      <c r="H156" s="22">
        <f>ROUND(Q$156,-2)</f>
        <v>0</v>
      </c>
      <c r="I156" s="22">
        <f>ROUND(Q$156,-2)</f>
        <v>0</v>
      </c>
      <c r="J156" s="22">
        <f>ROUND(Q$156,-2)</f>
        <v>0</v>
      </c>
      <c r="K156" s="22">
        <f>ROUND(Q$156,-2)</f>
        <v>0</v>
      </c>
      <c r="L156" s="22">
        <f>ROUND(Q$156,-2)</f>
        <v>0</v>
      </c>
      <c r="M156" s="22">
        <f>ROUND(Q$156,-2)</f>
        <v>0</v>
      </c>
      <c r="N156" s="22">
        <f>ROUND(Q$156,-2)</f>
        <v>0</v>
      </c>
      <c r="O156" s="33">
        <f>ROUND(Q$156,-2)</f>
        <v>0</v>
      </c>
      <c r="P156" s="34"/>
      <c r="Q156" s="45">
        <f t="shared" si="40"/>
        <v>0</v>
      </c>
      <c r="R156" s="46"/>
      <c r="S156" s="47"/>
      <c r="T156" s="47"/>
    </row>
    <row r="157" spans="1:20" ht="24.75" customHeight="1" outlineLevel="1">
      <c r="A157" s="19">
        <v>12353</v>
      </c>
      <c r="B157" s="20">
        <v>1401214</v>
      </c>
      <c r="C157" s="21" t="s">
        <v>98</v>
      </c>
      <c r="D157" s="22">
        <v>0</v>
      </c>
      <c r="E157" s="22">
        <v>0</v>
      </c>
      <c r="F157" s="22">
        <f>ROUND(Q$157,-2)</f>
        <v>0</v>
      </c>
      <c r="G157" s="22">
        <f>ROUND(Q$157,-2)</f>
        <v>0</v>
      </c>
      <c r="H157" s="22">
        <f>ROUND(Q$157,-2)</f>
        <v>0</v>
      </c>
      <c r="I157" s="22">
        <f>ROUND(Q$157,-2)</f>
        <v>0</v>
      </c>
      <c r="J157" s="22">
        <f>ROUND(Q$157,-2)</f>
        <v>0</v>
      </c>
      <c r="K157" s="22">
        <f>ROUND(Q$157,-2)</f>
        <v>0</v>
      </c>
      <c r="L157" s="22">
        <f>ROUND(Q$157,-2)</f>
        <v>0</v>
      </c>
      <c r="M157" s="22">
        <f>ROUND(Q$157,-2)</f>
        <v>0</v>
      </c>
      <c r="N157" s="22">
        <f>ROUND(Q$157,-2)</f>
        <v>0</v>
      </c>
      <c r="O157" s="33">
        <f>ROUND(Q$157,-2)</f>
        <v>0</v>
      </c>
      <c r="P157" s="34"/>
      <c r="Q157" s="45">
        <f t="shared" si="40"/>
        <v>0</v>
      </c>
      <c r="R157" s="46"/>
      <c r="S157" s="47"/>
      <c r="T157" s="47"/>
    </row>
    <row r="158" spans="1:20" ht="24.75" customHeight="1" outlineLevel="1">
      <c r="A158" s="19"/>
      <c r="B158" s="20">
        <v>1401300</v>
      </c>
      <c r="C158" s="21" t="s">
        <v>99</v>
      </c>
      <c r="D158" s="22">
        <f t="shared" ref="D158:O158" si="46">+D159+D160</f>
        <v>0</v>
      </c>
      <c r="E158" s="22">
        <f t="shared" si="46"/>
        <v>0</v>
      </c>
      <c r="F158" s="22">
        <f t="shared" si="46"/>
        <v>0</v>
      </c>
      <c r="G158" s="22">
        <f t="shared" si="46"/>
        <v>0</v>
      </c>
      <c r="H158" s="22">
        <f t="shared" si="46"/>
        <v>0</v>
      </c>
      <c r="I158" s="22">
        <f t="shared" si="46"/>
        <v>0</v>
      </c>
      <c r="J158" s="22">
        <f t="shared" si="46"/>
        <v>0</v>
      </c>
      <c r="K158" s="22">
        <f t="shared" si="46"/>
        <v>0</v>
      </c>
      <c r="L158" s="22">
        <f t="shared" si="46"/>
        <v>0</v>
      </c>
      <c r="M158" s="22">
        <f t="shared" si="46"/>
        <v>0</v>
      </c>
      <c r="N158" s="22">
        <f t="shared" si="46"/>
        <v>0</v>
      </c>
      <c r="O158" s="33">
        <f t="shared" si="46"/>
        <v>0</v>
      </c>
      <c r="P158" s="34"/>
      <c r="Q158" s="45">
        <f t="shared" si="40"/>
        <v>0</v>
      </c>
      <c r="R158" s="46"/>
      <c r="S158" s="47"/>
      <c r="T158" s="47"/>
    </row>
    <row r="159" spans="1:20" ht="24.75" customHeight="1" outlineLevel="1">
      <c r="A159" s="19">
        <v>15020</v>
      </c>
      <c r="B159" s="20">
        <v>1401311</v>
      </c>
      <c r="C159" s="21" t="s">
        <v>100</v>
      </c>
      <c r="D159" s="22">
        <v>0</v>
      </c>
      <c r="E159" s="22">
        <v>0</v>
      </c>
      <c r="F159" s="22">
        <f>ROUND(Q$159,-2)</f>
        <v>0</v>
      </c>
      <c r="G159" s="22">
        <f>ROUND(Q$159,-2)</f>
        <v>0</v>
      </c>
      <c r="H159" s="22">
        <f>ROUND(Q$159,-2)</f>
        <v>0</v>
      </c>
      <c r="I159" s="22">
        <f>ROUND(Q$159,-2)</f>
        <v>0</v>
      </c>
      <c r="J159" s="22">
        <f>ROUND(Q$159,-2)</f>
        <v>0</v>
      </c>
      <c r="K159" s="22">
        <f>ROUND(Q$159,-2)</f>
        <v>0</v>
      </c>
      <c r="L159" s="22">
        <f>ROUND(Q$159,-2)</f>
        <v>0</v>
      </c>
      <c r="M159" s="22">
        <f>ROUND(Q$159,-2)</f>
        <v>0</v>
      </c>
      <c r="N159" s="22">
        <f>ROUND(Q$159,-2)</f>
        <v>0</v>
      </c>
      <c r="O159" s="33">
        <f>ROUND(Q$159,-2)</f>
        <v>0</v>
      </c>
      <c r="P159" s="34"/>
      <c r="Q159" s="45">
        <f t="shared" si="40"/>
        <v>0</v>
      </c>
      <c r="R159" s="46"/>
      <c r="S159" s="47"/>
      <c r="T159" s="47"/>
    </row>
    <row r="160" spans="1:20" ht="24.75" customHeight="1" outlineLevel="1">
      <c r="A160" s="19">
        <v>15013</v>
      </c>
      <c r="B160" s="20">
        <v>1401312</v>
      </c>
      <c r="C160" s="21" t="s">
        <v>101</v>
      </c>
      <c r="D160" s="22">
        <v>0</v>
      </c>
      <c r="E160" s="22">
        <v>0</v>
      </c>
      <c r="F160" s="22">
        <f>ROUND(Q$160,-2)</f>
        <v>0</v>
      </c>
      <c r="G160" s="22">
        <f>ROUND(Q$160,-2)</f>
        <v>0</v>
      </c>
      <c r="H160" s="22">
        <f>ROUND(Q$160,-2)</f>
        <v>0</v>
      </c>
      <c r="I160" s="22">
        <f>ROUND(Q$160,-2)</f>
        <v>0</v>
      </c>
      <c r="J160" s="22">
        <f>ROUND(Q$160,-2)</f>
        <v>0</v>
      </c>
      <c r="K160" s="22">
        <f>ROUND(Q$160,-2)</f>
        <v>0</v>
      </c>
      <c r="L160" s="22">
        <f>ROUND(Q$160,-2)</f>
        <v>0</v>
      </c>
      <c r="M160" s="22">
        <f>ROUND(Q$160,-2)</f>
        <v>0</v>
      </c>
      <c r="N160" s="22">
        <f>ROUND(Q$160,-2)</f>
        <v>0</v>
      </c>
      <c r="O160" s="33">
        <f>ROUND(Q$160,-2)</f>
        <v>0</v>
      </c>
      <c r="P160" s="34"/>
      <c r="Q160" s="45">
        <f t="shared" si="40"/>
        <v>0</v>
      </c>
      <c r="R160" s="46"/>
      <c r="S160" s="47"/>
      <c r="T160" s="47"/>
    </row>
    <row r="161" spans="1:20" ht="24.75" customHeight="1">
      <c r="A161" s="48" t="s">
        <v>102</v>
      </c>
      <c r="B161" s="49"/>
      <c r="C161" s="50" t="s">
        <v>103</v>
      </c>
      <c r="D161" s="51">
        <f t="shared" ref="D161:O161" si="47">D162</f>
        <v>1597444003.816</v>
      </c>
      <c r="E161" s="51">
        <f t="shared" si="47"/>
        <v>1640743486.29</v>
      </c>
      <c r="F161" s="51">
        <f t="shared" si="47"/>
        <v>1602884600</v>
      </c>
      <c r="G161" s="51">
        <f t="shared" si="47"/>
        <v>1551154300</v>
      </c>
      <c r="H161" s="51">
        <f t="shared" si="47"/>
        <v>1541289300</v>
      </c>
      <c r="I161" s="51">
        <f t="shared" si="47"/>
        <v>1545214300</v>
      </c>
      <c r="J161" s="51">
        <f t="shared" si="47"/>
        <v>1548369300</v>
      </c>
      <c r="K161" s="51">
        <f t="shared" si="47"/>
        <v>1552154300</v>
      </c>
      <c r="L161" s="51">
        <f t="shared" si="47"/>
        <v>1611299300</v>
      </c>
      <c r="M161" s="51">
        <f t="shared" si="47"/>
        <v>1624444300</v>
      </c>
      <c r="N161" s="51">
        <f t="shared" si="47"/>
        <v>1625359300</v>
      </c>
      <c r="O161" s="53">
        <f t="shared" si="47"/>
        <v>1612850700</v>
      </c>
      <c r="P161" s="34"/>
      <c r="Q161" s="55">
        <f t="shared" si="40"/>
        <v>1640743486.29</v>
      </c>
      <c r="R161" s="46"/>
      <c r="S161" s="47"/>
      <c r="T161" s="47"/>
    </row>
    <row r="162" spans="1:20" ht="24.75" customHeight="1" outlineLevel="1">
      <c r="A162" s="19">
        <v>12250</v>
      </c>
      <c r="B162" s="20">
        <v>1450000</v>
      </c>
      <c r="C162" s="21" t="s">
        <v>104</v>
      </c>
      <c r="D162" s="52">
        <f t="shared" ref="D162:O162" si="48">SUM(D166:D221)-D186-D187</f>
        <v>1597444003.816</v>
      </c>
      <c r="E162" s="52">
        <f t="shared" si="48"/>
        <v>1640743486.29</v>
      </c>
      <c r="F162" s="52">
        <f t="shared" si="48"/>
        <v>1602884600</v>
      </c>
      <c r="G162" s="52">
        <f t="shared" si="48"/>
        <v>1551154300</v>
      </c>
      <c r="H162" s="52">
        <f t="shared" si="48"/>
        <v>1541289300</v>
      </c>
      <c r="I162" s="52">
        <f t="shared" si="48"/>
        <v>1545214300</v>
      </c>
      <c r="J162" s="52">
        <f t="shared" si="48"/>
        <v>1548369300</v>
      </c>
      <c r="K162" s="52">
        <f t="shared" si="48"/>
        <v>1552154300</v>
      </c>
      <c r="L162" s="52">
        <f t="shared" si="48"/>
        <v>1611299300</v>
      </c>
      <c r="M162" s="52">
        <f t="shared" si="48"/>
        <v>1624444300</v>
      </c>
      <c r="N162" s="52">
        <f t="shared" si="48"/>
        <v>1625359300</v>
      </c>
      <c r="O162" s="54">
        <f t="shared" si="48"/>
        <v>1612850700</v>
      </c>
      <c r="P162" s="34"/>
      <c r="Q162" s="45">
        <f t="shared" si="40"/>
        <v>1640743486.29</v>
      </c>
      <c r="R162" s="46"/>
      <c r="S162" s="47"/>
      <c r="T162" s="47"/>
    </row>
    <row r="163" spans="1:20" ht="24.75" customHeight="1" outlineLevel="1">
      <c r="A163" s="19">
        <v>122501</v>
      </c>
      <c r="B163" s="20">
        <v>122501</v>
      </c>
      <c r="C163" s="21" t="s">
        <v>105</v>
      </c>
      <c r="D163" s="22">
        <f>D162-D219-D221</f>
        <v>1597778202.9979999</v>
      </c>
      <c r="E163" s="22">
        <f>E162-E219-E221</f>
        <v>1641068007.865</v>
      </c>
      <c r="F163" s="22">
        <f>+F164+F165</f>
        <v>1604875300</v>
      </c>
      <c r="G163" s="22">
        <f t="shared" ref="G163:O163" si="49">+G164+G165</f>
        <v>1553160000</v>
      </c>
      <c r="H163" s="22">
        <f t="shared" si="49"/>
        <v>1543310000</v>
      </c>
      <c r="I163" s="22">
        <f t="shared" si="49"/>
        <v>1547250000</v>
      </c>
      <c r="J163" s="22">
        <f t="shared" si="49"/>
        <v>1550420000</v>
      </c>
      <c r="K163" s="22">
        <f t="shared" si="49"/>
        <v>1554220000</v>
      </c>
      <c r="L163" s="22">
        <f t="shared" si="49"/>
        <v>1613380000</v>
      </c>
      <c r="M163" s="22">
        <f t="shared" si="49"/>
        <v>1626540000</v>
      </c>
      <c r="N163" s="22">
        <f t="shared" si="49"/>
        <v>1627470000</v>
      </c>
      <c r="O163" s="33">
        <f t="shared" si="49"/>
        <v>1614800000</v>
      </c>
      <c r="P163" s="34"/>
      <c r="Q163" s="45">
        <f t="shared" si="40"/>
        <v>1641068007.865</v>
      </c>
      <c r="R163" s="46"/>
      <c r="S163" s="47"/>
      <c r="T163" s="47"/>
    </row>
    <row r="164" spans="1:20" ht="24.75" customHeight="1" outlineLevel="1">
      <c r="A164" s="19">
        <v>122502</v>
      </c>
      <c r="B164" s="20">
        <v>122502</v>
      </c>
      <c r="C164" s="21" t="s">
        <v>106</v>
      </c>
      <c r="D164" s="22">
        <v>1054479359.237</v>
      </c>
      <c r="E164" s="22">
        <v>1095055284.109</v>
      </c>
      <c r="F164" s="22">
        <v>1058865300</v>
      </c>
      <c r="G164" s="22">
        <v>1005720000</v>
      </c>
      <c r="H164" s="22">
        <v>994180000</v>
      </c>
      <c r="I164" s="22">
        <v>995680000</v>
      </c>
      <c r="J164" s="22">
        <v>997180000</v>
      </c>
      <c r="K164" s="22">
        <v>998680000</v>
      </c>
      <c r="L164" s="22">
        <v>1055000000</v>
      </c>
      <c r="M164" s="22">
        <v>1065000000</v>
      </c>
      <c r="N164" s="22">
        <v>1064900000</v>
      </c>
      <c r="O164" s="33">
        <v>1052030000</v>
      </c>
      <c r="P164" s="34"/>
      <c r="Q164" s="45">
        <f t="shared" si="40"/>
        <v>1095055284.109</v>
      </c>
      <c r="R164" s="46"/>
      <c r="S164" s="47"/>
      <c r="T164" s="47"/>
    </row>
    <row r="165" spans="1:20" ht="24.75" customHeight="1" outlineLevel="1">
      <c r="A165" s="19">
        <v>122506</v>
      </c>
      <c r="B165" s="20">
        <v>122506</v>
      </c>
      <c r="C165" s="21" t="s">
        <v>107</v>
      </c>
      <c r="D165" s="22">
        <v>542894287.42700005</v>
      </c>
      <c r="E165" s="22">
        <v>545552713.95000005</v>
      </c>
      <c r="F165" s="22">
        <v>546010000</v>
      </c>
      <c r="G165" s="22">
        <v>547440000</v>
      </c>
      <c r="H165" s="22">
        <v>549130000</v>
      </c>
      <c r="I165" s="22">
        <v>551570000</v>
      </c>
      <c r="J165" s="22">
        <v>553240000</v>
      </c>
      <c r="K165" s="22">
        <v>555540000</v>
      </c>
      <c r="L165" s="22">
        <v>558380000</v>
      </c>
      <c r="M165" s="22">
        <v>561540000</v>
      </c>
      <c r="N165" s="22">
        <v>562570000</v>
      </c>
      <c r="O165" s="33">
        <v>562770000</v>
      </c>
      <c r="P165" s="34"/>
      <c r="Q165" s="45">
        <f t="shared" si="40"/>
        <v>545552713.95000005</v>
      </c>
      <c r="R165" s="46"/>
      <c r="S165" s="47"/>
      <c r="T165" s="47"/>
    </row>
    <row r="166" spans="1:20" ht="24.75" customHeight="1" outlineLevel="1">
      <c r="A166" s="19">
        <v>14029</v>
      </c>
      <c r="B166" s="20">
        <v>1454214</v>
      </c>
      <c r="C166" s="21" t="s">
        <v>108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3">
        <v>0</v>
      </c>
      <c r="P166" s="34"/>
      <c r="Q166" s="45">
        <f t="shared" si="40"/>
        <v>0</v>
      </c>
      <c r="R166" s="46"/>
      <c r="S166" s="47"/>
      <c r="T166" s="47"/>
    </row>
    <row r="167" spans="1:20" ht="24.75" customHeight="1" outlineLevel="1">
      <c r="A167" s="19">
        <v>14001</v>
      </c>
      <c r="B167" s="20">
        <v>1454311</v>
      </c>
      <c r="C167" s="21" t="s">
        <v>109</v>
      </c>
      <c r="D167" s="22">
        <v>0</v>
      </c>
      <c r="E167" s="22">
        <v>0</v>
      </c>
      <c r="F167" s="22">
        <f t="shared" ref="F167:F174" si="50">+ROUND(E167+((O$164-E$164)*E167/E$164),-2)</f>
        <v>0</v>
      </c>
      <c r="G167" s="22">
        <f t="shared" ref="G167:G174" si="51">+ROUND(F167+((O$164-F$164)*F167/F$164),-2)</f>
        <v>0</v>
      </c>
      <c r="H167" s="22">
        <f t="shared" ref="H167:H174" si="52">+ROUND(G167+((O$164-G$164)*G167/G$164),-2)</f>
        <v>0</v>
      </c>
      <c r="I167" s="22">
        <f t="shared" ref="I167:I174" si="53">+ROUND(H167+((O$164-H$164)*H167/H$164),-2)</f>
        <v>0</v>
      </c>
      <c r="J167" s="22">
        <f t="shared" ref="J167:J174" si="54">+ROUND(I167+((O$164-I$164)*I167/I$164),-2)</f>
        <v>0</v>
      </c>
      <c r="K167" s="22">
        <f t="shared" ref="K167:K174" si="55">+ROUND(J167+((O$164-J$164)*J167/J$164),-2)</f>
        <v>0</v>
      </c>
      <c r="L167" s="22">
        <f t="shared" ref="L167:L174" si="56">+ROUND(K167+((O$164-K$164)*K167/K$164),-2)</f>
        <v>0</v>
      </c>
      <c r="M167" s="22">
        <f t="shared" ref="M167:M174" si="57">+ROUND(L167+((O$164-L$164)*L167/L$164),-2)</f>
        <v>0</v>
      </c>
      <c r="N167" s="22">
        <f t="shared" ref="N167:N174" si="58">+ROUND(M167+((O$164-M$164)*M167/M$164),-2)</f>
        <v>0</v>
      </c>
      <c r="O167" s="33">
        <f t="shared" ref="O167:O174" si="59">+ROUND(N167+((O$164-N$164)*N167/N$164),-2)</f>
        <v>0</v>
      </c>
      <c r="P167" s="34"/>
      <c r="Q167" s="45">
        <f t="shared" si="40"/>
        <v>0</v>
      </c>
      <c r="R167" s="46"/>
      <c r="S167" s="47"/>
      <c r="T167" s="47"/>
    </row>
    <row r="168" spans="1:20" ht="24.75" customHeight="1" outlineLevel="1">
      <c r="A168" s="19">
        <v>14002</v>
      </c>
      <c r="B168" s="20">
        <v>1454312</v>
      </c>
      <c r="C168" s="21" t="s">
        <v>110</v>
      </c>
      <c r="D168" s="22">
        <v>0</v>
      </c>
      <c r="E168" s="22">
        <v>0</v>
      </c>
      <c r="F168" s="22">
        <f t="shared" si="50"/>
        <v>0</v>
      </c>
      <c r="G168" s="22">
        <f t="shared" si="51"/>
        <v>0</v>
      </c>
      <c r="H168" s="22">
        <f t="shared" si="52"/>
        <v>0</v>
      </c>
      <c r="I168" s="22">
        <f t="shared" si="53"/>
        <v>0</v>
      </c>
      <c r="J168" s="22">
        <f t="shared" si="54"/>
        <v>0</v>
      </c>
      <c r="K168" s="22">
        <f t="shared" si="55"/>
        <v>0</v>
      </c>
      <c r="L168" s="22">
        <f t="shared" si="56"/>
        <v>0</v>
      </c>
      <c r="M168" s="22">
        <f t="shared" si="57"/>
        <v>0</v>
      </c>
      <c r="N168" s="22">
        <f t="shared" si="58"/>
        <v>0</v>
      </c>
      <c r="O168" s="33">
        <f t="shared" si="59"/>
        <v>0</v>
      </c>
      <c r="P168" s="34"/>
      <c r="Q168" s="45">
        <f t="shared" si="40"/>
        <v>0</v>
      </c>
      <c r="R168" s="46"/>
      <c r="S168" s="47"/>
      <c r="T168" s="47"/>
    </row>
    <row r="169" spans="1:20" ht="24.75" customHeight="1" outlineLevel="1">
      <c r="A169" s="19">
        <v>14003</v>
      </c>
      <c r="B169" s="20">
        <v>1454313</v>
      </c>
      <c r="C169" s="21" t="s">
        <v>111</v>
      </c>
      <c r="D169" s="22">
        <v>722451.99899999995</v>
      </c>
      <c r="E169" s="22">
        <v>701202.29599999997</v>
      </c>
      <c r="F169" s="22">
        <f t="shared" si="50"/>
        <v>673700</v>
      </c>
      <c r="G169" s="22">
        <f t="shared" si="51"/>
        <v>669400</v>
      </c>
      <c r="H169" s="22">
        <f t="shared" si="52"/>
        <v>700200</v>
      </c>
      <c r="I169" s="22">
        <f t="shared" si="53"/>
        <v>740900</v>
      </c>
      <c r="J169" s="22">
        <f t="shared" si="54"/>
        <v>782800</v>
      </c>
      <c r="K169" s="22">
        <f t="shared" si="55"/>
        <v>825900</v>
      </c>
      <c r="L169" s="22">
        <f t="shared" si="56"/>
        <v>870000</v>
      </c>
      <c r="M169" s="22">
        <f t="shared" si="57"/>
        <v>867600</v>
      </c>
      <c r="N169" s="22">
        <f t="shared" si="58"/>
        <v>857000</v>
      </c>
      <c r="O169" s="33">
        <f t="shared" si="59"/>
        <v>846600</v>
      </c>
      <c r="P169" s="34"/>
      <c r="Q169" s="45">
        <f t="shared" si="40"/>
        <v>701202.29599999997</v>
      </c>
      <c r="R169" s="46"/>
      <c r="S169" s="47"/>
      <c r="T169" s="47"/>
    </row>
    <row r="170" spans="1:20" ht="24.75" customHeight="1" outlineLevel="1">
      <c r="A170" s="19">
        <v>14004</v>
      </c>
      <c r="B170" s="20">
        <v>1454314</v>
      </c>
      <c r="C170" s="21" t="s">
        <v>112</v>
      </c>
      <c r="D170" s="22">
        <v>0</v>
      </c>
      <c r="E170" s="22">
        <v>0</v>
      </c>
      <c r="F170" s="22">
        <f t="shared" si="50"/>
        <v>0</v>
      </c>
      <c r="G170" s="22">
        <f t="shared" si="51"/>
        <v>0</v>
      </c>
      <c r="H170" s="22">
        <f t="shared" si="52"/>
        <v>0</v>
      </c>
      <c r="I170" s="22">
        <f t="shared" si="53"/>
        <v>0</v>
      </c>
      <c r="J170" s="22">
        <f t="shared" si="54"/>
        <v>0</v>
      </c>
      <c r="K170" s="22">
        <f t="shared" si="55"/>
        <v>0</v>
      </c>
      <c r="L170" s="22">
        <f t="shared" si="56"/>
        <v>0</v>
      </c>
      <c r="M170" s="22">
        <f t="shared" si="57"/>
        <v>0</v>
      </c>
      <c r="N170" s="22">
        <f t="shared" si="58"/>
        <v>0</v>
      </c>
      <c r="O170" s="33">
        <f t="shared" si="59"/>
        <v>0</v>
      </c>
      <c r="P170" s="34"/>
      <c r="Q170" s="45">
        <f t="shared" si="40"/>
        <v>0</v>
      </c>
      <c r="R170" s="46"/>
      <c r="S170" s="47"/>
      <c r="T170" s="47"/>
    </row>
    <row r="171" spans="1:20" ht="24.75" customHeight="1" outlineLevel="1">
      <c r="A171" s="19">
        <v>14005</v>
      </c>
      <c r="B171" s="20">
        <v>1454315</v>
      </c>
      <c r="C171" s="21" t="s">
        <v>113</v>
      </c>
      <c r="D171" s="22">
        <v>0</v>
      </c>
      <c r="E171" s="22">
        <v>0</v>
      </c>
      <c r="F171" s="22">
        <f t="shared" si="50"/>
        <v>0</v>
      </c>
      <c r="G171" s="22">
        <f t="shared" si="51"/>
        <v>0</v>
      </c>
      <c r="H171" s="22">
        <f t="shared" si="52"/>
        <v>0</v>
      </c>
      <c r="I171" s="22">
        <f t="shared" si="53"/>
        <v>0</v>
      </c>
      <c r="J171" s="22">
        <f t="shared" si="54"/>
        <v>0</v>
      </c>
      <c r="K171" s="22">
        <f t="shared" si="55"/>
        <v>0</v>
      </c>
      <c r="L171" s="22">
        <f t="shared" si="56"/>
        <v>0</v>
      </c>
      <c r="M171" s="22">
        <f t="shared" si="57"/>
        <v>0</v>
      </c>
      <c r="N171" s="22">
        <f t="shared" si="58"/>
        <v>0</v>
      </c>
      <c r="O171" s="33">
        <f t="shared" si="59"/>
        <v>0</v>
      </c>
      <c r="P171" s="34"/>
      <c r="Q171" s="45">
        <f t="shared" si="40"/>
        <v>0</v>
      </c>
      <c r="R171" s="46"/>
      <c r="S171" s="47"/>
      <c r="T171" s="47"/>
    </row>
    <row r="172" spans="1:20" ht="24.75" customHeight="1" outlineLevel="1">
      <c r="A172" s="19">
        <v>14006</v>
      </c>
      <c r="B172" s="20">
        <v>1454316</v>
      </c>
      <c r="C172" s="21" t="s">
        <v>114</v>
      </c>
      <c r="D172" s="22">
        <v>0</v>
      </c>
      <c r="E172" s="22">
        <v>0</v>
      </c>
      <c r="F172" s="22">
        <f t="shared" si="50"/>
        <v>0</v>
      </c>
      <c r="G172" s="22">
        <f t="shared" si="51"/>
        <v>0</v>
      </c>
      <c r="H172" s="22">
        <f t="shared" si="52"/>
        <v>0</v>
      </c>
      <c r="I172" s="22">
        <f t="shared" si="53"/>
        <v>0</v>
      </c>
      <c r="J172" s="22">
        <f t="shared" si="54"/>
        <v>0</v>
      </c>
      <c r="K172" s="22">
        <f t="shared" si="55"/>
        <v>0</v>
      </c>
      <c r="L172" s="22">
        <f t="shared" si="56"/>
        <v>0</v>
      </c>
      <c r="M172" s="22">
        <f t="shared" si="57"/>
        <v>0</v>
      </c>
      <c r="N172" s="22">
        <f t="shared" si="58"/>
        <v>0</v>
      </c>
      <c r="O172" s="33">
        <f t="shared" si="59"/>
        <v>0</v>
      </c>
      <c r="P172" s="34"/>
      <c r="Q172" s="45">
        <f t="shared" si="40"/>
        <v>0</v>
      </c>
      <c r="R172" s="46"/>
      <c r="S172" s="47"/>
      <c r="T172" s="47"/>
    </row>
    <row r="173" spans="1:20" ht="24.75" customHeight="1" outlineLevel="1">
      <c r="A173" s="19">
        <v>14007</v>
      </c>
      <c r="B173" s="20">
        <v>1454317</v>
      </c>
      <c r="C173" s="21" t="s">
        <v>115</v>
      </c>
      <c r="D173" s="22">
        <v>0</v>
      </c>
      <c r="E173" s="22">
        <v>0</v>
      </c>
      <c r="F173" s="22">
        <f t="shared" si="50"/>
        <v>0</v>
      </c>
      <c r="G173" s="22">
        <f t="shared" si="51"/>
        <v>0</v>
      </c>
      <c r="H173" s="22">
        <f t="shared" si="52"/>
        <v>0</v>
      </c>
      <c r="I173" s="22">
        <f t="shared" si="53"/>
        <v>0</v>
      </c>
      <c r="J173" s="22">
        <f t="shared" si="54"/>
        <v>0</v>
      </c>
      <c r="K173" s="22">
        <f t="shared" si="55"/>
        <v>0</v>
      </c>
      <c r="L173" s="22">
        <f t="shared" si="56"/>
        <v>0</v>
      </c>
      <c r="M173" s="22">
        <f t="shared" si="57"/>
        <v>0</v>
      </c>
      <c r="N173" s="22">
        <f t="shared" si="58"/>
        <v>0</v>
      </c>
      <c r="O173" s="33">
        <f t="shared" si="59"/>
        <v>0</v>
      </c>
      <c r="P173" s="34"/>
      <c r="Q173" s="45">
        <f t="shared" si="40"/>
        <v>0</v>
      </c>
      <c r="R173" s="46"/>
      <c r="S173" s="47"/>
      <c r="T173" s="47"/>
    </row>
    <row r="174" spans="1:20" ht="24.75" customHeight="1" outlineLevel="1">
      <c r="A174" s="19">
        <v>14008</v>
      </c>
      <c r="B174" s="20">
        <v>1454318</v>
      </c>
      <c r="C174" s="21" t="s">
        <v>116</v>
      </c>
      <c r="D174" s="22">
        <v>0</v>
      </c>
      <c r="E174" s="22">
        <v>0</v>
      </c>
      <c r="F174" s="22">
        <f t="shared" si="50"/>
        <v>0</v>
      </c>
      <c r="G174" s="22">
        <f t="shared" si="51"/>
        <v>0</v>
      </c>
      <c r="H174" s="22">
        <f t="shared" si="52"/>
        <v>0</v>
      </c>
      <c r="I174" s="22">
        <f t="shared" si="53"/>
        <v>0</v>
      </c>
      <c r="J174" s="22">
        <f t="shared" si="54"/>
        <v>0</v>
      </c>
      <c r="K174" s="22">
        <f t="shared" si="55"/>
        <v>0</v>
      </c>
      <c r="L174" s="22">
        <f t="shared" si="56"/>
        <v>0</v>
      </c>
      <c r="M174" s="22">
        <f t="shared" si="57"/>
        <v>0</v>
      </c>
      <c r="N174" s="22">
        <f t="shared" si="58"/>
        <v>0</v>
      </c>
      <c r="O174" s="33">
        <f t="shared" si="59"/>
        <v>0</v>
      </c>
      <c r="P174" s="34"/>
      <c r="Q174" s="45">
        <f t="shared" si="40"/>
        <v>0</v>
      </c>
      <c r="R174" s="46"/>
      <c r="S174" s="47"/>
      <c r="T174" s="47"/>
    </row>
    <row r="175" spans="1:20" ht="24.75" customHeight="1" outlineLevel="1">
      <c r="A175" s="19">
        <v>14009</v>
      </c>
      <c r="B175" s="20">
        <v>1454321</v>
      </c>
      <c r="C175" s="21" t="s">
        <v>117</v>
      </c>
      <c r="D175" s="22">
        <v>49287878.942000002</v>
      </c>
      <c r="E175" s="22">
        <v>53347590.377999999</v>
      </c>
      <c r="F175" s="22">
        <f>+F164-SUM(F166:F174)-SUM(F176:F184)-F186-SUM(F188:F209)</f>
        <v>107694000</v>
      </c>
      <c r="G175" s="22">
        <f t="shared" ref="G175:O175" si="60">+G164-SUM(G166:G174)-SUM(G176:G184)-G186-SUM(G188:G209)</f>
        <v>55847300</v>
      </c>
      <c r="H175" s="22">
        <f t="shared" si="60"/>
        <v>34603800</v>
      </c>
      <c r="I175" s="22">
        <f t="shared" si="60"/>
        <v>23737900</v>
      </c>
      <c r="J175" s="22">
        <f t="shared" si="60"/>
        <v>12416900</v>
      </c>
      <c r="K175" s="22">
        <f t="shared" si="60"/>
        <v>858900</v>
      </c>
      <c r="L175" s="22">
        <f t="shared" si="60"/>
        <v>43804400</v>
      </c>
      <c r="M175" s="22">
        <f t="shared" si="60"/>
        <v>54435700</v>
      </c>
      <c r="N175" s="22">
        <f t="shared" si="60"/>
        <v>57990600</v>
      </c>
      <c r="O175" s="33">
        <f t="shared" si="60"/>
        <v>49213600</v>
      </c>
      <c r="P175" s="34"/>
      <c r="Q175" s="45">
        <f t="shared" si="40"/>
        <v>53347590.377999999</v>
      </c>
      <c r="R175" s="46"/>
      <c r="S175" s="47"/>
      <c r="T175" s="47"/>
    </row>
    <row r="176" spans="1:20" ht="24.75" customHeight="1" outlineLevel="1">
      <c r="A176" s="19">
        <v>14010</v>
      </c>
      <c r="B176" s="20">
        <v>1454322</v>
      </c>
      <c r="C176" s="21" t="s">
        <v>118</v>
      </c>
      <c r="D176" s="22">
        <v>152343669.84200001</v>
      </c>
      <c r="E176" s="22">
        <v>145245798.62099999</v>
      </c>
      <c r="F176" s="22">
        <f>+ROUND(E176+((O$164-E$164)*E176/E$164),-2)</f>
        <v>139539000</v>
      </c>
      <c r="G176" s="22">
        <f>+ROUND(F176+((O$164-F$164)*F176/F$164),-2)</f>
        <v>138638200</v>
      </c>
      <c r="H176" s="22">
        <f>+ROUND(G176+((O$164-G$164)*G176/G$164),-2)</f>
        <v>145022000</v>
      </c>
      <c r="I176" s="22">
        <f>+ROUND(H176+((O$164-H$164)*H176/H$164),-2)</f>
        <v>153460600</v>
      </c>
      <c r="J176" s="22">
        <f>+ROUND(I176+((O$164-I$164)*I176/I$164),-2)</f>
        <v>162145600</v>
      </c>
      <c r="K176" s="22">
        <f>+ROUND(J176+((O$164-J$164)*J176/J$164),-2)</f>
        <v>171064400</v>
      </c>
      <c r="L176" s="22">
        <f>+ROUND(K176+((O$164-K$164)*K176/K$164),-2)</f>
        <v>180202700</v>
      </c>
      <c r="M176" s="22">
        <f>+ROUND(L176+((O$164-L$164)*L176/L$164),-2)</f>
        <v>179695400</v>
      </c>
      <c r="N176" s="22">
        <f>+ROUND(M176+((O$164-M$164)*M176/M$164),-2)</f>
        <v>177507000</v>
      </c>
      <c r="O176" s="33">
        <f>+ROUND(N176+((O$164-N$164)*N176/N$164),-2)</f>
        <v>175361700</v>
      </c>
      <c r="P176" s="34"/>
      <c r="Q176" s="45">
        <f t="shared" si="40"/>
        <v>145245798.62099999</v>
      </c>
      <c r="R176" s="46"/>
      <c r="S176" s="47"/>
      <c r="T176" s="47"/>
    </row>
    <row r="177" spans="1:20" ht="24.75" customHeight="1" outlineLevel="1">
      <c r="A177" s="19">
        <v>14011</v>
      </c>
      <c r="B177" s="20">
        <v>1454323</v>
      </c>
      <c r="C177" s="21" t="s">
        <v>119</v>
      </c>
      <c r="D177" s="22">
        <v>0</v>
      </c>
      <c r="E177" s="22">
        <v>0</v>
      </c>
      <c r="F177" s="22">
        <f>+ROUND(E177+((O$164-E$164)*E177/E$164),-2)</f>
        <v>0</v>
      </c>
      <c r="G177" s="22">
        <f>+ROUND(F177+((O$164-F$164)*F177/F$164),-2)</f>
        <v>0</v>
      </c>
      <c r="H177" s="22">
        <f>+ROUND(G177+((O$164-G$164)*G177/G$164),-2)</f>
        <v>0</v>
      </c>
      <c r="I177" s="22">
        <f>+ROUND(H177+((O$164-H$164)*H177/H$164),-2)</f>
        <v>0</v>
      </c>
      <c r="J177" s="22">
        <f>+ROUND(I177+((O$164-I$164)*I177/I$164),-2)</f>
        <v>0</v>
      </c>
      <c r="K177" s="22">
        <f>+ROUND(J177+((O$164-J$164)*J177/J$164),-2)</f>
        <v>0</v>
      </c>
      <c r="L177" s="22">
        <f>+ROUND(K177+((O$164-K$164)*K177/K$164),-2)</f>
        <v>0</v>
      </c>
      <c r="M177" s="22">
        <f>+ROUND(L177+((O$164-L$164)*L177/L$164),-2)</f>
        <v>0</v>
      </c>
      <c r="N177" s="22">
        <f>+ROUND(M177+((O$164-M$164)*M177/M$164),-2)</f>
        <v>0</v>
      </c>
      <c r="O177" s="33">
        <f>+ROUND(N177+((O$164-N$164)*N177/N$164),-2)</f>
        <v>0</v>
      </c>
      <c r="P177" s="34"/>
      <c r="Q177" s="45">
        <f t="shared" si="40"/>
        <v>0</v>
      </c>
      <c r="R177" s="46"/>
      <c r="S177" s="47"/>
      <c r="T177" s="47"/>
    </row>
    <row r="178" spans="1:20" ht="24.75" customHeight="1" outlineLevel="1">
      <c r="A178" s="19">
        <v>14012</v>
      </c>
      <c r="B178" s="20">
        <v>1454324</v>
      </c>
      <c r="C178" s="21" t="s">
        <v>120</v>
      </c>
      <c r="D178" s="22">
        <v>0</v>
      </c>
      <c r="E178" s="22">
        <v>0</v>
      </c>
      <c r="F178" s="22">
        <f>+ROUND(E178+((O$164-E$164)*E178/E$164),-2)</f>
        <v>0</v>
      </c>
      <c r="G178" s="22">
        <f>+ROUND(F178+((O$164-F$164)*F178/F$164),-2)</f>
        <v>0</v>
      </c>
      <c r="H178" s="22">
        <f>+ROUND(G178+((O$164-G$164)*G178/G$164),-2)</f>
        <v>0</v>
      </c>
      <c r="I178" s="22">
        <f>+ROUND(H178+((O$164-H$164)*H178/H$164),-2)</f>
        <v>0</v>
      </c>
      <c r="J178" s="22">
        <f>+ROUND(I178+((O$164-I$164)*I178/I$164),-2)</f>
        <v>0</v>
      </c>
      <c r="K178" s="22">
        <f>+ROUND(J178+((O$164-J$164)*J178/J$164),-2)</f>
        <v>0</v>
      </c>
      <c r="L178" s="22">
        <f>+ROUND(K178+((O$164-K$164)*K178/K$164),-2)</f>
        <v>0</v>
      </c>
      <c r="M178" s="22">
        <f>+ROUND(L178+((O$164-L$164)*L178/L$164),-2)</f>
        <v>0</v>
      </c>
      <c r="N178" s="22">
        <f>+ROUND(M178+((O$164-M$164)*M178/M$164),-2)</f>
        <v>0</v>
      </c>
      <c r="O178" s="33">
        <f>+ROUND(N178+((O$164-N$164)*N178/N$164),-2)</f>
        <v>0</v>
      </c>
      <c r="P178" s="34"/>
      <c r="Q178" s="45">
        <f t="shared" si="40"/>
        <v>0</v>
      </c>
      <c r="R178" s="46"/>
      <c r="S178" s="47"/>
      <c r="T178" s="47"/>
    </row>
    <row r="179" spans="1:20" ht="24.75" customHeight="1" outlineLevel="1">
      <c r="A179" s="19">
        <v>14017</v>
      </c>
      <c r="B179" s="20">
        <v>1454331</v>
      </c>
      <c r="C179" s="21" t="s">
        <v>121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33">
        <v>0</v>
      </c>
      <c r="P179" s="34"/>
      <c r="Q179" s="45">
        <f t="shared" si="40"/>
        <v>0</v>
      </c>
      <c r="R179" s="46"/>
      <c r="S179" s="47"/>
      <c r="T179" s="47"/>
    </row>
    <row r="180" spans="1:20" ht="24.75" customHeight="1" outlineLevel="1">
      <c r="A180" s="19">
        <v>14018</v>
      </c>
      <c r="B180" s="20">
        <v>1454332</v>
      </c>
      <c r="C180" s="21" t="s">
        <v>122</v>
      </c>
      <c r="D180" s="22">
        <v>0</v>
      </c>
      <c r="E180" s="22">
        <v>0</v>
      </c>
      <c r="F180" s="22">
        <f>+ROUND(E180+((O$164-E$164)*E180/E$164),-2)</f>
        <v>0</v>
      </c>
      <c r="G180" s="22">
        <f>+ROUND(F180+((O$164-F$164)*F180/F$164),-2)</f>
        <v>0</v>
      </c>
      <c r="H180" s="22">
        <f>+ROUND(G180+((O$164-G$164)*G180/G$164),-2)</f>
        <v>0</v>
      </c>
      <c r="I180" s="22">
        <f>+ROUND(H180+((O$164-H$164)*H180/H$164),-2)</f>
        <v>0</v>
      </c>
      <c r="J180" s="22">
        <f>+ROUND(I180+((O$164-I$164)*I180/I$164),-2)</f>
        <v>0</v>
      </c>
      <c r="K180" s="22">
        <f>+ROUND(J180+((O$164-J$164)*J180/J$164),-2)</f>
        <v>0</v>
      </c>
      <c r="L180" s="22">
        <f>+ROUND(K180+((O$164-K$164)*K180/K$164),-2)</f>
        <v>0</v>
      </c>
      <c r="M180" s="22">
        <f>+ROUND(L180+((O$164-L$164)*L180/L$164),-2)</f>
        <v>0</v>
      </c>
      <c r="N180" s="22">
        <f>+ROUND(M180+((O$164-M$164)*M180/M$164),-2)</f>
        <v>0</v>
      </c>
      <c r="O180" s="33">
        <f>+ROUND(N180+((O$164-N$164)*N180/N$164),-2)</f>
        <v>0</v>
      </c>
      <c r="P180" s="34"/>
      <c r="Q180" s="45">
        <f t="shared" si="40"/>
        <v>0</v>
      </c>
      <c r="R180" s="46"/>
      <c r="S180" s="47"/>
      <c r="T180" s="47"/>
    </row>
    <row r="181" spans="1:20" ht="24.75" customHeight="1" outlineLevel="1">
      <c r="A181" s="19">
        <v>14019</v>
      </c>
      <c r="B181" s="20">
        <v>1454333</v>
      </c>
      <c r="C181" s="21" t="s">
        <v>123</v>
      </c>
      <c r="D181" s="22">
        <v>866677.603</v>
      </c>
      <c r="E181" s="22">
        <v>4866677.6030000001</v>
      </c>
      <c r="F181" s="22">
        <f>+ROUND(E181+((O$164-E$164)*E181/E$164),-2)</f>
        <v>4675500</v>
      </c>
      <c r="G181" s="22">
        <f>+ROUND(F181+((O$164-F$164)*F181/F$164),-2)</f>
        <v>4645300</v>
      </c>
      <c r="H181" s="22">
        <f>+ROUND(G181+((O$164-G$164)*G181/G$164),-2)</f>
        <v>4859200</v>
      </c>
      <c r="I181" s="22">
        <f>+ROUND(H181+((O$164-H$164)*H181/H$164),-2)</f>
        <v>5142000</v>
      </c>
      <c r="J181" s="22">
        <f>+ROUND(I181+((O$164-I$164)*I181/I$164),-2)</f>
        <v>5433000</v>
      </c>
      <c r="K181" s="22">
        <f>+ROUND(J181+((O$164-J$164)*J181/J$164),-2)</f>
        <v>5731800</v>
      </c>
      <c r="L181" s="22">
        <f>+ROUND(K181+((O$164-K$164)*K181/K$164),-2)</f>
        <v>6038000</v>
      </c>
      <c r="M181" s="22">
        <f>+ROUND(L181+((O$164-L$164)*L181/L$164),-2)</f>
        <v>6021000</v>
      </c>
      <c r="N181" s="22">
        <f>+ROUND(M181+((O$164-M$164)*M181/M$164),-2)</f>
        <v>5947700</v>
      </c>
      <c r="O181" s="33">
        <f>+ROUND(N181+((O$164-N$164)*N181/N$164),-2)</f>
        <v>5875800</v>
      </c>
      <c r="P181" s="34"/>
      <c r="Q181" s="45">
        <f t="shared" si="40"/>
        <v>4866677.6030000001</v>
      </c>
      <c r="R181" s="46"/>
      <c r="S181" s="47"/>
      <c r="T181" s="47"/>
    </row>
    <row r="182" spans="1:20" ht="24.75" customHeight="1" outlineLevel="1">
      <c r="A182" s="19">
        <v>14020</v>
      </c>
      <c r="B182" s="20">
        <v>1454334</v>
      </c>
      <c r="C182" s="21" t="s">
        <v>124</v>
      </c>
      <c r="D182" s="22">
        <v>0</v>
      </c>
      <c r="E182" s="22">
        <v>0</v>
      </c>
      <c r="F182" s="22">
        <f>+ROUND(E182+((O$164-E$164)*E182/E$164),-2)</f>
        <v>0</v>
      </c>
      <c r="G182" s="22">
        <f>+ROUND(F182+((O$164-F$164)*F182/F$164),-2)</f>
        <v>0</v>
      </c>
      <c r="H182" s="22">
        <f>+ROUND(G182+((O$164-G$164)*G182/G$164),-2)</f>
        <v>0</v>
      </c>
      <c r="I182" s="22">
        <f>+ROUND(H182+((O$164-H$164)*H182/H$164),-2)</f>
        <v>0</v>
      </c>
      <c r="J182" s="22">
        <f>+ROUND(I182+((O$164-I$164)*I182/I$164),-2)</f>
        <v>0</v>
      </c>
      <c r="K182" s="22">
        <f>+ROUND(J182+((O$164-J$164)*J182/J$164),-2)</f>
        <v>0</v>
      </c>
      <c r="L182" s="22">
        <f>+ROUND(K182+((O$164-K$164)*K182/K$164),-2)</f>
        <v>0</v>
      </c>
      <c r="M182" s="22">
        <f>+ROUND(L182+((O$164-L$164)*L182/L$164),-2)</f>
        <v>0</v>
      </c>
      <c r="N182" s="22">
        <f>+ROUND(M182+((O$164-M$164)*M182/M$164),-2)</f>
        <v>0</v>
      </c>
      <c r="O182" s="33">
        <f>+ROUND(N182+((O$164-N$164)*N182/N$164),-2)</f>
        <v>0</v>
      </c>
      <c r="P182" s="34"/>
      <c r="Q182" s="45">
        <f t="shared" si="40"/>
        <v>0</v>
      </c>
      <c r="R182" s="46"/>
      <c r="S182" s="47"/>
      <c r="T182" s="47"/>
    </row>
    <row r="183" spans="1:20" ht="24.75" customHeight="1" outlineLevel="1">
      <c r="A183" s="19">
        <v>14021</v>
      </c>
      <c r="B183" s="20">
        <v>1454335</v>
      </c>
      <c r="C183" s="21" t="s">
        <v>125</v>
      </c>
      <c r="D183" s="22">
        <v>0</v>
      </c>
      <c r="E183" s="22">
        <v>0</v>
      </c>
      <c r="F183" s="22">
        <f>+ROUND(E183+((O$164-E$164)*E183/E$164),-2)</f>
        <v>0</v>
      </c>
      <c r="G183" s="22">
        <f>+ROUND(F183+((O$164-F$164)*F183/F$164),-2)</f>
        <v>0</v>
      </c>
      <c r="H183" s="22">
        <f>+ROUND(G183+((O$164-G$164)*G183/G$164),-2)</f>
        <v>0</v>
      </c>
      <c r="I183" s="22">
        <f>+ROUND(H183+((O$164-H$164)*H183/H$164),-2)</f>
        <v>0</v>
      </c>
      <c r="J183" s="22">
        <f>+ROUND(I183+((O$164-I$164)*I183/I$164),-2)</f>
        <v>0</v>
      </c>
      <c r="K183" s="22">
        <f>+ROUND(J183+((O$164-J$164)*J183/J$164),-2)</f>
        <v>0</v>
      </c>
      <c r="L183" s="22">
        <f>+ROUND(K183+((O$164-K$164)*K183/K$164),-2)</f>
        <v>0</v>
      </c>
      <c r="M183" s="22">
        <f>+ROUND(L183+((O$164-L$164)*L183/L$164),-2)</f>
        <v>0</v>
      </c>
      <c r="N183" s="22">
        <f>+ROUND(M183+((O$164-M$164)*M183/M$164),-2)</f>
        <v>0</v>
      </c>
      <c r="O183" s="33">
        <f>+ROUND(N183+((O$164-N$164)*N183/N$164),-2)</f>
        <v>0</v>
      </c>
      <c r="P183" s="34"/>
      <c r="Q183" s="45">
        <f t="shared" si="40"/>
        <v>0</v>
      </c>
      <c r="R183" s="46"/>
      <c r="S183" s="47"/>
      <c r="T183" s="47"/>
    </row>
    <row r="184" spans="1:20" ht="24.75" customHeight="1" outlineLevel="1">
      <c r="A184" s="19">
        <v>14022</v>
      </c>
      <c r="B184" s="20">
        <v>1454336</v>
      </c>
      <c r="C184" s="21" t="s">
        <v>126</v>
      </c>
      <c r="D184" s="22">
        <v>28921995.302000001</v>
      </c>
      <c r="E184" s="22">
        <v>30633289.212000001</v>
      </c>
      <c r="F184" s="22">
        <f>+ROUND(E184+((O$164-E$164)*E184/E$164),-2)</f>
        <v>29429700</v>
      </c>
      <c r="G184" s="22">
        <f>+ROUND(F184+((O$164-F$164)*F184/F$164),-2)</f>
        <v>29239700</v>
      </c>
      <c r="H184" s="22">
        <f>+ROUND(G184+((O$164-G$164)*G184/G$164),-2)</f>
        <v>30586100</v>
      </c>
      <c r="I184" s="22">
        <f>+ROUND(H184+((O$164-H$164)*H184/H$164),-2)</f>
        <v>32365900</v>
      </c>
      <c r="J184" s="22">
        <f>+ROUND(I184+((O$164-I$164)*I184/I$164),-2)</f>
        <v>34197600</v>
      </c>
      <c r="K184" s="22">
        <f>+ROUND(J184+((O$164-J$164)*J184/J$164),-2)</f>
        <v>36078600</v>
      </c>
      <c r="L184" s="22">
        <f>+ROUND(K184+((O$164-K$164)*K184/K$164),-2)</f>
        <v>38005900</v>
      </c>
      <c r="M184" s="22">
        <f>+ROUND(L184+((O$164-L$164)*L184/L$164),-2)</f>
        <v>37898900</v>
      </c>
      <c r="N184" s="22">
        <f>+ROUND(M184+((O$164-M$164)*M184/M$164),-2)</f>
        <v>37437400</v>
      </c>
      <c r="O184" s="33">
        <f>+ROUND(N184+((O$164-N$164)*N184/N$164),-2)</f>
        <v>36984900</v>
      </c>
      <c r="P184" s="34"/>
      <c r="Q184" s="45">
        <f t="shared" si="40"/>
        <v>30633289.212000001</v>
      </c>
      <c r="R184" s="46"/>
      <c r="S184" s="47"/>
      <c r="T184" s="47"/>
    </row>
    <row r="185" spans="1:20" ht="24.75" customHeight="1" outlineLevel="1">
      <c r="A185" s="19">
        <v>14023</v>
      </c>
      <c r="B185" s="20">
        <v>1454337</v>
      </c>
      <c r="C185" s="21" t="s">
        <v>127</v>
      </c>
      <c r="D185" s="22">
        <f>+D186+D187</f>
        <v>808944.9050000906</v>
      </c>
      <c r="E185" s="22">
        <f>+E186+E187</f>
        <v>792212.26499998569</v>
      </c>
      <c r="F185" s="22">
        <f t="shared" ref="F185:O185" si="61">F186+F187</f>
        <v>761100</v>
      </c>
      <c r="G185" s="22">
        <f t="shared" si="61"/>
        <v>756200</v>
      </c>
      <c r="H185" s="22">
        <f t="shared" si="61"/>
        <v>791000</v>
      </c>
      <c r="I185" s="22">
        <f t="shared" si="61"/>
        <v>837000</v>
      </c>
      <c r="J185" s="22">
        <f t="shared" si="61"/>
        <v>884400</v>
      </c>
      <c r="K185" s="22">
        <f t="shared" si="61"/>
        <v>933000</v>
      </c>
      <c r="L185" s="22">
        <f t="shared" si="61"/>
        <v>982800</v>
      </c>
      <c r="M185" s="22">
        <f t="shared" si="61"/>
        <v>980000</v>
      </c>
      <c r="N185" s="22">
        <f t="shared" si="61"/>
        <v>968100</v>
      </c>
      <c r="O185" s="33">
        <f t="shared" si="61"/>
        <v>956400</v>
      </c>
      <c r="P185" s="34"/>
      <c r="Q185" s="45">
        <f t="shared" si="40"/>
        <v>792212.26499998569</v>
      </c>
      <c r="R185" s="46"/>
      <c r="S185" s="47"/>
      <c r="T185" s="47"/>
    </row>
    <row r="186" spans="1:20" ht="24.75" customHeight="1" outlineLevel="1">
      <c r="A186" s="19"/>
      <c r="B186" s="20" t="s">
        <v>128</v>
      </c>
      <c r="C186" s="21" t="s">
        <v>129</v>
      </c>
      <c r="D186" s="22">
        <f>+D164-SUM(D166:D184)-SUM(D188:D209)</f>
        <v>808944.9050000906</v>
      </c>
      <c r="E186" s="22">
        <f>+E164-SUM(E166:E184)-SUM(E188:E209)</f>
        <v>792212.26499998569</v>
      </c>
      <c r="F186" s="22">
        <f>+ROUND(E186+((O$164-E$164)*E186/E$164),-2)</f>
        <v>761100</v>
      </c>
      <c r="G186" s="22">
        <f>+ROUND(F186+((O$164-F$164)*F186/F$164),-2)</f>
        <v>756200</v>
      </c>
      <c r="H186" s="22">
        <f>+ROUND(G186+((O$164-G$164)*G186/G$164),-2)</f>
        <v>791000</v>
      </c>
      <c r="I186" s="22">
        <f>+ROUND(H186+((O$164-H$164)*H186/H$164),-2)</f>
        <v>837000</v>
      </c>
      <c r="J186" s="22">
        <f>+ROUND(I186+((O$164-I$164)*I186/I$164),-2)</f>
        <v>884400</v>
      </c>
      <c r="K186" s="22">
        <f>+ROUND(J186+((O$164-J$164)*J186/J$164),-2)</f>
        <v>933000</v>
      </c>
      <c r="L186" s="22">
        <f>+ROUND(K186+((O$164-K$164)*K186/K$164),-2)</f>
        <v>982800</v>
      </c>
      <c r="M186" s="22">
        <f>+ROUND(L186+((O$164-L$164)*L186/L$164),-2)</f>
        <v>980000</v>
      </c>
      <c r="N186" s="22">
        <f>+ROUND(M186+((O$164-M$164)*M186/M$164),-2)</f>
        <v>968100</v>
      </c>
      <c r="O186" s="33">
        <f>+ROUND(N186+((O$164-N$164)*N186/N$164),-2)</f>
        <v>956400</v>
      </c>
      <c r="P186" s="34"/>
      <c r="Q186" s="45">
        <f t="shared" si="40"/>
        <v>792212.26499998569</v>
      </c>
      <c r="R186" s="46"/>
      <c r="S186" s="47"/>
      <c r="T186" s="47"/>
    </row>
    <row r="187" spans="1:20" ht="24.75" customHeight="1" outlineLevel="1">
      <c r="A187" s="19"/>
      <c r="B187" s="20" t="s">
        <v>130</v>
      </c>
      <c r="C187" s="21" t="s">
        <v>131</v>
      </c>
      <c r="D187" s="22">
        <v>0</v>
      </c>
      <c r="E187" s="22">
        <v>0</v>
      </c>
      <c r="F187" s="22">
        <f>+ROUND(E187+((O$165-E$165)*E187/E$165),-2)</f>
        <v>0</v>
      </c>
      <c r="G187" s="22">
        <f>+ROUND(F187+((O$165-F$165)*F187/F$165),-2)</f>
        <v>0</v>
      </c>
      <c r="H187" s="22">
        <f>+ROUND(G187+((O$165-G$165)*G187/G$165),-2)</f>
        <v>0</v>
      </c>
      <c r="I187" s="22">
        <f>+ROUND(H187+((O$165-H$165)*H187/H$165),-2)</f>
        <v>0</v>
      </c>
      <c r="J187" s="22">
        <f>+ROUND(I187+((O$165-I$165)*I187/I$165),-2)</f>
        <v>0</v>
      </c>
      <c r="K187" s="22">
        <f>+ROUND(J187+((O$165-J$165)*J187/J$165),-2)</f>
        <v>0</v>
      </c>
      <c r="L187" s="22">
        <f>+ROUND(K187+((O$165-K$165)*K187/K$165),-2)</f>
        <v>0</v>
      </c>
      <c r="M187" s="22">
        <f>+ROUND(L187+((O$165-L$165)*L187/L$165),-2)</f>
        <v>0</v>
      </c>
      <c r="N187" s="22">
        <f>+ROUND(M187+((O$165-M$165)*M187/M$165),-2)</f>
        <v>0</v>
      </c>
      <c r="O187" s="33">
        <f>+ROUND(N187+((O$165-N$165)*N187/N$165),-2)</f>
        <v>0</v>
      </c>
      <c r="P187" s="34"/>
      <c r="Q187" s="45">
        <f t="shared" si="40"/>
        <v>0</v>
      </c>
      <c r="R187" s="46"/>
      <c r="S187" s="47"/>
      <c r="T187" s="47"/>
    </row>
    <row r="188" spans="1:20" ht="24.75" customHeight="1" outlineLevel="1">
      <c r="A188" s="19">
        <v>14024</v>
      </c>
      <c r="B188" s="20">
        <v>1454338</v>
      </c>
      <c r="C188" s="21" t="s">
        <v>132</v>
      </c>
      <c r="D188" s="22">
        <v>0</v>
      </c>
      <c r="E188" s="22">
        <v>0</v>
      </c>
      <c r="F188" s="22">
        <f>+ROUND(E188+((O$164-E$164)*E188/E$164),-2)</f>
        <v>0</v>
      </c>
      <c r="G188" s="22">
        <f>+ROUND(F188+((O$164-F$164)*F188/F$164),-2)</f>
        <v>0</v>
      </c>
      <c r="H188" s="22">
        <f>+ROUND(G188+((O$164-G$164)*G188/G$164),-2)</f>
        <v>0</v>
      </c>
      <c r="I188" s="22">
        <f>+ROUND(H188+((O$164-H$164)*H188/H$164),-2)</f>
        <v>0</v>
      </c>
      <c r="J188" s="22">
        <f>+ROUND(I188+((O$164-I$164)*I188/I$164),-2)</f>
        <v>0</v>
      </c>
      <c r="K188" s="22">
        <f>+ROUND(J188+((O$164-J$164)*J188/J$164),-2)</f>
        <v>0</v>
      </c>
      <c r="L188" s="22">
        <f>+ROUND(K188+((O$164-K$164)*K188/K$164),-2)</f>
        <v>0</v>
      </c>
      <c r="M188" s="22">
        <f>+ROUND(L188+((O$164-L$164)*L188/L$164),-2)</f>
        <v>0</v>
      </c>
      <c r="N188" s="22">
        <f>+ROUND(M188+((O$164-M$164)*M188/M$164),-2)</f>
        <v>0</v>
      </c>
      <c r="O188" s="33">
        <f>+ROUND(N188+((O$164-N$164)*N188/N$164),-2)</f>
        <v>0</v>
      </c>
      <c r="P188" s="34"/>
      <c r="Q188" s="45">
        <f t="shared" si="40"/>
        <v>0</v>
      </c>
      <c r="R188" s="46"/>
      <c r="S188" s="47"/>
      <c r="T188" s="47"/>
    </row>
    <row r="189" spans="1:20" ht="24.75" customHeight="1" outlineLevel="1">
      <c r="A189" s="19">
        <v>14025</v>
      </c>
      <c r="B189" s="20">
        <v>1454339</v>
      </c>
      <c r="C189" s="21" t="s">
        <v>133</v>
      </c>
      <c r="D189" s="22">
        <v>0</v>
      </c>
      <c r="E189" s="22">
        <v>0</v>
      </c>
      <c r="F189" s="22">
        <f>+ROUND(E189+((O$164-E$164)*E189/E$164),-2)</f>
        <v>0</v>
      </c>
      <c r="G189" s="22">
        <f>+ROUND(F189+((O$164-F$164)*F189/F$164),-2)</f>
        <v>0</v>
      </c>
      <c r="H189" s="22">
        <f>+ROUND(G189+((O$164-G$164)*G189/G$164),-2)</f>
        <v>0</v>
      </c>
      <c r="I189" s="22">
        <f>+ROUND(H189+((O$164-H$164)*H189/H$164),-2)</f>
        <v>0</v>
      </c>
      <c r="J189" s="22">
        <f>+ROUND(I189+((O$164-I$164)*I189/I$164),-2)</f>
        <v>0</v>
      </c>
      <c r="K189" s="22">
        <f>+ROUND(J189+((O$164-J$164)*J189/J$164),-2)</f>
        <v>0</v>
      </c>
      <c r="L189" s="22">
        <f>+ROUND(K189+((O$164-K$164)*K189/K$164),-2)</f>
        <v>0</v>
      </c>
      <c r="M189" s="22">
        <f>+ROUND(L189+((O$164-L$164)*L189/L$164),-2)</f>
        <v>0</v>
      </c>
      <c r="N189" s="22">
        <f>+ROUND(M189+((O$164-M$164)*M189/M$164),-2)</f>
        <v>0</v>
      </c>
      <c r="O189" s="33">
        <f>+ROUND(N189+((O$164-N$164)*N189/N$164),-2)</f>
        <v>0</v>
      </c>
      <c r="P189" s="34"/>
      <c r="Q189" s="45">
        <f t="shared" si="40"/>
        <v>0</v>
      </c>
      <c r="R189" s="46"/>
      <c r="S189" s="47"/>
      <c r="T189" s="47"/>
    </row>
    <row r="190" spans="1:20" ht="24.75" customHeight="1" outlineLevel="1">
      <c r="A190" s="19">
        <v>14026</v>
      </c>
      <c r="B190" s="20">
        <v>1454340</v>
      </c>
      <c r="C190" s="21" t="s">
        <v>134</v>
      </c>
      <c r="D190" s="22">
        <v>0</v>
      </c>
      <c r="E190" s="22">
        <v>0</v>
      </c>
      <c r="F190" s="22">
        <f>+ROUND(E190+((O$164-E$164)*E190/E$164),-2)</f>
        <v>0</v>
      </c>
      <c r="G190" s="22">
        <f>+ROUND(F190+((O$164-F$164)*F190/F$164),-2)</f>
        <v>0</v>
      </c>
      <c r="H190" s="22">
        <f>+ROUND(G190+((O$164-G$164)*G190/G$164),-2)</f>
        <v>0</v>
      </c>
      <c r="I190" s="22">
        <f>+ROUND(H190+((O$164-H$164)*H190/H$164),-2)</f>
        <v>0</v>
      </c>
      <c r="J190" s="22">
        <f>+ROUND(I190+((O$164-I$164)*I190/I$164),-2)</f>
        <v>0</v>
      </c>
      <c r="K190" s="22">
        <f>+ROUND(J190+((O$164-J$164)*J190/J$164),-2)</f>
        <v>0</v>
      </c>
      <c r="L190" s="22">
        <f>+ROUND(K190+((O$164-K$164)*K190/K$164),-2)</f>
        <v>0</v>
      </c>
      <c r="M190" s="22">
        <f>+ROUND(L190+((O$164-L$164)*L190/L$164),-2)</f>
        <v>0</v>
      </c>
      <c r="N190" s="22">
        <f>+ROUND(M190+((O$164-M$164)*M190/M$164),-2)</f>
        <v>0</v>
      </c>
      <c r="O190" s="33">
        <f>+ROUND(N190+((O$164-N$164)*N190/N$164),-2)</f>
        <v>0</v>
      </c>
      <c r="P190" s="34"/>
      <c r="Q190" s="45">
        <f t="shared" si="40"/>
        <v>0</v>
      </c>
      <c r="R190" s="46"/>
      <c r="S190" s="47"/>
      <c r="T190" s="47"/>
    </row>
    <row r="191" spans="1:20" ht="24.75" customHeight="1" outlineLevel="1">
      <c r="A191" s="19">
        <v>14027</v>
      </c>
      <c r="B191" s="20">
        <v>1454341</v>
      </c>
      <c r="C191" s="21" t="s">
        <v>135</v>
      </c>
      <c r="D191" s="22">
        <v>605007.17000000004</v>
      </c>
      <c r="E191" s="22">
        <v>586385.65</v>
      </c>
      <c r="F191" s="22">
        <f>+ROUND(E191+((O$164-E$164)*E191/E$164),-2)</f>
        <v>563300</v>
      </c>
      <c r="G191" s="22">
        <f>+ROUND(F191+((O$164-F$164)*F191/F$164),-2)</f>
        <v>559700</v>
      </c>
      <c r="H191" s="22">
        <f>+ROUND(G191+((O$164-G$164)*G191/G$164),-2)</f>
        <v>585500</v>
      </c>
      <c r="I191" s="22">
        <f>+ROUND(H191+((O$164-H$164)*H191/H$164),-2)</f>
        <v>619600</v>
      </c>
      <c r="J191" s="22">
        <f>+ROUND(I191+((O$164-I$164)*I191/I$164),-2)</f>
        <v>654700</v>
      </c>
      <c r="K191" s="22">
        <f>+ROUND(J191+((O$164-J$164)*J191/J$164),-2)</f>
        <v>690700</v>
      </c>
      <c r="L191" s="22">
        <f>+ROUND(K191+((O$164-K$164)*K191/K$164),-2)</f>
        <v>727600</v>
      </c>
      <c r="M191" s="22">
        <f>+ROUND(L191+((O$164-L$164)*L191/L$164),-2)</f>
        <v>725600</v>
      </c>
      <c r="N191" s="22">
        <f>+ROUND(M191+((O$164-M$164)*M191/M$164),-2)</f>
        <v>716800</v>
      </c>
      <c r="O191" s="33">
        <f>+ROUND(N191+((O$164-N$164)*N191/N$164),-2)</f>
        <v>708100</v>
      </c>
      <c r="P191" s="34"/>
      <c r="Q191" s="45">
        <f t="shared" si="40"/>
        <v>586385.65</v>
      </c>
      <c r="R191" s="46"/>
      <c r="S191" s="47"/>
      <c r="T191" s="47"/>
    </row>
    <row r="192" spans="1:20" ht="24.75" customHeight="1" outlineLevel="1">
      <c r="A192" s="19">
        <v>14030</v>
      </c>
      <c r="B192" s="20">
        <v>1454344</v>
      </c>
      <c r="C192" s="21" t="s">
        <v>136</v>
      </c>
      <c r="D192" s="22">
        <v>500000</v>
      </c>
      <c r="E192" s="22">
        <v>900000</v>
      </c>
      <c r="F192" s="22">
        <v>0</v>
      </c>
      <c r="G192" s="22">
        <v>0</v>
      </c>
      <c r="H192" s="22">
        <v>500000</v>
      </c>
      <c r="I192" s="22">
        <v>700000</v>
      </c>
      <c r="J192" s="22">
        <v>1000000</v>
      </c>
      <c r="K192" s="22">
        <v>1200000</v>
      </c>
      <c r="L192" s="22">
        <v>1400000</v>
      </c>
      <c r="M192" s="22">
        <v>1500000</v>
      </c>
      <c r="N192" s="22">
        <v>1000000</v>
      </c>
      <c r="O192" s="33">
        <v>0</v>
      </c>
      <c r="P192" s="34"/>
      <c r="Q192" s="45">
        <f t="shared" si="40"/>
        <v>900000</v>
      </c>
      <c r="R192" s="46"/>
      <c r="S192" s="47"/>
      <c r="T192" s="47"/>
    </row>
    <row r="193" spans="1:20" ht="24.75" customHeight="1" outlineLevel="1">
      <c r="A193" s="19">
        <v>14031</v>
      </c>
      <c r="B193" s="20">
        <v>1454345</v>
      </c>
      <c r="C193" s="21" t="s">
        <v>137</v>
      </c>
      <c r="D193" s="22">
        <v>0</v>
      </c>
      <c r="E193" s="22">
        <v>0</v>
      </c>
      <c r="F193" s="22">
        <f t="shared" ref="F193:F200" si="62">+ROUND(E193+((O$164-E$164)*E193/E$164),-2)</f>
        <v>0</v>
      </c>
      <c r="G193" s="22">
        <f t="shared" ref="G193:G200" si="63">+ROUND(F193+((O$164-F$164)*F193/F$164),-2)</f>
        <v>0</v>
      </c>
      <c r="H193" s="22">
        <f t="shared" ref="H193:H200" si="64">+ROUND(G193+((O$164-G$164)*G193/G$164),-2)</f>
        <v>0</v>
      </c>
      <c r="I193" s="22">
        <f t="shared" ref="I193:I200" si="65">+ROUND(H193+((O$164-H$164)*H193/H$164),-2)</f>
        <v>0</v>
      </c>
      <c r="J193" s="22">
        <f t="shared" ref="J193:J200" si="66">+ROUND(I193+((O$164-I$164)*I193/I$164),-2)</f>
        <v>0</v>
      </c>
      <c r="K193" s="22">
        <f t="shared" ref="K193:K200" si="67">+ROUND(J193+((O$164-J$164)*J193/J$164),-2)</f>
        <v>0</v>
      </c>
      <c r="L193" s="22">
        <f t="shared" ref="L193:L200" si="68">+ROUND(K193+((O$164-K$164)*K193/K$164),-2)</f>
        <v>0</v>
      </c>
      <c r="M193" s="22">
        <f t="shared" ref="M193:M200" si="69">+ROUND(L193+((O$164-L$164)*L193/L$164),-2)</f>
        <v>0</v>
      </c>
      <c r="N193" s="22">
        <f t="shared" ref="N193:N200" si="70">+ROUND(M193+((O$164-M$164)*M193/M$164),-2)</f>
        <v>0</v>
      </c>
      <c r="O193" s="33">
        <f t="shared" ref="O193:O200" si="71">+ROUND(N193+((O$164-N$164)*N193/N$164),-2)</f>
        <v>0</v>
      </c>
      <c r="P193" s="34"/>
      <c r="Q193" s="45">
        <f t="shared" si="40"/>
        <v>0</v>
      </c>
      <c r="R193" s="46"/>
      <c r="S193" s="47"/>
      <c r="T193" s="47"/>
    </row>
    <row r="194" spans="1:20" ht="24.75" customHeight="1" outlineLevel="1">
      <c r="A194" s="19">
        <v>14032</v>
      </c>
      <c r="B194" s="20">
        <v>1454346</v>
      </c>
      <c r="C194" s="21" t="s">
        <v>138</v>
      </c>
      <c r="D194" s="22">
        <v>0</v>
      </c>
      <c r="E194" s="22">
        <v>0</v>
      </c>
      <c r="F194" s="22">
        <f t="shared" si="62"/>
        <v>0</v>
      </c>
      <c r="G194" s="22">
        <f t="shared" si="63"/>
        <v>0</v>
      </c>
      <c r="H194" s="22">
        <f t="shared" si="64"/>
        <v>0</v>
      </c>
      <c r="I194" s="22">
        <f t="shared" si="65"/>
        <v>0</v>
      </c>
      <c r="J194" s="22">
        <f t="shared" si="66"/>
        <v>0</v>
      </c>
      <c r="K194" s="22">
        <f t="shared" si="67"/>
        <v>0</v>
      </c>
      <c r="L194" s="22">
        <f t="shared" si="68"/>
        <v>0</v>
      </c>
      <c r="M194" s="22">
        <f t="shared" si="69"/>
        <v>0</v>
      </c>
      <c r="N194" s="22">
        <f t="shared" si="70"/>
        <v>0</v>
      </c>
      <c r="O194" s="33">
        <f t="shared" si="71"/>
        <v>0</v>
      </c>
      <c r="P194" s="34"/>
      <c r="Q194" s="45">
        <f t="shared" si="40"/>
        <v>0</v>
      </c>
      <c r="R194" s="46"/>
      <c r="S194" s="47"/>
      <c r="T194" s="47"/>
    </row>
    <row r="195" spans="1:20" ht="24.75" customHeight="1" outlineLevel="1">
      <c r="A195" s="19">
        <v>14033</v>
      </c>
      <c r="B195" s="20">
        <v>1454347</v>
      </c>
      <c r="C195" s="21" t="s">
        <v>139</v>
      </c>
      <c r="D195" s="22">
        <v>0</v>
      </c>
      <c r="E195" s="22">
        <v>0</v>
      </c>
      <c r="F195" s="22">
        <f t="shared" si="62"/>
        <v>0</v>
      </c>
      <c r="G195" s="22">
        <f t="shared" si="63"/>
        <v>0</v>
      </c>
      <c r="H195" s="22">
        <f t="shared" si="64"/>
        <v>0</v>
      </c>
      <c r="I195" s="22">
        <f t="shared" si="65"/>
        <v>0</v>
      </c>
      <c r="J195" s="22">
        <f t="shared" si="66"/>
        <v>0</v>
      </c>
      <c r="K195" s="22">
        <f t="shared" si="67"/>
        <v>0</v>
      </c>
      <c r="L195" s="22">
        <f t="shared" si="68"/>
        <v>0</v>
      </c>
      <c r="M195" s="22">
        <f t="shared" si="69"/>
        <v>0</v>
      </c>
      <c r="N195" s="22">
        <f t="shared" si="70"/>
        <v>0</v>
      </c>
      <c r="O195" s="33">
        <f t="shared" si="71"/>
        <v>0</v>
      </c>
      <c r="P195" s="34"/>
      <c r="Q195" s="45">
        <f t="shared" si="40"/>
        <v>0</v>
      </c>
      <c r="R195" s="46"/>
      <c r="S195" s="47"/>
      <c r="T195" s="47"/>
    </row>
    <row r="196" spans="1:20" ht="24.75" customHeight="1" outlineLevel="1">
      <c r="A196" s="19">
        <v>14034</v>
      </c>
      <c r="B196" s="20">
        <v>1454348</v>
      </c>
      <c r="C196" s="21" t="s">
        <v>140</v>
      </c>
      <c r="D196" s="22">
        <v>0</v>
      </c>
      <c r="E196" s="22">
        <v>0</v>
      </c>
      <c r="F196" s="22">
        <f t="shared" si="62"/>
        <v>0</v>
      </c>
      <c r="G196" s="22">
        <f t="shared" si="63"/>
        <v>0</v>
      </c>
      <c r="H196" s="22">
        <f t="shared" si="64"/>
        <v>0</v>
      </c>
      <c r="I196" s="22">
        <f t="shared" si="65"/>
        <v>0</v>
      </c>
      <c r="J196" s="22">
        <f t="shared" si="66"/>
        <v>0</v>
      </c>
      <c r="K196" s="22">
        <f t="shared" si="67"/>
        <v>0</v>
      </c>
      <c r="L196" s="22">
        <f t="shared" si="68"/>
        <v>0</v>
      </c>
      <c r="M196" s="22">
        <f t="shared" si="69"/>
        <v>0</v>
      </c>
      <c r="N196" s="22">
        <f t="shared" si="70"/>
        <v>0</v>
      </c>
      <c r="O196" s="33">
        <f t="shared" si="71"/>
        <v>0</v>
      </c>
      <c r="P196" s="34"/>
      <c r="Q196" s="45">
        <f t="shared" si="40"/>
        <v>0</v>
      </c>
      <c r="R196" s="46"/>
      <c r="S196" s="47"/>
      <c r="T196" s="47"/>
    </row>
    <row r="197" spans="1:20" ht="24.75" customHeight="1" outlineLevel="1">
      <c r="A197" s="19">
        <v>14035</v>
      </c>
      <c r="B197" s="20">
        <v>1454349</v>
      </c>
      <c r="C197" s="21" t="s">
        <v>141</v>
      </c>
      <c r="D197" s="22">
        <v>1506648</v>
      </c>
      <c r="E197" s="22">
        <v>627494</v>
      </c>
      <c r="F197" s="22">
        <f t="shared" si="62"/>
        <v>602800</v>
      </c>
      <c r="G197" s="22">
        <f t="shared" si="63"/>
        <v>598900</v>
      </c>
      <c r="H197" s="22">
        <f t="shared" si="64"/>
        <v>626500</v>
      </c>
      <c r="I197" s="22">
        <f t="shared" si="65"/>
        <v>663000</v>
      </c>
      <c r="J197" s="22">
        <f t="shared" si="66"/>
        <v>700500</v>
      </c>
      <c r="K197" s="22">
        <f t="shared" si="67"/>
        <v>739000</v>
      </c>
      <c r="L197" s="22">
        <f t="shared" si="68"/>
        <v>778500</v>
      </c>
      <c r="M197" s="22">
        <f t="shared" si="69"/>
        <v>776300</v>
      </c>
      <c r="N197" s="22">
        <f t="shared" si="70"/>
        <v>766800</v>
      </c>
      <c r="O197" s="33">
        <f t="shared" si="71"/>
        <v>757500</v>
      </c>
      <c r="P197" s="34"/>
      <c r="Q197" s="45">
        <f t="shared" ref="Q197:Q221" si="72">+E197</f>
        <v>627494</v>
      </c>
      <c r="R197" s="46"/>
      <c r="S197" s="47"/>
      <c r="T197" s="47"/>
    </row>
    <row r="198" spans="1:20" ht="24.75" customHeight="1" outlineLevel="1">
      <c r="A198" s="19">
        <v>14036</v>
      </c>
      <c r="B198" s="20">
        <v>1454350</v>
      </c>
      <c r="C198" s="21" t="s">
        <v>142</v>
      </c>
      <c r="D198" s="22">
        <v>636559.973</v>
      </c>
      <c r="E198" s="22">
        <v>584225.85800000001</v>
      </c>
      <c r="F198" s="22">
        <f t="shared" si="62"/>
        <v>561300</v>
      </c>
      <c r="G198" s="22">
        <f t="shared" si="63"/>
        <v>557700</v>
      </c>
      <c r="H198" s="22">
        <f t="shared" si="64"/>
        <v>583400</v>
      </c>
      <c r="I198" s="22">
        <f t="shared" si="65"/>
        <v>617300</v>
      </c>
      <c r="J198" s="22">
        <f t="shared" si="66"/>
        <v>652200</v>
      </c>
      <c r="K198" s="22">
        <f t="shared" si="67"/>
        <v>688100</v>
      </c>
      <c r="L198" s="22">
        <f t="shared" si="68"/>
        <v>724900</v>
      </c>
      <c r="M198" s="22">
        <f t="shared" si="69"/>
        <v>722900</v>
      </c>
      <c r="N198" s="22">
        <f t="shared" si="70"/>
        <v>714100</v>
      </c>
      <c r="O198" s="33">
        <f t="shared" si="71"/>
        <v>705500</v>
      </c>
      <c r="P198" s="34"/>
      <c r="Q198" s="45">
        <f t="shared" si="72"/>
        <v>584225.85800000001</v>
      </c>
      <c r="R198" s="46"/>
      <c r="S198" s="47"/>
      <c r="T198" s="47"/>
    </row>
    <row r="199" spans="1:20" ht="24.75" customHeight="1" outlineLevel="1">
      <c r="A199" s="19">
        <v>14037</v>
      </c>
      <c r="B199" s="20">
        <v>1454351</v>
      </c>
      <c r="C199" s="21" t="s">
        <v>143</v>
      </c>
      <c r="D199" s="22">
        <v>26249802.815000001</v>
      </c>
      <c r="E199" s="22">
        <v>25361349.607000001</v>
      </c>
      <c r="F199" s="22">
        <f t="shared" si="62"/>
        <v>24364900</v>
      </c>
      <c r="G199" s="22">
        <f t="shared" si="63"/>
        <v>24207600</v>
      </c>
      <c r="H199" s="22">
        <f t="shared" si="64"/>
        <v>25322300</v>
      </c>
      <c r="I199" s="22">
        <f t="shared" si="65"/>
        <v>26795800</v>
      </c>
      <c r="J199" s="22">
        <f t="shared" si="66"/>
        <v>28312300</v>
      </c>
      <c r="K199" s="22">
        <f t="shared" si="67"/>
        <v>29869600</v>
      </c>
      <c r="L199" s="22">
        <f t="shared" si="68"/>
        <v>31465200</v>
      </c>
      <c r="M199" s="22">
        <f t="shared" si="69"/>
        <v>31376600</v>
      </c>
      <c r="N199" s="22">
        <f t="shared" si="70"/>
        <v>30994500</v>
      </c>
      <c r="O199" s="33">
        <f t="shared" si="71"/>
        <v>30619900</v>
      </c>
      <c r="P199" s="34"/>
      <c r="Q199" s="45">
        <f t="shared" si="72"/>
        <v>25361349.607000001</v>
      </c>
      <c r="R199" s="46"/>
      <c r="S199" s="47"/>
      <c r="T199" s="47"/>
    </row>
    <row r="200" spans="1:20" ht="24.75" customHeight="1" outlineLevel="1">
      <c r="A200" s="19">
        <v>14038</v>
      </c>
      <c r="B200" s="20">
        <v>1454352</v>
      </c>
      <c r="C200" s="21" t="s">
        <v>144</v>
      </c>
      <c r="D200" s="22">
        <v>0</v>
      </c>
      <c r="E200" s="22">
        <v>0</v>
      </c>
      <c r="F200" s="22">
        <f t="shared" si="62"/>
        <v>0</v>
      </c>
      <c r="G200" s="22">
        <f t="shared" si="63"/>
        <v>0</v>
      </c>
      <c r="H200" s="22">
        <f t="shared" si="64"/>
        <v>0</v>
      </c>
      <c r="I200" s="22">
        <f t="shared" si="65"/>
        <v>0</v>
      </c>
      <c r="J200" s="22">
        <f t="shared" si="66"/>
        <v>0</v>
      </c>
      <c r="K200" s="22">
        <f t="shared" si="67"/>
        <v>0</v>
      </c>
      <c r="L200" s="22">
        <f t="shared" si="68"/>
        <v>0</v>
      </c>
      <c r="M200" s="22">
        <f t="shared" si="69"/>
        <v>0</v>
      </c>
      <c r="N200" s="22">
        <f t="shared" si="70"/>
        <v>0</v>
      </c>
      <c r="O200" s="33">
        <f t="shared" si="71"/>
        <v>0</v>
      </c>
      <c r="P200" s="34"/>
      <c r="Q200" s="45">
        <f t="shared" si="72"/>
        <v>0</v>
      </c>
      <c r="R200" s="46"/>
      <c r="S200" s="47"/>
      <c r="T200" s="47"/>
    </row>
    <row r="201" spans="1:20" ht="24.75" customHeight="1" outlineLevel="1">
      <c r="A201" s="19">
        <v>14039</v>
      </c>
      <c r="B201" s="20">
        <v>1454353</v>
      </c>
      <c r="C201" s="21" t="s">
        <v>145</v>
      </c>
      <c r="D201" s="22">
        <v>792029722.68599999</v>
      </c>
      <c r="E201" s="22">
        <v>831409058.61899996</v>
      </c>
      <c r="F201" s="22">
        <v>750000000</v>
      </c>
      <c r="G201" s="22">
        <v>750000000</v>
      </c>
      <c r="H201" s="22">
        <v>750000000</v>
      </c>
      <c r="I201" s="22">
        <v>750000000</v>
      </c>
      <c r="J201" s="22">
        <v>750000000</v>
      </c>
      <c r="K201" s="22">
        <v>750000000</v>
      </c>
      <c r="L201" s="22">
        <v>750000000</v>
      </c>
      <c r="M201" s="22">
        <v>750000000</v>
      </c>
      <c r="N201" s="22">
        <v>750000000</v>
      </c>
      <c r="O201" s="33">
        <v>750000000</v>
      </c>
      <c r="P201" s="34"/>
      <c r="Q201" s="45">
        <f t="shared" si="72"/>
        <v>831409058.61899996</v>
      </c>
      <c r="R201" s="46"/>
      <c r="S201" s="47"/>
      <c r="T201" s="47"/>
    </row>
    <row r="202" spans="1:20" ht="24.75" customHeight="1" outlineLevel="1">
      <c r="A202" s="19">
        <v>14040</v>
      </c>
      <c r="B202" s="20">
        <v>1454354</v>
      </c>
      <c r="C202" s="21" t="s">
        <v>146</v>
      </c>
      <c r="D202" s="22">
        <v>0</v>
      </c>
      <c r="E202" s="22">
        <v>0</v>
      </c>
      <c r="F202" s="22">
        <f t="shared" ref="F202:F209" si="73">+ROUND(E202+((O$164-E$164)*E202/E$164),-2)</f>
        <v>0</v>
      </c>
      <c r="G202" s="22">
        <f t="shared" ref="G202:G209" si="74">+ROUND(F202+((O$164-F$164)*F202/F$164),-2)</f>
        <v>0</v>
      </c>
      <c r="H202" s="22">
        <f t="shared" ref="H202:H209" si="75">+ROUND(G202+((O$164-G$164)*G202/G$164),-2)</f>
        <v>0</v>
      </c>
      <c r="I202" s="22">
        <f t="shared" ref="I202:I209" si="76">+ROUND(H202+((O$164-H$164)*H202/H$164),-2)</f>
        <v>0</v>
      </c>
      <c r="J202" s="22">
        <f t="shared" ref="J202:J209" si="77">+ROUND(I202+((O$164-I$164)*I202/I$164),-2)</f>
        <v>0</v>
      </c>
      <c r="K202" s="22">
        <f t="shared" ref="K202:K209" si="78">+ROUND(J202+((O$164-J$164)*J202/J$164),-2)</f>
        <v>0</v>
      </c>
      <c r="L202" s="22">
        <f t="shared" ref="L202:L209" si="79">+ROUND(K202+((O$164-K$164)*K202/K$164),-2)</f>
        <v>0</v>
      </c>
      <c r="M202" s="22">
        <f t="shared" ref="M202:M209" si="80">+ROUND(L202+((O$164-L$164)*L202/L$164),-2)</f>
        <v>0</v>
      </c>
      <c r="N202" s="22">
        <f t="shared" ref="N202:N209" si="81">+ROUND(M202+((O$164-M$164)*M202/M$164),-2)</f>
        <v>0</v>
      </c>
      <c r="O202" s="33">
        <f t="shared" ref="O202:O209" si="82">+ROUND(N202+((O$164-N$164)*N202/N$164),-2)</f>
        <v>0</v>
      </c>
      <c r="P202" s="34"/>
      <c r="Q202" s="45">
        <f t="shared" si="72"/>
        <v>0</v>
      </c>
      <c r="R202" s="46"/>
      <c r="S202" s="47"/>
      <c r="T202" s="47"/>
    </row>
    <row r="203" spans="1:20" ht="24.75" customHeight="1" outlineLevel="1">
      <c r="A203" s="19">
        <v>14041</v>
      </c>
      <c r="B203" s="20">
        <v>1454355</v>
      </c>
      <c r="C203" s="21" t="s">
        <v>147</v>
      </c>
      <c r="D203" s="22">
        <v>0</v>
      </c>
      <c r="E203" s="22">
        <v>0</v>
      </c>
      <c r="F203" s="22">
        <f t="shared" si="73"/>
        <v>0</v>
      </c>
      <c r="G203" s="22">
        <f t="shared" si="74"/>
        <v>0</v>
      </c>
      <c r="H203" s="22">
        <f t="shared" si="75"/>
        <v>0</v>
      </c>
      <c r="I203" s="22">
        <f t="shared" si="76"/>
        <v>0</v>
      </c>
      <c r="J203" s="22">
        <f t="shared" si="77"/>
        <v>0</v>
      </c>
      <c r="K203" s="22">
        <f t="shared" si="78"/>
        <v>0</v>
      </c>
      <c r="L203" s="22">
        <f t="shared" si="79"/>
        <v>0</v>
      </c>
      <c r="M203" s="22">
        <f t="shared" si="80"/>
        <v>0</v>
      </c>
      <c r="N203" s="22">
        <f t="shared" si="81"/>
        <v>0</v>
      </c>
      <c r="O203" s="33">
        <f t="shared" si="82"/>
        <v>0</v>
      </c>
      <c r="P203" s="34"/>
      <c r="Q203" s="45">
        <f t="shared" si="72"/>
        <v>0</v>
      </c>
      <c r="R203" s="46"/>
      <c r="S203" s="47"/>
      <c r="T203" s="47"/>
    </row>
    <row r="204" spans="1:20" ht="24.75" customHeight="1" outlineLevel="1">
      <c r="A204" s="19">
        <v>14042</v>
      </c>
      <c r="B204" s="20">
        <v>1454356</v>
      </c>
      <c r="C204" s="21" t="s">
        <v>148</v>
      </c>
      <c r="D204" s="22">
        <v>0</v>
      </c>
      <c r="E204" s="22">
        <v>0</v>
      </c>
      <c r="F204" s="22">
        <f t="shared" si="73"/>
        <v>0</v>
      </c>
      <c r="G204" s="22">
        <f t="shared" si="74"/>
        <v>0</v>
      </c>
      <c r="H204" s="22">
        <f t="shared" si="75"/>
        <v>0</v>
      </c>
      <c r="I204" s="22">
        <f t="shared" si="76"/>
        <v>0</v>
      </c>
      <c r="J204" s="22">
        <f t="shared" si="77"/>
        <v>0</v>
      </c>
      <c r="K204" s="22">
        <f t="shared" si="78"/>
        <v>0</v>
      </c>
      <c r="L204" s="22">
        <f t="shared" si="79"/>
        <v>0</v>
      </c>
      <c r="M204" s="22">
        <f t="shared" si="80"/>
        <v>0</v>
      </c>
      <c r="N204" s="22">
        <f t="shared" si="81"/>
        <v>0</v>
      </c>
      <c r="O204" s="33">
        <f t="shared" si="82"/>
        <v>0</v>
      </c>
      <c r="P204" s="34"/>
      <c r="Q204" s="45">
        <f t="shared" si="72"/>
        <v>0</v>
      </c>
      <c r="R204" s="46"/>
      <c r="S204" s="47"/>
      <c r="T204" s="47"/>
    </row>
    <row r="205" spans="1:20" ht="24.75" customHeight="1" outlineLevel="1">
      <c r="A205" s="19">
        <v>14044</v>
      </c>
      <c r="B205" s="20">
        <v>1454358</v>
      </c>
      <c r="C205" s="21" t="s">
        <v>149</v>
      </c>
      <c r="D205" s="22">
        <v>0</v>
      </c>
      <c r="E205" s="22">
        <v>0</v>
      </c>
      <c r="F205" s="22">
        <f t="shared" si="73"/>
        <v>0</v>
      </c>
      <c r="G205" s="22">
        <f t="shared" si="74"/>
        <v>0</v>
      </c>
      <c r="H205" s="22">
        <f t="shared" si="75"/>
        <v>0</v>
      </c>
      <c r="I205" s="22">
        <f t="shared" si="76"/>
        <v>0</v>
      </c>
      <c r="J205" s="22">
        <f t="shared" si="77"/>
        <v>0</v>
      </c>
      <c r="K205" s="22">
        <f t="shared" si="78"/>
        <v>0</v>
      </c>
      <c r="L205" s="22">
        <f t="shared" si="79"/>
        <v>0</v>
      </c>
      <c r="M205" s="22">
        <f t="shared" si="80"/>
        <v>0</v>
      </c>
      <c r="N205" s="22">
        <f t="shared" si="81"/>
        <v>0</v>
      </c>
      <c r="O205" s="33">
        <f t="shared" si="82"/>
        <v>0</v>
      </c>
      <c r="P205" s="34"/>
      <c r="Q205" s="45">
        <f t="shared" si="72"/>
        <v>0</v>
      </c>
      <c r="R205" s="46"/>
      <c r="S205" s="47"/>
      <c r="T205" s="47"/>
    </row>
    <row r="206" spans="1:20" ht="24.75" customHeight="1" outlineLevel="1">
      <c r="A206" s="19">
        <v>14045</v>
      </c>
      <c r="B206" s="20">
        <v>1454359</v>
      </c>
      <c r="C206" s="21" t="s">
        <v>150</v>
      </c>
      <c r="D206" s="22">
        <v>0</v>
      </c>
      <c r="E206" s="22">
        <v>0</v>
      </c>
      <c r="F206" s="22">
        <f t="shared" si="73"/>
        <v>0</v>
      </c>
      <c r="G206" s="22">
        <f t="shared" si="74"/>
        <v>0</v>
      </c>
      <c r="H206" s="22">
        <f t="shared" si="75"/>
        <v>0</v>
      </c>
      <c r="I206" s="22">
        <f t="shared" si="76"/>
        <v>0</v>
      </c>
      <c r="J206" s="22">
        <f t="shared" si="77"/>
        <v>0</v>
      </c>
      <c r="K206" s="22">
        <f t="shared" si="78"/>
        <v>0</v>
      </c>
      <c r="L206" s="22">
        <f t="shared" si="79"/>
        <v>0</v>
      </c>
      <c r="M206" s="22">
        <f t="shared" si="80"/>
        <v>0</v>
      </c>
      <c r="N206" s="22">
        <f t="shared" si="81"/>
        <v>0</v>
      </c>
      <c r="O206" s="33">
        <f t="shared" si="82"/>
        <v>0</v>
      </c>
      <c r="P206" s="34"/>
      <c r="Q206" s="45">
        <f t="shared" si="72"/>
        <v>0</v>
      </c>
      <c r="R206" s="46"/>
      <c r="S206" s="47"/>
      <c r="T206" s="47"/>
    </row>
    <row r="207" spans="1:20" ht="24.75" customHeight="1" outlineLevel="1">
      <c r="A207" s="19">
        <v>14046</v>
      </c>
      <c r="B207" s="20">
        <v>1454360</v>
      </c>
      <c r="C207" s="21" t="s">
        <v>151</v>
      </c>
      <c r="D207" s="22">
        <v>0</v>
      </c>
      <c r="E207" s="22">
        <v>0</v>
      </c>
      <c r="F207" s="22">
        <f t="shared" si="73"/>
        <v>0</v>
      </c>
      <c r="G207" s="22">
        <f t="shared" si="74"/>
        <v>0</v>
      </c>
      <c r="H207" s="22">
        <f t="shared" si="75"/>
        <v>0</v>
      </c>
      <c r="I207" s="22">
        <f t="shared" si="76"/>
        <v>0</v>
      </c>
      <c r="J207" s="22">
        <f t="shared" si="77"/>
        <v>0</v>
      </c>
      <c r="K207" s="22">
        <f t="shared" si="78"/>
        <v>0</v>
      </c>
      <c r="L207" s="22">
        <f t="shared" si="79"/>
        <v>0</v>
      </c>
      <c r="M207" s="22">
        <f t="shared" si="80"/>
        <v>0</v>
      </c>
      <c r="N207" s="22">
        <f t="shared" si="81"/>
        <v>0</v>
      </c>
      <c r="O207" s="33">
        <f t="shared" si="82"/>
        <v>0</v>
      </c>
      <c r="P207" s="34"/>
      <c r="Q207" s="45">
        <f t="shared" si="72"/>
        <v>0</v>
      </c>
      <c r="R207" s="46"/>
      <c r="S207" s="47"/>
      <c r="T207" s="47"/>
    </row>
    <row r="208" spans="1:20" ht="24.75" customHeight="1" outlineLevel="1">
      <c r="A208" s="19">
        <v>14047</v>
      </c>
      <c r="B208" s="20">
        <v>1454361</v>
      </c>
      <c r="C208" s="21" t="s">
        <v>152</v>
      </c>
      <c r="D208" s="22">
        <v>0</v>
      </c>
      <c r="E208" s="22">
        <v>0</v>
      </c>
      <c r="F208" s="22">
        <f t="shared" si="73"/>
        <v>0</v>
      </c>
      <c r="G208" s="22">
        <f t="shared" si="74"/>
        <v>0</v>
      </c>
      <c r="H208" s="22">
        <f t="shared" si="75"/>
        <v>0</v>
      </c>
      <c r="I208" s="22">
        <f t="shared" si="76"/>
        <v>0</v>
      </c>
      <c r="J208" s="22">
        <f t="shared" si="77"/>
        <v>0</v>
      </c>
      <c r="K208" s="22">
        <f t="shared" si="78"/>
        <v>0</v>
      </c>
      <c r="L208" s="22">
        <f t="shared" si="79"/>
        <v>0</v>
      </c>
      <c r="M208" s="22">
        <f t="shared" si="80"/>
        <v>0</v>
      </c>
      <c r="N208" s="22">
        <f t="shared" si="81"/>
        <v>0</v>
      </c>
      <c r="O208" s="33">
        <f t="shared" si="82"/>
        <v>0</v>
      </c>
      <c r="P208" s="34"/>
      <c r="Q208" s="45">
        <f t="shared" si="72"/>
        <v>0</v>
      </c>
      <c r="R208" s="46"/>
      <c r="S208" s="47"/>
      <c r="T208" s="47"/>
    </row>
    <row r="209" spans="1:20" ht="24.75" customHeight="1" outlineLevel="1">
      <c r="A209" s="19">
        <v>14048</v>
      </c>
      <c r="B209" s="20">
        <v>1454362</v>
      </c>
      <c r="C209" s="21" t="s">
        <v>153</v>
      </c>
      <c r="D209" s="22">
        <v>0</v>
      </c>
      <c r="E209" s="22">
        <v>0</v>
      </c>
      <c r="F209" s="22">
        <f t="shared" si="73"/>
        <v>0</v>
      </c>
      <c r="G209" s="22">
        <f t="shared" si="74"/>
        <v>0</v>
      </c>
      <c r="H209" s="22">
        <f t="shared" si="75"/>
        <v>0</v>
      </c>
      <c r="I209" s="22">
        <f t="shared" si="76"/>
        <v>0</v>
      </c>
      <c r="J209" s="22">
        <f t="shared" si="77"/>
        <v>0</v>
      </c>
      <c r="K209" s="22">
        <f t="shared" si="78"/>
        <v>0</v>
      </c>
      <c r="L209" s="22">
        <f t="shared" si="79"/>
        <v>0</v>
      </c>
      <c r="M209" s="22">
        <f t="shared" si="80"/>
        <v>0</v>
      </c>
      <c r="N209" s="22">
        <f t="shared" si="81"/>
        <v>0</v>
      </c>
      <c r="O209" s="33">
        <f t="shared" si="82"/>
        <v>0</v>
      </c>
      <c r="P209" s="34"/>
      <c r="Q209" s="45">
        <f t="shared" si="72"/>
        <v>0</v>
      </c>
      <c r="R209" s="46"/>
      <c r="S209" s="47"/>
      <c r="T209" s="47"/>
    </row>
    <row r="210" spans="1:20" ht="24.75" customHeight="1" outlineLevel="1">
      <c r="A210" s="19">
        <v>14013</v>
      </c>
      <c r="B210" s="20">
        <v>1454325</v>
      </c>
      <c r="C210" s="21" t="s">
        <v>154</v>
      </c>
      <c r="D210" s="22">
        <v>14476046.091</v>
      </c>
      <c r="E210" s="22">
        <v>14617658.323999999</v>
      </c>
      <c r="F210" s="22">
        <f>+ROUND(E210+((O$165-E$165)*E210/E$165),-2)</f>
        <v>15079000</v>
      </c>
      <c r="G210" s="22">
        <f>+ROUND(F210+((O$165-F$165)*F210/F$165),-2)</f>
        <v>15541900</v>
      </c>
      <c r="H210" s="22">
        <f>+ROUND(G210+((O$165-G$165)*G210/G$165),-2)</f>
        <v>15977100</v>
      </c>
      <c r="I210" s="22">
        <f>+ROUND(H210+((O$165-H$165)*H210/H$165),-2)</f>
        <v>16374000</v>
      </c>
      <c r="J210" s="22">
        <f>+ROUND(I210+((O$165-I$165)*I210/I$165),-2)</f>
        <v>16706500</v>
      </c>
      <c r="K210" s="22">
        <f>+ROUND(J210+((O$165-J$165)*J210/J$165),-2)</f>
        <v>16994300</v>
      </c>
      <c r="L210" s="22">
        <f>+ROUND(K210+((O$165-K$165)*K210/K$165),-2)</f>
        <v>17215500</v>
      </c>
      <c r="M210" s="22">
        <f>+ROUND(L210+((O$165-L$165)*L210/L$165),-2)</f>
        <v>17350800</v>
      </c>
      <c r="N210" s="22">
        <f>+ROUND(M210+((O$165-M$165)*M210/M$165),-2)</f>
        <v>17388800</v>
      </c>
      <c r="O210" s="33">
        <f>+ROUND(N210+((O$165-N$165)*N210/N$165),-2)</f>
        <v>17395000</v>
      </c>
      <c r="P210" s="34"/>
      <c r="Q210" s="45">
        <f t="shared" si="72"/>
        <v>14617658.323999999</v>
      </c>
      <c r="R210" s="46"/>
      <c r="S210" s="47"/>
      <c r="T210" s="47"/>
    </row>
    <row r="211" spans="1:20" ht="24.75" customHeight="1" outlineLevel="1">
      <c r="A211" s="19">
        <v>14014</v>
      </c>
      <c r="B211" s="20">
        <v>1454326</v>
      </c>
      <c r="C211" s="21" t="s">
        <v>155</v>
      </c>
      <c r="D211" s="22">
        <v>0</v>
      </c>
      <c r="E211" s="22">
        <v>0</v>
      </c>
      <c r="F211" s="22">
        <f>+ROUND(E211+((O$165-E$165)*E211/E$165),-2)</f>
        <v>0</v>
      </c>
      <c r="G211" s="22">
        <f>+ROUND(F211+((O$165-F$165)*F211/F$165),-2)</f>
        <v>0</v>
      </c>
      <c r="H211" s="22">
        <f>+ROUND(G211+((O$165-G$165)*G211/G$165),-2)</f>
        <v>0</v>
      </c>
      <c r="I211" s="22">
        <f>+ROUND(H211+((O$165-H$165)*H211/H$165),-2)</f>
        <v>0</v>
      </c>
      <c r="J211" s="22">
        <f>+ROUND(I211+((O$165-I$165)*I211/I$165),-2)</f>
        <v>0</v>
      </c>
      <c r="K211" s="22">
        <f>+ROUND(J211+((O$165-J$165)*J211/J$165),-2)</f>
        <v>0</v>
      </c>
      <c r="L211" s="22">
        <f>+ROUND(K211+((O$165-K$165)*K211/K$165),-2)</f>
        <v>0</v>
      </c>
      <c r="M211" s="22">
        <f>+ROUND(L211+((O$165-L$165)*L211/L$165),-2)</f>
        <v>0</v>
      </c>
      <c r="N211" s="22">
        <f>+ROUND(M211+((O$165-M$165)*M211/M$165),-2)</f>
        <v>0</v>
      </c>
      <c r="O211" s="33">
        <f>+ROUND(N211+((O$165-N$165)*N211/N$165),-2)</f>
        <v>0</v>
      </c>
      <c r="P211" s="34"/>
      <c r="Q211" s="45">
        <f t="shared" si="72"/>
        <v>0</v>
      </c>
      <c r="R211" s="46"/>
      <c r="S211" s="47"/>
      <c r="T211" s="47"/>
    </row>
    <row r="212" spans="1:20" ht="24.75" customHeight="1" outlineLevel="1">
      <c r="A212" s="19">
        <v>14015</v>
      </c>
      <c r="B212" s="20">
        <v>1454327</v>
      </c>
      <c r="C212" s="21" t="s">
        <v>156</v>
      </c>
      <c r="D212" s="22">
        <v>522545213.199</v>
      </c>
      <c r="E212" s="22">
        <v>525154455.01300001</v>
      </c>
      <c r="F212" s="22">
        <f>+F165-F187-F210-F211-F213-F214-F215</f>
        <v>524493400</v>
      </c>
      <c r="G212" s="22">
        <f t="shared" ref="G212:O212" si="83">+G165-G187-G210-G211-G213-G214-G215</f>
        <v>525262900</v>
      </c>
      <c r="H212" s="22">
        <f t="shared" si="83"/>
        <v>526331900</v>
      </c>
      <c r="I212" s="22">
        <f t="shared" si="83"/>
        <v>528205600</v>
      </c>
      <c r="J212" s="22">
        <f t="shared" si="83"/>
        <v>529401200</v>
      </c>
      <c r="K212" s="22">
        <f t="shared" si="83"/>
        <v>531290500</v>
      </c>
      <c r="L212" s="22">
        <f t="shared" si="83"/>
        <v>533814900</v>
      </c>
      <c r="M212" s="22">
        <f t="shared" si="83"/>
        <v>536781800</v>
      </c>
      <c r="N212" s="22">
        <f t="shared" si="83"/>
        <v>537757600</v>
      </c>
      <c r="O212" s="33">
        <f t="shared" si="83"/>
        <v>537948800</v>
      </c>
      <c r="P212" s="34"/>
      <c r="Q212" s="45">
        <f t="shared" si="72"/>
        <v>525154455.01300001</v>
      </c>
      <c r="R212" s="46"/>
      <c r="S212" s="47"/>
      <c r="T212" s="47"/>
    </row>
    <row r="213" spans="1:20" ht="24.75" customHeight="1" outlineLevel="1">
      <c r="A213" s="19">
        <v>14016</v>
      </c>
      <c r="B213" s="20">
        <v>1454328</v>
      </c>
      <c r="C213" s="21" t="s">
        <v>157</v>
      </c>
      <c r="D213" s="22">
        <v>6277584.4709999999</v>
      </c>
      <c r="E213" s="22">
        <v>6240610.4189999998</v>
      </c>
      <c r="F213" s="22">
        <f>+ROUND(E213+((O$165-E$165)*E213/E$165),-2)</f>
        <v>6437600</v>
      </c>
      <c r="G213" s="22">
        <f>+ROUND(F213+((O$165-F$165)*F213/F$165),-2)</f>
        <v>6635200</v>
      </c>
      <c r="H213" s="22">
        <f>+ROUND(G213+((O$165-G$165)*G213/G$165),-2)</f>
        <v>6821000</v>
      </c>
      <c r="I213" s="22">
        <f>+ROUND(H213+((O$165-H$165)*H213/H$165),-2)</f>
        <v>6990400</v>
      </c>
      <c r="J213" s="22">
        <f>+ROUND(I213+((O$165-I$165)*I213/I$165),-2)</f>
        <v>7132300</v>
      </c>
      <c r="K213" s="22">
        <f>+ROUND(J213+((O$165-J$165)*J213/J$165),-2)</f>
        <v>7255200</v>
      </c>
      <c r="L213" s="22">
        <f>+ROUND(K213+((O$165-K$165)*K213/K$165),-2)</f>
        <v>7349600</v>
      </c>
      <c r="M213" s="22">
        <f>+ROUND(L213+((O$165-L$165)*L213/L$165),-2)</f>
        <v>7407400</v>
      </c>
      <c r="N213" s="22">
        <f>+ROUND(M213+((O$165-M$165)*M213/M$165),-2)</f>
        <v>7423600</v>
      </c>
      <c r="O213" s="33">
        <f>+ROUND(N213+((O$165-N$165)*N213/N$165),-2)</f>
        <v>7426200</v>
      </c>
      <c r="P213" s="34"/>
      <c r="Q213" s="45">
        <f t="shared" si="72"/>
        <v>6240610.4189999998</v>
      </c>
      <c r="R213" s="46"/>
      <c r="S213" s="47"/>
      <c r="T213" s="47"/>
    </row>
    <row r="214" spans="1:20" ht="24.75" customHeight="1" outlineLevel="1">
      <c r="A214" s="19">
        <v>14028</v>
      </c>
      <c r="B214" s="20">
        <v>1454342</v>
      </c>
      <c r="C214" s="21" t="s">
        <v>158</v>
      </c>
      <c r="D214" s="22">
        <v>0</v>
      </c>
      <c r="E214" s="22">
        <v>0</v>
      </c>
      <c r="F214" s="22">
        <f>+ROUND(E214+((O$165-E$165)*E214/E$165),-2)</f>
        <v>0</v>
      </c>
      <c r="G214" s="22">
        <f>+ROUND(F214+((O$165-F$165)*F214/F$165),-2)</f>
        <v>0</v>
      </c>
      <c r="H214" s="22">
        <f>+ROUND(G214+((O$165-G$165)*G214/G$165),-2)</f>
        <v>0</v>
      </c>
      <c r="I214" s="22">
        <f>+ROUND(H214+((O$165-H$165)*H214/H$165),-2)</f>
        <v>0</v>
      </c>
      <c r="J214" s="22">
        <f>+ROUND(I214+((O$165-I$165)*I214/I$165),-2)</f>
        <v>0</v>
      </c>
      <c r="K214" s="22">
        <f>+ROUND(J214+((O$165-J$165)*J214/J$165),-2)</f>
        <v>0</v>
      </c>
      <c r="L214" s="22">
        <f>+ROUND(K214+((O$165-K$165)*K214/K$165),-2)</f>
        <v>0</v>
      </c>
      <c r="M214" s="22">
        <f>+ROUND(L214+((O$165-L$165)*L214/L$165),-2)</f>
        <v>0</v>
      </c>
      <c r="N214" s="22">
        <f>+ROUND(M214+((O$165-M$165)*M214/M$165),-2)</f>
        <v>0</v>
      </c>
      <c r="O214" s="33">
        <f>+ROUND(N214+((O$165-N$165)*N214/N$165),-2)</f>
        <v>0</v>
      </c>
      <c r="P214" s="34"/>
      <c r="Q214" s="45">
        <f t="shared" si="72"/>
        <v>0</v>
      </c>
      <c r="R214" s="46"/>
      <c r="S214" s="47"/>
      <c r="T214" s="47"/>
    </row>
    <row r="215" spans="1:20" ht="24.75" customHeight="1" outlineLevel="1">
      <c r="A215" s="19">
        <v>14043</v>
      </c>
      <c r="B215" s="20">
        <v>1454357</v>
      </c>
      <c r="C215" s="21" t="s">
        <v>159</v>
      </c>
      <c r="D215" s="22">
        <v>0</v>
      </c>
      <c r="E215" s="22">
        <v>0</v>
      </c>
      <c r="F215" s="22">
        <f>+ROUND(E215+((O$165-E$165)*E215/E$165),-2)</f>
        <v>0</v>
      </c>
      <c r="G215" s="22">
        <f>+ROUND(F215+((O$165-F$165)*F215/F$165),-2)</f>
        <v>0</v>
      </c>
      <c r="H215" s="22">
        <f>+ROUND(G215+((O$165-G$165)*G215/G$165),-2)</f>
        <v>0</v>
      </c>
      <c r="I215" s="22">
        <f>+ROUND(H215+((O$165-H$165)*H215/H$165),-2)</f>
        <v>0</v>
      </c>
      <c r="J215" s="22">
        <f>+ROUND(I215+((O$165-I$165)*I215/I$165),-2)</f>
        <v>0</v>
      </c>
      <c r="K215" s="22">
        <f>+ROUND(J215+((O$165-J$165)*J215/J$165),-2)</f>
        <v>0</v>
      </c>
      <c r="L215" s="22">
        <f>+ROUND(K215+((O$165-K$165)*K215/K$165),-2)</f>
        <v>0</v>
      </c>
      <c r="M215" s="22">
        <f>+ROUND(L215+((O$165-L$165)*L215/L$165),-2)</f>
        <v>0</v>
      </c>
      <c r="N215" s="22">
        <f>+ROUND(M215+((O$165-M$165)*M215/M$165),-2)</f>
        <v>0</v>
      </c>
      <c r="O215" s="33">
        <f>+ROUND(N215+((O$165-N$165)*N215/N$165),-2)</f>
        <v>0</v>
      </c>
      <c r="P215" s="34"/>
      <c r="Q215" s="45">
        <f t="shared" si="72"/>
        <v>0</v>
      </c>
      <c r="R215" s="46"/>
      <c r="S215" s="47"/>
      <c r="T215" s="47"/>
    </row>
    <row r="216" spans="1:20" ht="24.75" customHeight="1" outlineLevel="1">
      <c r="A216" s="19"/>
      <c r="B216" s="20">
        <v>14500004</v>
      </c>
      <c r="C216" s="21" t="s">
        <v>160</v>
      </c>
      <c r="D216" s="22">
        <f>+D217+D218</f>
        <v>0</v>
      </c>
      <c r="E216" s="22">
        <f t="shared" ref="E216:O216" si="84">+E217+E218</f>
        <v>0</v>
      </c>
      <c r="F216" s="22">
        <f t="shared" si="84"/>
        <v>0</v>
      </c>
      <c r="G216" s="22">
        <f t="shared" si="84"/>
        <v>0</v>
      </c>
      <c r="H216" s="22">
        <f t="shared" si="84"/>
        <v>0</v>
      </c>
      <c r="I216" s="22">
        <f t="shared" si="84"/>
        <v>0</v>
      </c>
      <c r="J216" s="22">
        <f t="shared" si="84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33">
        <f t="shared" si="84"/>
        <v>0</v>
      </c>
      <c r="P216" s="34"/>
      <c r="Q216" s="45">
        <f t="shared" si="72"/>
        <v>0</v>
      </c>
      <c r="R216" s="46"/>
      <c r="S216" s="47"/>
      <c r="T216" s="47"/>
    </row>
    <row r="217" spans="1:20" ht="24.75" customHeight="1" outlineLevel="1">
      <c r="A217" s="19"/>
      <c r="B217" s="20">
        <v>14500005</v>
      </c>
      <c r="C217" s="21" t="s">
        <v>161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33">
        <v>0</v>
      </c>
      <c r="P217" s="34"/>
      <c r="Q217" s="45">
        <f t="shared" si="72"/>
        <v>0</v>
      </c>
      <c r="R217" s="46"/>
      <c r="S217" s="47"/>
      <c r="T217" s="47"/>
    </row>
    <row r="218" spans="1:20" ht="24.75" customHeight="1" outlineLevel="1">
      <c r="A218" s="19"/>
      <c r="B218" s="20">
        <v>14500006</v>
      </c>
      <c r="C218" s="21" t="s">
        <v>162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33">
        <v>0</v>
      </c>
      <c r="P218" s="34"/>
      <c r="Q218" s="45">
        <f t="shared" si="72"/>
        <v>0</v>
      </c>
      <c r="R218" s="46"/>
      <c r="S218" s="47"/>
      <c r="T218" s="47"/>
    </row>
    <row r="219" spans="1:20" ht="24.75" customHeight="1" outlineLevel="1">
      <c r="A219" s="19">
        <v>14902</v>
      </c>
      <c r="B219" s="20">
        <v>1454396</v>
      </c>
      <c r="C219" s="21" t="s">
        <v>163</v>
      </c>
      <c r="D219" s="22">
        <v>-217713.05900000001</v>
      </c>
      <c r="E219" s="22">
        <v>-189299.56200000001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33">
        <v>0</v>
      </c>
      <c r="P219" s="34"/>
      <c r="Q219" s="45">
        <f t="shared" si="72"/>
        <v>-189299.56200000001</v>
      </c>
      <c r="R219" s="64"/>
      <c r="S219" s="65">
        <f ca="1">IFERROR(__xludf.DUMMYFUNCTION("-iferror(index(importrange(""18uOtIPivswDEHBXQC7zKrn0UufzzoVXWlpQRccjFZJY"",""'Core'!G2:FN1500""),match($C418,importrange(""18uOtIPivswDEHBXQC7zKrn0UufzzoVXWlpQRccjFZJY"",""'Core'!F2:F1500""),0),match($A$3,importrange(""18uOtIPivswDEHBXQC7zKrn0UufzzoVXWlp"&amp;"QRccjFZJY"",""'Core'!G1:FN1""),0))/1000,0)"),-331854.257)</f>
        <v>-331854.25699999998</v>
      </c>
      <c r="T219" s="65">
        <f ca="1">IFERROR(__xludf.DUMMYFUNCTION("-iferror(index(importrange(""1klPxJaZVMA4NaLjRBIXPrtix8SzMakHLmls1dgqmg-g"",""'Core'!G2:FN1500""),match($C418,importrange(""1klPxJaZVMA4NaLjRBIXPrtix8SzMakHLmls1dgqmg-g"",""'Core'!F2:F1500""),0),match($A$3,importrange(""1klPxJaZVMA4NaLjRBIXPrtix8SzMakHLml"&amp;"s1dgqmg-g"",""'Core'!G1:FN1""),0))/1000,0)"),-331854.257)</f>
        <v>-331854.25699999998</v>
      </c>
    </row>
    <row r="220" spans="1:20" ht="24.75" customHeight="1" outlineLevel="1">
      <c r="A220" s="19">
        <v>14900</v>
      </c>
      <c r="B220" s="20">
        <v>1454398</v>
      </c>
      <c r="C220" s="21" t="s">
        <v>164</v>
      </c>
      <c r="D220" s="22">
        <v>0</v>
      </c>
      <c r="E220" s="22">
        <v>0</v>
      </c>
      <c r="F220" s="22">
        <f>ROUND(Q$220,-2)</f>
        <v>0</v>
      </c>
      <c r="G220" s="22">
        <f>ROUND(Q$220,-2)</f>
        <v>0</v>
      </c>
      <c r="H220" s="22">
        <f>ROUND(Q$220,-2)</f>
        <v>0</v>
      </c>
      <c r="I220" s="22">
        <f>ROUND(Q$220,-2)</f>
        <v>0</v>
      </c>
      <c r="J220" s="22">
        <f>ROUND(Q$220,-2)</f>
        <v>0</v>
      </c>
      <c r="K220" s="22">
        <f>ROUND(Q$220,-2)</f>
        <v>0</v>
      </c>
      <c r="L220" s="22">
        <f>ROUND(Q$220,-2)</f>
        <v>0</v>
      </c>
      <c r="M220" s="22">
        <f>ROUND(Q$220,-2)</f>
        <v>0</v>
      </c>
      <c r="N220" s="22">
        <f>ROUND(Q$220,-2)</f>
        <v>0</v>
      </c>
      <c r="O220" s="33">
        <f>ROUND(Q$220,-2)</f>
        <v>0</v>
      </c>
      <c r="P220" s="34"/>
      <c r="Q220" s="45">
        <f t="shared" si="72"/>
        <v>0</v>
      </c>
      <c r="R220" s="64"/>
      <c r="S220" s="65">
        <f ca="1">IFERROR(__xludf.DUMMYFUNCTION("-iferror(index(importrange(""18uOtIPivswDEHBXQC7zKrn0UufzzoVXWlpQRccjFZJY"",""'Core'!G2:FN1500""),match($C419,importrange(""18uOtIPivswDEHBXQC7zKrn0UufzzoVXWlpQRccjFZJY"",""'Core'!F2:F1500""),0),match($A$3,importrange(""18uOtIPivswDEHBXQC7zKrn0UufzzoVXWlp"&amp;"QRccjFZJY"",""'Core'!G1:FN1""),0))/1000,0)"),0)</f>
        <v>0</v>
      </c>
      <c r="T220" s="65">
        <f ca="1">IFERROR(__xludf.DUMMYFUNCTION("-iferror(index(importrange(""1klPxJaZVMA4NaLjRBIXPrtix8SzMakHLmls1dgqmg-g"",""'Core'!G2:FN1500""),match($C419,importrange(""1klPxJaZVMA4NaLjRBIXPrtix8SzMakHLmls1dgqmg-g"",""'Core'!F2:F1500""),0),match($A$3,importrange(""1klPxJaZVMA4NaLjRBIXPrtix8SzMakHLml"&amp;"s1dgqmg-g"",""'Core'!G1:FN1""),0))/1000,0)"),0)</f>
        <v>0</v>
      </c>
    </row>
    <row r="221" spans="1:20" ht="24.75" customHeight="1" outlineLevel="1">
      <c r="A221" s="19">
        <v>14901</v>
      </c>
      <c r="B221" s="20">
        <v>1454399</v>
      </c>
      <c r="C221" s="21" t="s">
        <v>165</v>
      </c>
      <c r="D221" s="22">
        <v>-116486.12300000001</v>
      </c>
      <c r="E221" s="22">
        <v>-135222.01300000001</v>
      </c>
      <c r="F221" s="22">
        <v>-1990700</v>
      </c>
      <c r="G221" s="22">
        <v>-2005700</v>
      </c>
      <c r="H221" s="22">
        <v>-2020700</v>
      </c>
      <c r="I221" s="22">
        <v>-2035700</v>
      </c>
      <c r="J221" s="22">
        <v>-2050700</v>
      </c>
      <c r="K221" s="22">
        <v>-2065700</v>
      </c>
      <c r="L221" s="22">
        <v>-2080700</v>
      </c>
      <c r="M221" s="22">
        <v>-2095700</v>
      </c>
      <c r="N221" s="22">
        <v>-2110700</v>
      </c>
      <c r="O221" s="33">
        <v>-1949300</v>
      </c>
      <c r="P221" s="34"/>
      <c r="Q221" s="45">
        <f t="shared" si="72"/>
        <v>-135222.01300000001</v>
      </c>
      <c r="R221" s="66" t="s">
        <v>166</v>
      </c>
      <c r="S221" s="65">
        <f ca="1">IFERROR(__xludf.DUMMYFUNCTION("-iferror(index(importrange(""18uOtIPivswDEHBXQC7zKrn0UufzzoVXWlpQRccjFZJY"",""'Core'!G2:FN1500""),match($C420,importrange(""18uOtIPivswDEHBXQC7zKrn0UufzzoVXWlpQRccjFZJY"",""'Core'!F2:F1500""),0),match($A$3,importrange(""18uOtIPivswDEHBXQC7zKrn0UufzzoVXWlp"&amp;"QRccjFZJY"",""'Core'!G1:FN1""),0))/1000,0)"),-1158054.935)</f>
        <v>-1158054.9350000001</v>
      </c>
      <c r="T221" s="65">
        <f ca="1">IFERROR(__xludf.DUMMYFUNCTION("-iferror(index(importrange(""1klPxJaZVMA4NaLjRBIXPrtix8SzMakHLmls1dgqmg-g"",""'Core'!G2:FN1500""),match($C420,importrange(""1klPxJaZVMA4NaLjRBIXPrtix8SzMakHLmls1dgqmg-g"",""'Core'!F2:F1500""),0),match($A$3,importrange(""1klPxJaZVMA4NaLjRBIXPrtix8SzMakHLml"&amp;"s1dgqmg-g"",""'Core'!G1:FN1""),0))/1000,0)"),-1188600.558)</f>
        <v>-1188600.558</v>
      </c>
    </row>
    <row r="222" spans="1:20" ht="24.75" customHeight="1">
      <c r="A222" s="48" t="s">
        <v>167</v>
      </c>
      <c r="B222" s="56"/>
      <c r="C222" s="50"/>
      <c r="D222" s="51">
        <f t="shared" ref="D222:O222" si="85">D223+D230+D252</f>
        <v>-133763100.51799999</v>
      </c>
      <c r="E222" s="51">
        <f t="shared" si="85"/>
        <v>-134043374.491</v>
      </c>
      <c r="F222" s="51">
        <f t="shared" si="85"/>
        <v>-134038900</v>
      </c>
      <c r="G222" s="51">
        <f t="shared" si="85"/>
        <v>-133940200</v>
      </c>
      <c r="H222" s="51">
        <f t="shared" si="85"/>
        <v>-134154700</v>
      </c>
      <c r="I222" s="51">
        <f t="shared" si="85"/>
        <v>-134247300</v>
      </c>
      <c r="J222" s="51">
        <f t="shared" si="85"/>
        <v>-134307000</v>
      </c>
      <c r="K222" s="51">
        <f t="shared" si="85"/>
        <v>-134420000</v>
      </c>
      <c r="L222" s="51">
        <f t="shared" si="85"/>
        <v>-134508200</v>
      </c>
      <c r="M222" s="51">
        <f t="shared" si="85"/>
        <v>-134590200</v>
      </c>
      <c r="N222" s="51">
        <f t="shared" si="85"/>
        <v>-134721300</v>
      </c>
      <c r="O222" s="53">
        <f t="shared" si="85"/>
        <v>-134924200</v>
      </c>
      <c r="P222" s="34"/>
      <c r="Q222" s="55"/>
      <c r="R222" s="46"/>
      <c r="S222" s="47"/>
      <c r="T222" s="47"/>
    </row>
    <row r="223" spans="1:20" ht="24.75" customHeight="1" outlineLevel="1">
      <c r="A223" s="19"/>
      <c r="B223" s="20">
        <v>1500000</v>
      </c>
      <c r="C223" s="21" t="s">
        <v>168</v>
      </c>
      <c r="D223" s="57">
        <f t="shared" ref="D223:O223" si="86">+D224+D226</f>
        <v>0</v>
      </c>
      <c r="E223" s="57">
        <f t="shared" si="86"/>
        <v>0</v>
      </c>
      <c r="F223" s="57">
        <f t="shared" si="86"/>
        <v>0</v>
      </c>
      <c r="G223" s="57">
        <f t="shared" si="86"/>
        <v>0</v>
      </c>
      <c r="H223" s="57">
        <f t="shared" si="86"/>
        <v>0</v>
      </c>
      <c r="I223" s="57">
        <f t="shared" si="86"/>
        <v>0</v>
      </c>
      <c r="J223" s="57">
        <f t="shared" si="86"/>
        <v>0</v>
      </c>
      <c r="K223" s="57">
        <f t="shared" si="86"/>
        <v>0</v>
      </c>
      <c r="L223" s="57">
        <f t="shared" si="86"/>
        <v>0</v>
      </c>
      <c r="M223" s="57">
        <f t="shared" si="86"/>
        <v>0</v>
      </c>
      <c r="N223" s="57">
        <f t="shared" si="86"/>
        <v>0</v>
      </c>
      <c r="O223" s="63">
        <f t="shared" si="86"/>
        <v>0</v>
      </c>
      <c r="P223" s="34"/>
      <c r="Q223" s="45">
        <f t="shared" ref="Q223:Q286" si="87">+E223</f>
        <v>0</v>
      </c>
      <c r="R223" s="46"/>
      <c r="S223" s="47"/>
      <c r="T223" s="47"/>
    </row>
    <row r="224" spans="1:20" ht="24.75" customHeight="1" outlineLevel="1">
      <c r="A224" s="19"/>
      <c r="B224" s="20">
        <v>1501200</v>
      </c>
      <c r="C224" s="21" t="s">
        <v>94</v>
      </c>
      <c r="D224" s="57">
        <f t="shared" ref="D224:O224" si="88">+D225</f>
        <v>0</v>
      </c>
      <c r="E224" s="57">
        <f t="shared" si="88"/>
        <v>0</v>
      </c>
      <c r="F224" s="57">
        <f t="shared" si="88"/>
        <v>0</v>
      </c>
      <c r="G224" s="57">
        <f t="shared" si="88"/>
        <v>0</v>
      </c>
      <c r="H224" s="57">
        <f t="shared" si="88"/>
        <v>0</v>
      </c>
      <c r="I224" s="57">
        <f t="shared" si="88"/>
        <v>0</v>
      </c>
      <c r="J224" s="57">
        <f t="shared" si="88"/>
        <v>0</v>
      </c>
      <c r="K224" s="57">
        <f t="shared" si="88"/>
        <v>0</v>
      </c>
      <c r="L224" s="57">
        <f t="shared" si="88"/>
        <v>0</v>
      </c>
      <c r="M224" s="57">
        <f t="shared" si="88"/>
        <v>0</v>
      </c>
      <c r="N224" s="57">
        <f t="shared" si="88"/>
        <v>0</v>
      </c>
      <c r="O224" s="63">
        <f t="shared" si="88"/>
        <v>0</v>
      </c>
      <c r="P224" s="34"/>
      <c r="Q224" s="45">
        <f t="shared" si="87"/>
        <v>0</v>
      </c>
      <c r="R224" s="46"/>
      <c r="S224" s="47"/>
      <c r="T224" s="47"/>
    </row>
    <row r="225" spans="1:20" ht="24.75" customHeight="1" outlineLevel="1">
      <c r="A225" s="19">
        <v>12500</v>
      </c>
      <c r="B225" s="20">
        <v>1501211</v>
      </c>
      <c r="C225" s="21" t="s">
        <v>169</v>
      </c>
      <c r="D225" s="57">
        <v>0</v>
      </c>
      <c r="E225" s="57">
        <v>0</v>
      </c>
      <c r="F225" s="57">
        <f>ROUND(Q$225,-2)</f>
        <v>0</v>
      </c>
      <c r="G225" s="57">
        <f>ROUND(Q$225,-2)</f>
        <v>0</v>
      </c>
      <c r="H225" s="57">
        <f>ROUND(Q$225,-2)</f>
        <v>0</v>
      </c>
      <c r="I225" s="57">
        <f>ROUND(Q$225,-2)</f>
        <v>0</v>
      </c>
      <c r="J225" s="57">
        <f>ROUND(Q$225,-2)</f>
        <v>0</v>
      </c>
      <c r="K225" s="57">
        <f>ROUND(Q$225,-2)</f>
        <v>0</v>
      </c>
      <c r="L225" s="57">
        <f>ROUND(Q$225,-2)</f>
        <v>0</v>
      </c>
      <c r="M225" s="57">
        <f>ROUND(Q$225,-2)</f>
        <v>0</v>
      </c>
      <c r="N225" s="57">
        <f>ROUND(Q$225,-2)</f>
        <v>0</v>
      </c>
      <c r="O225" s="63">
        <f>ROUND(Q$225,-2)</f>
        <v>0</v>
      </c>
      <c r="P225" s="34"/>
      <c r="Q225" s="45">
        <f t="shared" si="87"/>
        <v>0</v>
      </c>
      <c r="R225" s="46"/>
      <c r="S225" s="47"/>
      <c r="T225" s="47"/>
    </row>
    <row r="226" spans="1:20" ht="24.75" customHeight="1" outlineLevel="1">
      <c r="A226" s="19"/>
      <c r="B226" s="20">
        <v>1501300</v>
      </c>
      <c r="C226" s="21" t="s">
        <v>99</v>
      </c>
      <c r="D226" s="57">
        <f>+D227+D229+D228</f>
        <v>0</v>
      </c>
      <c r="E226" s="57">
        <f t="shared" ref="E226:O226" si="89">+E227+E229+E228</f>
        <v>0</v>
      </c>
      <c r="F226" s="57">
        <f t="shared" si="89"/>
        <v>0</v>
      </c>
      <c r="G226" s="57">
        <f t="shared" si="89"/>
        <v>0</v>
      </c>
      <c r="H226" s="57">
        <f t="shared" si="89"/>
        <v>0</v>
      </c>
      <c r="I226" s="57">
        <f t="shared" si="89"/>
        <v>0</v>
      </c>
      <c r="J226" s="57">
        <f t="shared" si="89"/>
        <v>0</v>
      </c>
      <c r="K226" s="57">
        <f t="shared" si="89"/>
        <v>0</v>
      </c>
      <c r="L226" s="57">
        <f t="shared" si="89"/>
        <v>0</v>
      </c>
      <c r="M226" s="57">
        <f t="shared" si="89"/>
        <v>0</v>
      </c>
      <c r="N226" s="57">
        <f t="shared" si="89"/>
        <v>0</v>
      </c>
      <c r="O226" s="63">
        <f t="shared" si="89"/>
        <v>0</v>
      </c>
      <c r="P226" s="34"/>
      <c r="Q226" s="45">
        <f t="shared" si="87"/>
        <v>0</v>
      </c>
      <c r="R226" s="46"/>
      <c r="S226" s="47"/>
      <c r="T226" s="47"/>
    </row>
    <row r="227" spans="1:20" ht="24.75" customHeight="1" outlineLevel="1">
      <c r="A227" s="19">
        <v>15510</v>
      </c>
      <c r="B227" s="20">
        <v>1501311</v>
      </c>
      <c r="C227" s="21" t="s">
        <v>170</v>
      </c>
      <c r="D227" s="57">
        <v>0</v>
      </c>
      <c r="E227" s="57">
        <v>0</v>
      </c>
      <c r="F227" s="57">
        <f>ROUND(Q$227,-2)</f>
        <v>0</v>
      </c>
      <c r="G227" s="57">
        <f>ROUND(Q$227,-2)</f>
        <v>0</v>
      </c>
      <c r="H227" s="57">
        <f>ROUND(Q$227,-2)</f>
        <v>0</v>
      </c>
      <c r="I227" s="57">
        <f>ROUND(Q$227,-2)</f>
        <v>0</v>
      </c>
      <c r="J227" s="57">
        <f>ROUND(Q$227,-2)</f>
        <v>0</v>
      </c>
      <c r="K227" s="57">
        <f>ROUND(Q$227,-2)</f>
        <v>0</v>
      </c>
      <c r="L227" s="57">
        <f>ROUND(Q$227,-2)</f>
        <v>0</v>
      </c>
      <c r="M227" s="57">
        <f>ROUND(Q$227,-2)</f>
        <v>0</v>
      </c>
      <c r="N227" s="57">
        <f>ROUND(Q$227,-2)</f>
        <v>0</v>
      </c>
      <c r="O227" s="63">
        <f>ROUND(Q$227,-2)</f>
        <v>0</v>
      </c>
      <c r="P227" s="34"/>
      <c r="Q227" s="45">
        <f t="shared" si="87"/>
        <v>0</v>
      </c>
      <c r="R227" s="46"/>
      <c r="S227" s="47"/>
      <c r="T227" s="47"/>
    </row>
    <row r="228" spans="1:20" ht="24.75" customHeight="1" outlineLevel="1">
      <c r="A228" s="19" t="s">
        <v>171</v>
      </c>
      <c r="B228" s="20" t="s">
        <v>172</v>
      </c>
      <c r="C228" s="21" t="s">
        <v>173</v>
      </c>
      <c r="D228" s="57">
        <v>0</v>
      </c>
      <c r="E228" s="57">
        <v>0</v>
      </c>
      <c r="F228" s="57">
        <f>ROUND(Q$228,-2)</f>
        <v>0</v>
      </c>
      <c r="G228" s="57">
        <f>ROUND(Q$228,-2)</f>
        <v>0</v>
      </c>
      <c r="H228" s="57">
        <f>ROUND(Q$228,-2)</f>
        <v>0</v>
      </c>
      <c r="I228" s="57">
        <f>ROUND(Q$228,-2)</f>
        <v>0</v>
      </c>
      <c r="J228" s="57">
        <f>ROUND(Q$228,-2)</f>
        <v>0</v>
      </c>
      <c r="K228" s="57">
        <f>ROUND(Q$228,-2)</f>
        <v>0</v>
      </c>
      <c r="L228" s="57">
        <f>ROUND(Q$228,-2)</f>
        <v>0</v>
      </c>
      <c r="M228" s="57">
        <f>ROUND(Q$228,-2)</f>
        <v>0</v>
      </c>
      <c r="N228" s="57">
        <f>ROUND(Q$228,-2)</f>
        <v>0</v>
      </c>
      <c r="O228" s="63">
        <f>ROUND(Q$228,-2)</f>
        <v>0</v>
      </c>
      <c r="P228" s="34"/>
      <c r="Q228" s="45">
        <f t="shared" si="87"/>
        <v>0</v>
      </c>
      <c r="R228" s="46"/>
      <c r="S228" s="47"/>
      <c r="T228" s="47"/>
    </row>
    <row r="229" spans="1:20" ht="24.75" customHeight="1" outlineLevel="1">
      <c r="A229" s="19">
        <v>15900</v>
      </c>
      <c r="B229" s="20">
        <v>1501319</v>
      </c>
      <c r="C229" s="21" t="s">
        <v>174</v>
      </c>
      <c r="D229" s="57">
        <v>0</v>
      </c>
      <c r="E229" s="57">
        <v>0</v>
      </c>
      <c r="F229" s="57">
        <f>ROUND(Q$229,-2)</f>
        <v>0</v>
      </c>
      <c r="G229" s="57">
        <f>ROUND(Q$229,-2)</f>
        <v>0</v>
      </c>
      <c r="H229" s="57">
        <f>ROUND(Q$229,-2)</f>
        <v>0</v>
      </c>
      <c r="I229" s="57">
        <f>ROUND(Q$229,-2)</f>
        <v>0</v>
      </c>
      <c r="J229" s="57">
        <f>ROUND(Q$229,-2)</f>
        <v>0</v>
      </c>
      <c r="K229" s="57">
        <f>ROUND(Q$229,-2)</f>
        <v>0</v>
      </c>
      <c r="L229" s="57">
        <f>ROUND(Q$229,-2)</f>
        <v>0</v>
      </c>
      <c r="M229" s="57">
        <f>ROUND(Q$229,-2)</f>
        <v>0</v>
      </c>
      <c r="N229" s="57">
        <f>ROUND(Q$229,-2)</f>
        <v>0</v>
      </c>
      <c r="O229" s="63">
        <f>ROUND(Q$229,-2)</f>
        <v>0</v>
      </c>
      <c r="P229" s="34"/>
      <c r="Q229" s="45">
        <f t="shared" si="87"/>
        <v>0</v>
      </c>
      <c r="R229" s="46"/>
      <c r="S229" s="47"/>
      <c r="T229" s="47"/>
    </row>
    <row r="230" spans="1:20" ht="24.75" customHeight="1" outlineLevel="1">
      <c r="A230" s="58"/>
      <c r="B230" s="59">
        <v>1550000</v>
      </c>
      <c r="C230" s="21" t="s">
        <v>175</v>
      </c>
      <c r="D230" s="57">
        <f t="shared" ref="D230:O230" si="90">+D231+D234+D241</f>
        <v>-133763100.51799999</v>
      </c>
      <c r="E230" s="57">
        <f t="shared" si="90"/>
        <v>-134043374.491</v>
      </c>
      <c r="F230" s="57">
        <f t="shared" si="90"/>
        <v>-134038900</v>
      </c>
      <c r="G230" s="57">
        <f t="shared" si="90"/>
        <v>-133940200</v>
      </c>
      <c r="H230" s="57">
        <f t="shared" si="90"/>
        <v>-134154700</v>
      </c>
      <c r="I230" s="57">
        <f t="shared" si="90"/>
        <v>-134247300</v>
      </c>
      <c r="J230" s="57">
        <f t="shared" si="90"/>
        <v>-134307000</v>
      </c>
      <c r="K230" s="57">
        <f t="shared" si="90"/>
        <v>-134420000</v>
      </c>
      <c r="L230" s="57">
        <f t="shared" si="90"/>
        <v>-134508200</v>
      </c>
      <c r="M230" s="57">
        <f t="shared" si="90"/>
        <v>-134590200</v>
      </c>
      <c r="N230" s="57">
        <f t="shared" si="90"/>
        <v>-134721300</v>
      </c>
      <c r="O230" s="63">
        <f t="shared" si="90"/>
        <v>-134924200</v>
      </c>
      <c r="P230" s="34"/>
      <c r="Q230" s="45">
        <f t="shared" si="87"/>
        <v>-134043374.491</v>
      </c>
      <c r="R230" s="46"/>
      <c r="S230" s="47"/>
      <c r="T230" s="47"/>
    </row>
    <row r="231" spans="1:20" ht="24.75" customHeight="1" outlineLevel="1">
      <c r="A231" s="58"/>
      <c r="B231" s="59">
        <v>1551000</v>
      </c>
      <c r="C231" s="21" t="s">
        <v>176</v>
      </c>
      <c r="D231" s="57">
        <f t="shared" ref="D231:O231" si="91">+D232+D233</f>
        <v>0</v>
      </c>
      <c r="E231" s="57">
        <f t="shared" si="91"/>
        <v>0</v>
      </c>
      <c r="F231" s="57">
        <f t="shared" si="91"/>
        <v>0</v>
      </c>
      <c r="G231" s="57">
        <f t="shared" si="91"/>
        <v>0</v>
      </c>
      <c r="H231" s="57">
        <f t="shared" si="91"/>
        <v>0</v>
      </c>
      <c r="I231" s="57">
        <f t="shared" si="91"/>
        <v>0</v>
      </c>
      <c r="J231" s="57">
        <f t="shared" si="91"/>
        <v>0</v>
      </c>
      <c r="K231" s="57">
        <f t="shared" si="91"/>
        <v>0</v>
      </c>
      <c r="L231" s="57">
        <f t="shared" si="91"/>
        <v>0</v>
      </c>
      <c r="M231" s="57">
        <f t="shared" si="91"/>
        <v>0</v>
      </c>
      <c r="N231" s="57">
        <f t="shared" si="91"/>
        <v>0</v>
      </c>
      <c r="O231" s="63">
        <f t="shared" si="91"/>
        <v>0</v>
      </c>
      <c r="P231" s="34"/>
      <c r="Q231" s="45">
        <f t="shared" si="87"/>
        <v>0</v>
      </c>
      <c r="R231" s="46"/>
      <c r="S231" s="47"/>
      <c r="T231" s="47"/>
    </row>
    <row r="232" spans="1:20" ht="24.75" customHeight="1" outlineLevel="1">
      <c r="A232" s="58">
        <v>16121</v>
      </c>
      <c r="B232" s="59">
        <v>1551011</v>
      </c>
      <c r="C232" s="21" t="s">
        <v>177</v>
      </c>
      <c r="D232" s="57">
        <v>0</v>
      </c>
      <c r="E232" s="57">
        <v>0</v>
      </c>
      <c r="F232" s="57">
        <f>ROUND(Q232,-2)</f>
        <v>0</v>
      </c>
      <c r="G232" s="57">
        <f>ROUND(Q232,-2)</f>
        <v>0</v>
      </c>
      <c r="H232" s="57">
        <f>ROUND(Q232,-2)</f>
        <v>0</v>
      </c>
      <c r="I232" s="57">
        <f>ROUND(Q232,-2)</f>
        <v>0</v>
      </c>
      <c r="J232" s="57">
        <f>ROUND(Q232,-2)</f>
        <v>0</v>
      </c>
      <c r="K232" s="57">
        <f>ROUND(Q232,-2)</f>
        <v>0</v>
      </c>
      <c r="L232" s="57">
        <f>ROUND(Q232,-2)</f>
        <v>0</v>
      </c>
      <c r="M232" s="57">
        <f>ROUND(Q232,-2)</f>
        <v>0</v>
      </c>
      <c r="N232" s="57">
        <f>ROUND(Q232,-2)</f>
        <v>0</v>
      </c>
      <c r="O232" s="63">
        <f>ROUND(Q232,-2)</f>
        <v>0</v>
      </c>
      <c r="P232" s="34"/>
      <c r="Q232" s="45">
        <f t="shared" si="87"/>
        <v>0</v>
      </c>
      <c r="R232" s="46"/>
      <c r="S232" s="47"/>
      <c r="T232" s="47"/>
    </row>
    <row r="233" spans="1:20" ht="24.75" customHeight="1" outlineLevel="1">
      <c r="A233" s="58">
        <v>16122</v>
      </c>
      <c r="B233" s="59">
        <v>1551012</v>
      </c>
      <c r="C233" s="21" t="s">
        <v>178</v>
      </c>
      <c r="D233" s="57">
        <v>0</v>
      </c>
      <c r="E233" s="57">
        <v>0</v>
      </c>
      <c r="F233" s="57">
        <f>ROUND(Q233,-2)</f>
        <v>0</v>
      </c>
      <c r="G233" s="57">
        <f>ROUND(Q233,-2)</f>
        <v>0</v>
      </c>
      <c r="H233" s="57">
        <f>ROUND(Q233,-2)</f>
        <v>0</v>
      </c>
      <c r="I233" s="57">
        <f>ROUND(Q233,-2)</f>
        <v>0</v>
      </c>
      <c r="J233" s="57">
        <f>ROUND(Q233,-2)</f>
        <v>0</v>
      </c>
      <c r="K233" s="57">
        <f>ROUND(Q233,-2)</f>
        <v>0</v>
      </c>
      <c r="L233" s="57">
        <f>ROUND(Q233,-2)</f>
        <v>0</v>
      </c>
      <c r="M233" s="57">
        <f>ROUND(Q233,-2)</f>
        <v>0</v>
      </c>
      <c r="N233" s="57">
        <f>ROUND(Q233,-2)</f>
        <v>0</v>
      </c>
      <c r="O233" s="63">
        <f>ROUND(Q233,-2)</f>
        <v>0</v>
      </c>
      <c r="P233" s="34"/>
      <c r="Q233" s="45">
        <f t="shared" si="87"/>
        <v>0</v>
      </c>
      <c r="R233" s="46"/>
      <c r="S233" s="47"/>
      <c r="T233" s="47"/>
    </row>
    <row r="234" spans="1:20" ht="24.75" customHeight="1" outlineLevel="1">
      <c r="A234" s="58"/>
      <c r="B234" s="59">
        <v>1552000</v>
      </c>
      <c r="C234" s="21" t="s">
        <v>179</v>
      </c>
      <c r="D234" s="57">
        <f>+SUM(D235:D240)</f>
        <v>-133763100.51799999</v>
      </c>
      <c r="E234" s="57">
        <f>+SUM(E235:E240)</f>
        <v>-134043374.491</v>
      </c>
      <c r="F234" s="57">
        <v>-134038900</v>
      </c>
      <c r="G234" s="57">
        <v>-133940200</v>
      </c>
      <c r="H234" s="57">
        <v>-134154700</v>
      </c>
      <c r="I234" s="57">
        <v>-134247300</v>
      </c>
      <c r="J234" s="57">
        <v>-134307000</v>
      </c>
      <c r="K234" s="57">
        <v>-134420000</v>
      </c>
      <c r="L234" s="57">
        <v>-134508200</v>
      </c>
      <c r="M234" s="57">
        <v>-134590200</v>
      </c>
      <c r="N234" s="57">
        <v>-134721300</v>
      </c>
      <c r="O234" s="63">
        <v>-134924200</v>
      </c>
      <c r="P234" s="34"/>
      <c r="Q234" s="45">
        <f t="shared" si="87"/>
        <v>-134043374.491</v>
      </c>
      <c r="R234" s="46"/>
      <c r="S234" s="47"/>
      <c r="T234" s="47"/>
    </row>
    <row r="235" spans="1:20" ht="24.75" customHeight="1" outlineLevel="1">
      <c r="A235" s="60">
        <v>16211</v>
      </c>
      <c r="B235" s="59">
        <v>1552011</v>
      </c>
      <c r="C235" s="21" t="s">
        <v>180</v>
      </c>
      <c r="D235" s="22">
        <v>-11108511.743000001</v>
      </c>
      <c r="E235" s="57">
        <v>-11335190.938999999</v>
      </c>
      <c r="F235" s="57">
        <f>+E235+(E235-D235)</f>
        <v>-11561870.134999998</v>
      </c>
      <c r="G235" s="57">
        <f t="shared" ref="G235:O235" si="92">+F235+(F235-E235)</f>
        <v>-11788549.330999997</v>
      </c>
      <c r="H235" s="57">
        <f t="shared" si="92"/>
        <v>-12015228.526999995</v>
      </c>
      <c r="I235" s="57">
        <f t="shared" si="92"/>
        <v>-12241907.722999994</v>
      </c>
      <c r="J235" s="57">
        <f t="shared" si="92"/>
        <v>-12468586.918999992</v>
      </c>
      <c r="K235" s="57">
        <f t="shared" si="92"/>
        <v>-12695266.114999991</v>
      </c>
      <c r="L235" s="57">
        <f t="shared" si="92"/>
        <v>-12921945.31099999</v>
      </c>
      <c r="M235" s="57">
        <f t="shared" si="92"/>
        <v>-13148624.506999988</v>
      </c>
      <c r="N235" s="57">
        <f t="shared" si="92"/>
        <v>-13375303.702999987</v>
      </c>
      <c r="O235" s="63">
        <f t="shared" si="92"/>
        <v>-13601982.898999985</v>
      </c>
      <c r="P235" s="34"/>
      <c r="Q235" s="45">
        <f t="shared" si="87"/>
        <v>-11335190.938999999</v>
      </c>
      <c r="R235" s="46"/>
      <c r="S235" s="47"/>
      <c r="T235" s="47"/>
    </row>
    <row r="236" spans="1:20" ht="24.75" customHeight="1" outlineLevel="1">
      <c r="A236" s="58">
        <v>16213</v>
      </c>
      <c r="B236" s="59">
        <v>1552015</v>
      </c>
      <c r="C236" s="21" t="s">
        <v>181</v>
      </c>
      <c r="D236" s="57">
        <v>-1843108.757</v>
      </c>
      <c r="E236" s="57">
        <v>-892682.71499999997</v>
      </c>
      <c r="F236" s="57">
        <f>+E236</f>
        <v>-892682.71499999997</v>
      </c>
      <c r="G236" s="57">
        <f t="shared" ref="G236:O236" si="93">+F236</f>
        <v>-892682.71499999997</v>
      </c>
      <c r="H236" s="57">
        <f t="shared" si="93"/>
        <v>-892682.71499999997</v>
      </c>
      <c r="I236" s="57">
        <f t="shared" si="93"/>
        <v>-892682.71499999997</v>
      </c>
      <c r="J236" s="57">
        <f t="shared" si="93"/>
        <v>-892682.71499999997</v>
      </c>
      <c r="K236" s="57">
        <f t="shared" si="93"/>
        <v>-892682.71499999997</v>
      </c>
      <c r="L236" s="57">
        <f t="shared" si="93"/>
        <v>-892682.71499999997</v>
      </c>
      <c r="M236" s="57">
        <f t="shared" si="93"/>
        <v>-892682.71499999997</v>
      </c>
      <c r="N236" s="57">
        <f t="shared" si="93"/>
        <v>-892682.71499999997</v>
      </c>
      <c r="O236" s="63">
        <f t="shared" si="93"/>
        <v>-892682.71499999997</v>
      </c>
      <c r="P236" s="34"/>
      <c r="Q236" s="45">
        <f t="shared" si="87"/>
        <v>-892682.71499999997</v>
      </c>
      <c r="R236" s="46"/>
      <c r="S236" s="47"/>
      <c r="T236" s="47"/>
    </row>
    <row r="237" spans="1:20" ht="24.75" customHeight="1" outlineLevel="1">
      <c r="A237" s="58">
        <v>16214</v>
      </c>
      <c r="B237" s="59">
        <v>1552016</v>
      </c>
      <c r="C237" s="21" t="s">
        <v>182</v>
      </c>
      <c r="D237" s="57">
        <v>-16280456.880999999</v>
      </c>
      <c r="E237" s="57">
        <v>-17294477.699999999</v>
      </c>
      <c r="F237" s="57">
        <f>+F234-F235-F236-F238</f>
        <v>-115118347.15000001</v>
      </c>
      <c r="G237" s="57">
        <f t="shared" ref="G237:O237" si="94">+G234-G235-G236-G238</f>
        <v>-114792967.954</v>
      </c>
      <c r="H237" s="57">
        <f t="shared" si="94"/>
        <v>-114780788.758</v>
      </c>
      <c r="I237" s="57">
        <f t="shared" si="94"/>
        <v>-114646709.56200001</v>
      </c>
      <c r="J237" s="57">
        <f t="shared" si="94"/>
        <v>-114479730.366</v>
      </c>
      <c r="K237" s="57">
        <f t="shared" si="94"/>
        <v>-114366051.17</v>
      </c>
      <c r="L237" s="57">
        <f t="shared" si="94"/>
        <v>-114227571.97400001</v>
      </c>
      <c r="M237" s="57">
        <f t="shared" si="94"/>
        <v>-114082892.77800001</v>
      </c>
      <c r="N237" s="57">
        <f t="shared" si="94"/>
        <v>-113987313.58200002</v>
      </c>
      <c r="O237" s="63">
        <f t="shared" si="94"/>
        <v>-113963534.38600001</v>
      </c>
      <c r="P237" s="34"/>
      <c r="Q237" s="45">
        <f t="shared" si="87"/>
        <v>-17294477.699999999</v>
      </c>
      <c r="R237" s="46"/>
      <c r="S237" s="47"/>
      <c r="T237" s="47"/>
    </row>
    <row r="238" spans="1:20" ht="24.75" customHeight="1" outlineLevel="1">
      <c r="A238" s="58">
        <v>16212</v>
      </c>
      <c r="B238" s="59">
        <v>1552012</v>
      </c>
      <c r="C238" s="21" t="s">
        <v>183</v>
      </c>
      <c r="D238" s="57">
        <v>-104531023.13699999</v>
      </c>
      <c r="E238" s="57">
        <v>-104521023.13699999</v>
      </c>
      <c r="F238" s="57">
        <v>-6466000</v>
      </c>
      <c r="G238" s="57">
        <v>-6466000</v>
      </c>
      <c r="H238" s="57">
        <v>-6466000</v>
      </c>
      <c r="I238" s="57">
        <v>-6466000</v>
      </c>
      <c r="J238" s="57">
        <v>-6466000</v>
      </c>
      <c r="K238" s="57">
        <v>-6466000</v>
      </c>
      <c r="L238" s="57">
        <v>-6466000</v>
      </c>
      <c r="M238" s="57">
        <v>-6466000</v>
      </c>
      <c r="N238" s="57">
        <v>-6466000</v>
      </c>
      <c r="O238" s="63">
        <v>-6466000</v>
      </c>
      <c r="P238" s="34"/>
      <c r="Q238" s="45">
        <f t="shared" si="87"/>
        <v>-104521023.13699999</v>
      </c>
      <c r="R238" s="46"/>
      <c r="S238" s="47"/>
      <c r="T238" s="47"/>
    </row>
    <row r="239" spans="1:20" ht="24.75" customHeight="1" outlineLevel="1">
      <c r="A239" s="58">
        <v>16221</v>
      </c>
      <c r="B239" s="59">
        <v>1552013</v>
      </c>
      <c r="C239" s="21" t="s">
        <v>184</v>
      </c>
      <c r="D239" s="57">
        <v>0</v>
      </c>
      <c r="E239" s="57">
        <v>0</v>
      </c>
      <c r="F239" s="57">
        <f>ROUND(Q$239,-2)</f>
        <v>0</v>
      </c>
      <c r="G239" s="57">
        <f>ROUND(Q$239,-2)</f>
        <v>0</v>
      </c>
      <c r="H239" s="57">
        <f>ROUND(Q$239,-2)</f>
        <v>0</v>
      </c>
      <c r="I239" s="57">
        <f>ROUND(Q$239,-2)</f>
        <v>0</v>
      </c>
      <c r="J239" s="57">
        <f>ROUND(Q$239,-2)</f>
        <v>0</v>
      </c>
      <c r="K239" s="57">
        <f>ROUND(Q$239,-2)</f>
        <v>0</v>
      </c>
      <c r="L239" s="57">
        <f>ROUND(Q$239,-2)</f>
        <v>0</v>
      </c>
      <c r="M239" s="57">
        <f>ROUND(Q$239,-2)</f>
        <v>0</v>
      </c>
      <c r="N239" s="57">
        <f>ROUND(Q$239,-2)</f>
        <v>0</v>
      </c>
      <c r="O239" s="63">
        <f>ROUND(Q$239,-2)</f>
        <v>0</v>
      </c>
      <c r="P239" s="34"/>
      <c r="Q239" s="45">
        <f t="shared" si="87"/>
        <v>0</v>
      </c>
      <c r="R239" s="46"/>
      <c r="S239" s="47"/>
      <c r="T239" s="47"/>
    </row>
    <row r="240" spans="1:20" ht="24.75" customHeight="1" outlineLevel="1">
      <c r="A240" s="58">
        <v>16222</v>
      </c>
      <c r="B240" s="59">
        <v>1552014</v>
      </c>
      <c r="C240" s="21" t="s">
        <v>185</v>
      </c>
      <c r="D240" s="57">
        <v>0</v>
      </c>
      <c r="E240" s="57">
        <v>0</v>
      </c>
      <c r="F240" s="57">
        <f>ROUND(Q$240,-2)</f>
        <v>0</v>
      </c>
      <c r="G240" s="57">
        <f>ROUND(Q$240,-2)</f>
        <v>0</v>
      </c>
      <c r="H240" s="57">
        <f>ROUND(Q$240,-2)</f>
        <v>0</v>
      </c>
      <c r="I240" s="57">
        <f>ROUND(Q$240,-2)</f>
        <v>0</v>
      </c>
      <c r="J240" s="57">
        <f>ROUND(Q$240,-2)</f>
        <v>0</v>
      </c>
      <c r="K240" s="57">
        <f>ROUND(Q$240,-2)</f>
        <v>0</v>
      </c>
      <c r="L240" s="57">
        <f>ROUND(Q$240,-2)</f>
        <v>0</v>
      </c>
      <c r="M240" s="57">
        <f>ROUND(Q$240,-2)</f>
        <v>0</v>
      </c>
      <c r="N240" s="57">
        <f>ROUND(Q$240,-2)</f>
        <v>0</v>
      </c>
      <c r="O240" s="63">
        <f>ROUND(Q$240,-2)</f>
        <v>0</v>
      </c>
      <c r="P240" s="34"/>
      <c r="Q240" s="45">
        <f t="shared" si="87"/>
        <v>0</v>
      </c>
      <c r="R240" s="46"/>
      <c r="S240" s="47"/>
      <c r="T240" s="47"/>
    </row>
    <row r="241" spans="1:20" ht="24.75" customHeight="1" outlineLevel="1">
      <c r="A241" s="58"/>
      <c r="B241" s="59">
        <v>1559000</v>
      </c>
      <c r="C241" s="21" t="s">
        <v>27</v>
      </c>
      <c r="D241" s="57">
        <f t="shared" ref="D241:O241" si="95">+SUM(D242:D251)</f>
        <v>0</v>
      </c>
      <c r="E241" s="57">
        <f t="shared" si="95"/>
        <v>0</v>
      </c>
      <c r="F241" s="57">
        <f t="shared" si="95"/>
        <v>0</v>
      </c>
      <c r="G241" s="57">
        <f t="shared" si="95"/>
        <v>0</v>
      </c>
      <c r="H241" s="57">
        <f t="shared" si="95"/>
        <v>0</v>
      </c>
      <c r="I241" s="57">
        <f t="shared" si="95"/>
        <v>0</v>
      </c>
      <c r="J241" s="57">
        <f t="shared" si="95"/>
        <v>0</v>
      </c>
      <c r="K241" s="57">
        <f t="shared" si="95"/>
        <v>0</v>
      </c>
      <c r="L241" s="57">
        <f t="shared" si="95"/>
        <v>0</v>
      </c>
      <c r="M241" s="57">
        <f t="shared" si="95"/>
        <v>0</v>
      </c>
      <c r="N241" s="57">
        <f t="shared" si="95"/>
        <v>0</v>
      </c>
      <c r="O241" s="63">
        <f t="shared" si="95"/>
        <v>0</v>
      </c>
      <c r="P241" s="34"/>
      <c r="Q241" s="45">
        <f t="shared" si="87"/>
        <v>0</v>
      </c>
      <c r="R241" s="46"/>
      <c r="S241" s="47"/>
      <c r="T241" s="47"/>
    </row>
    <row r="242" spans="1:20" ht="24.75" customHeight="1" outlineLevel="1">
      <c r="A242" s="58">
        <v>16111</v>
      </c>
      <c r="B242" s="59">
        <v>1559011</v>
      </c>
      <c r="C242" s="21" t="s">
        <v>186</v>
      </c>
      <c r="D242" s="57">
        <v>0</v>
      </c>
      <c r="E242" s="57">
        <v>0</v>
      </c>
      <c r="F242" s="57">
        <f>ROUND(Q$242,-2)</f>
        <v>0</v>
      </c>
      <c r="G242" s="57">
        <f>ROUND(Q$242,-2)</f>
        <v>0</v>
      </c>
      <c r="H242" s="57">
        <f>ROUND(Q$242,-2)</f>
        <v>0</v>
      </c>
      <c r="I242" s="57">
        <f>ROUND(Q$242,-2)</f>
        <v>0</v>
      </c>
      <c r="J242" s="57">
        <f>ROUND(Q$242,-2)</f>
        <v>0</v>
      </c>
      <c r="K242" s="57">
        <f>ROUND(Q$242,-2)</f>
        <v>0</v>
      </c>
      <c r="L242" s="57">
        <f>ROUND(Q$242,-2)</f>
        <v>0</v>
      </c>
      <c r="M242" s="57">
        <f>ROUND(Q$242,-2)</f>
        <v>0</v>
      </c>
      <c r="N242" s="57">
        <f>ROUND(Q$242,-2)</f>
        <v>0</v>
      </c>
      <c r="O242" s="63">
        <f>ROUND(Q$242,-2)</f>
        <v>0</v>
      </c>
      <c r="P242" s="34"/>
      <c r="Q242" s="45">
        <f t="shared" si="87"/>
        <v>0</v>
      </c>
      <c r="R242" s="46"/>
      <c r="S242" s="47"/>
      <c r="T242" s="47"/>
    </row>
    <row r="243" spans="1:20" ht="24.75" customHeight="1" outlineLevel="1">
      <c r="A243" s="58">
        <v>16112</v>
      </c>
      <c r="B243" s="59">
        <v>1559012</v>
      </c>
      <c r="C243" s="21" t="s">
        <v>187</v>
      </c>
      <c r="D243" s="57">
        <v>0</v>
      </c>
      <c r="E243" s="57">
        <v>0</v>
      </c>
      <c r="F243" s="57">
        <f>ROUND(Q$243,-2)</f>
        <v>0</v>
      </c>
      <c r="G243" s="57">
        <f>ROUND(Q$243,-2)</f>
        <v>0</v>
      </c>
      <c r="H243" s="57">
        <f>ROUND(Q$243,-2)</f>
        <v>0</v>
      </c>
      <c r="I243" s="57">
        <f>ROUND(Q$243,-2)</f>
        <v>0</v>
      </c>
      <c r="J243" s="57">
        <f>ROUND(Q$243,-2)</f>
        <v>0</v>
      </c>
      <c r="K243" s="57">
        <f>ROUND(Q$243,-2)</f>
        <v>0</v>
      </c>
      <c r="L243" s="57">
        <f>ROUND(Q$243,-2)</f>
        <v>0</v>
      </c>
      <c r="M243" s="57">
        <f>ROUND(Q$243,-2)</f>
        <v>0</v>
      </c>
      <c r="N243" s="57">
        <f>ROUND(Q$243,-2)</f>
        <v>0</v>
      </c>
      <c r="O243" s="63">
        <f>ROUND(Q$243,-2)</f>
        <v>0</v>
      </c>
      <c r="P243" s="34"/>
      <c r="Q243" s="45">
        <f t="shared" si="87"/>
        <v>0</v>
      </c>
      <c r="R243" s="46"/>
      <c r="S243" s="47"/>
      <c r="T243" s="47"/>
    </row>
    <row r="244" spans="1:20" ht="24.75" customHeight="1" outlineLevel="1">
      <c r="A244" s="58">
        <v>16310</v>
      </c>
      <c r="B244" s="59">
        <v>1559013</v>
      </c>
      <c r="C244" s="21" t="s">
        <v>188</v>
      </c>
      <c r="D244" s="57">
        <v>0</v>
      </c>
      <c r="E244" s="57">
        <v>0</v>
      </c>
      <c r="F244" s="57">
        <f>ROUND(Q$244,-2)</f>
        <v>0</v>
      </c>
      <c r="G244" s="57">
        <f>ROUND(Q$244,-2)</f>
        <v>0</v>
      </c>
      <c r="H244" s="57">
        <f>ROUND(Q$244,-2)</f>
        <v>0</v>
      </c>
      <c r="I244" s="57">
        <f>ROUND(Q$244,-2)</f>
        <v>0</v>
      </c>
      <c r="J244" s="57">
        <f>ROUND(Q$244,-2)</f>
        <v>0</v>
      </c>
      <c r="K244" s="57">
        <f>ROUND(Q$244,-2)</f>
        <v>0</v>
      </c>
      <c r="L244" s="57">
        <f>ROUND(Q$244,-2)</f>
        <v>0</v>
      </c>
      <c r="M244" s="57">
        <f>ROUND(Q$244,-2)</f>
        <v>0</v>
      </c>
      <c r="N244" s="57">
        <f>ROUND(Q$244,-2)</f>
        <v>0</v>
      </c>
      <c r="O244" s="63">
        <f>ROUND(Q$244,-2)</f>
        <v>0</v>
      </c>
      <c r="P244" s="34"/>
      <c r="Q244" s="45">
        <f t="shared" si="87"/>
        <v>0</v>
      </c>
      <c r="R244" s="46"/>
      <c r="S244" s="47"/>
      <c r="T244" s="47"/>
    </row>
    <row r="245" spans="1:20" ht="24.75" customHeight="1" outlineLevel="1">
      <c r="A245" s="58">
        <v>16320</v>
      </c>
      <c r="B245" s="59">
        <v>1559014</v>
      </c>
      <c r="C245" s="21" t="s">
        <v>189</v>
      </c>
      <c r="D245" s="57">
        <v>0</v>
      </c>
      <c r="E245" s="57">
        <v>0</v>
      </c>
      <c r="F245" s="57">
        <f>ROUND(Q$245,-2)</f>
        <v>0</v>
      </c>
      <c r="G245" s="57">
        <f>ROUND(Q$245,-2)</f>
        <v>0</v>
      </c>
      <c r="H245" s="57">
        <f>ROUND(Q$245,-2)</f>
        <v>0</v>
      </c>
      <c r="I245" s="57">
        <f>ROUND(Q$245,-2)</f>
        <v>0</v>
      </c>
      <c r="J245" s="57">
        <f>ROUND(Q$245,-2)</f>
        <v>0</v>
      </c>
      <c r="K245" s="57">
        <f>ROUND(Q$245,-2)</f>
        <v>0</v>
      </c>
      <c r="L245" s="57">
        <f>ROUND(Q$245,-2)</f>
        <v>0</v>
      </c>
      <c r="M245" s="57">
        <f>ROUND(Q$245,-2)</f>
        <v>0</v>
      </c>
      <c r="N245" s="57">
        <f>ROUND(Q$245,-2)</f>
        <v>0</v>
      </c>
      <c r="O245" s="63">
        <f>ROUND(Q$245,-2)</f>
        <v>0</v>
      </c>
      <c r="P245" s="34"/>
      <c r="Q245" s="45">
        <f t="shared" si="87"/>
        <v>0</v>
      </c>
      <c r="R245" s="46"/>
      <c r="S245" s="47"/>
      <c r="T245" s="47"/>
    </row>
    <row r="246" spans="1:20" ht="24.75" customHeight="1" outlineLevel="1">
      <c r="A246" s="58">
        <v>16410</v>
      </c>
      <c r="B246" s="59">
        <v>1559015</v>
      </c>
      <c r="C246" s="21" t="s">
        <v>190</v>
      </c>
      <c r="D246" s="57">
        <v>0</v>
      </c>
      <c r="E246" s="57">
        <v>0</v>
      </c>
      <c r="F246" s="57">
        <f>ROUND(Q$246,-2)</f>
        <v>0</v>
      </c>
      <c r="G246" s="57">
        <f>ROUND(Q$246,-2)</f>
        <v>0</v>
      </c>
      <c r="H246" s="57">
        <f>ROUND(Q$246,-2)</f>
        <v>0</v>
      </c>
      <c r="I246" s="57">
        <f>ROUND(Q$246,-2)</f>
        <v>0</v>
      </c>
      <c r="J246" s="57">
        <f>ROUND(Q$246,-2)</f>
        <v>0</v>
      </c>
      <c r="K246" s="57">
        <f>ROUND(Q$246,-2)</f>
        <v>0</v>
      </c>
      <c r="L246" s="57">
        <f>ROUND(Q$246,-2)</f>
        <v>0</v>
      </c>
      <c r="M246" s="57">
        <f>ROUND(Q$246,-2)</f>
        <v>0</v>
      </c>
      <c r="N246" s="57">
        <f>ROUND(Q$246,-2)</f>
        <v>0</v>
      </c>
      <c r="O246" s="63">
        <f>ROUND(Q$246,-2)</f>
        <v>0</v>
      </c>
      <c r="P246" s="34"/>
      <c r="Q246" s="45">
        <f t="shared" si="87"/>
        <v>0</v>
      </c>
      <c r="R246" s="46"/>
      <c r="S246" s="47"/>
      <c r="T246" s="47"/>
    </row>
    <row r="247" spans="1:20" ht="24.75" customHeight="1" outlineLevel="1">
      <c r="A247" s="58">
        <v>16411</v>
      </c>
      <c r="B247" s="59">
        <v>1559016</v>
      </c>
      <c r="C247" s="21" t="s">
        <v>191</v>
      </c>
      <c r="D247" s="57">
        <v>0</v>
      </c>
      <c r="E247" s="57">
        <v>0</v>
      </c>
      <c r="F247" s="57">
        <f>ROUND(Q$247,-2)</f>
        <v>0</v>
      </c>
      <c r="G247" s="57">
        <f>ROUND(Q$247,-2)</f>
        <v>0</v>
      </c>
      <c r="H247" s="57">
        <f>ROUND(Q$247,-2)</f>
        <v>0</v>
      </c>
      <c r="I247" s="57">
        <f>ROUND(Q$247,-2)</f>
        <v>0</v>
      </c>
      <c r="J247" s="57">
        <f>ROUND(Q$247,-2)</f>
        <v>0</v>
      </c>
      <c r="K247" s="57">
        <f>ROUND(Q$247,-2)</f>
        <v>0</v>
      </c>
      <c r="L247" s="57">
        <f>ROUND(Q$247,-2)</f>
        <v>0</v>
      </c>
      <c r="M247" s="57">
        <f>ROUND(Q$247,-2)</f>
        <v>0</v>
      </c>
      <c r="N247" s="57">
        <f>ROUND(Q$247,-2)</f>
        <v>0</v>
      </c>
      <c r="O247" s="63">
        <f>ROUND(Q$247,-2)</f>
        <v>0</v>
      </c>
      <c r="P247" s="34"/>
      <c r="Q247" s="45">
        <f t="shared" si="87"/>
        <v>0</v>
      </c>
      <c r="R247" s="46"/>
      <c r="S247" s="47"/>
      <c r="T247" s="47"/>
    </row>
    <row r="248" spans="1:20" ht="24.75" customHeight="1" outlineLevel="1">
      <c r="A248" s="58">
        <v>16412</v>
      </c>
      <c r="B248" s="59">
        <v>1559020</v>
      </c>
      <c r="C248" s="21" t="s">
        <v>192</v>
      </c>
      <c r="D248" s="57">
        <v>0</v>
      </c>
      <c r="E248" s="57">
        <v>0</v>
      </c>
      <c r="F248" s="57">
        <f>ROUND(Q$248,-2)</f>
        <v>0</v>
      </c>
      <c r="G248" s="57">
        <f>ROUND(Q$248,-2)</f>
        <v>0</v>
      </c>
      <c r="H248" s="57">
        <f>ROUND(Q$248,-2)</f>
        <v>0</v>
      </c>
      <c r="I248" s="57">
        <f>ROUND(Q$248,-2)</f>
        <v>0</v>
      </c>
      <c r="J248" s="57">
        <f>ROUND(Q$248,-2)</f>
        <v>0</v>
      </c>
      <c r="K248" s="57">
        <f>ROUND(Q$248,-2)</f>
        <v>0</v>
      </c>
      <c r="L248" s="57">
        <f>ROUND(Q$248,-2)</f>
        <v>0</v>
      </c>
      <c r="M248" s="57">
        <f>ROUND(Q$248,-2)</f>
        <v>0</v>
      </c>
      <c r="N248" s="57">
        <f>ROUND(Q$248,-2)</f>
        <v>0</v>
      </c>
      <c r="O248" s="63">
        <f>ROUND(Q$248,-2)</f>
        <v>0</v>
      </c>
      <c r="P248" s="34"/>
      <c r="Q248" s="45">
        <f t="shared" si="87"/>
        <v>0</v>
      </c>
      <c r="R248" s="46"/>
      <c r="S248" s="47"/>
      <c r="T248" s="47"/>
    </row>
    <row r="249" spans="1:20" ht="24.75" customHeight="1" outlineLevel="1">
      <c r="A249" s="58">
        <v>16420</v>
      </c>
      <c r="B249" s="59">
        <v>1559017</v>
      </c>
      <c r="C249" s="21" t="s">
        <v>193</v>
      </c>
      <c r="D249" s="57">
        <v>0</v>
      </c>
      <c r="E249" s="57">
        <v>0</v>
      </c>
      <c r="F249" s="57">
        <f>ROUND(Q$249,-2)</f>
        <v>0</v>
      </c>
      <c r="G249" s="57">
        <f>ROUND(Q$249,-2)</f>
        <v>0</v>
      </c>
      <c r="H249" s="57">
        <f>ROUND(Q$249,-2)</f>
        <v>0</v>
      </c>
      <c r="I249" s="57">
        <f>ROUND(Q$249,-2)</f>
        <v>0</v>
      </c>
      <c r="J249" s="57">
        <f>ROUND(Q$249,-2)</f>
        <v>0</v>
      </c>
      <c r="K249" s="57">
        <f>ROUND(Q$249,-2)</f>
        <v>0</v>
      </c>
      <c r="L249" s="57">
        <f>ROUND(Q$249,-2)</f>
        <v>0</v>
      </c>
      <c r="M249" s="57">
        <f>ROUND(Q$249,-2)</f>
        <v>0</v>
      </c>
      <c r="N249" s="57">
        <f>ROUND(Q$249,-2)</f>
        <v>0</v>
      </c>
      <c r="O249" s="63">
        <f>ROUND(Q$249,-2)</f>
        <v>0</v>
      </c>
      <c r="P249" s="34"/>
      <c r="Q249" s="45">
        <f t="shared" si="87"/>
        <v>0</v>
      </c>
      <c r="R249" s="46"/>
      <c r="S249" s="47"/>
      <c r="T249" s="47"/>
    </row>
    <row r="250" spans="1:20" ht="24.75" customHeight="1" outlineLevel="1">
      <c r="A250" s="58">
        <v>16510</v>
      </c>
      <c r="B250" s="59">
        <v>1559018</v>
      </c>
      <c r="C250" s="21" t="s">
        <v>194</v>
      </c>
      <c r="D250" s="57">
        <v>0</v>
      </c>
      <c r="E250" s="57">
        <v>0</v>
      </c>
      <c r="F250" s="57">
        <f>ROUND(Q$250,-2)</f>
        <v>0</v>
      </c>
      <c r="G250" s="57">
        <f>ROUND(Q$250,-2)</f>
        <v>0</v>
      </c>
      <c r="H250" s="57">
        <f>ROUND(Q$250,-2)</f>
        <v>0</v>
      </c>
      <c r="I250" s="57">
        <f>ROUND(Q$250,-2)</f>
        <v>0</v>
      </c>
      <c r="J250" s="57">
        <f>ROUND(Q$250,-2)</f>
        <v>0</v>
      </c>
      <c r="K250" s="57">
        <f>ROUND(Q$250,-2)</f>
        <v>0</v>
      </c>
      <c r="L250" s="57">
        <f>ROUND(Q$250,-2)</f>
        <v>0</v>
      </c>
      <c r="M250" s="57">
        <f>ROUND(Q$250,-2)</f>
        <v>0</v>
      </c>
      <c r="N250" s="57">
        <f>ROUND(Q$250,-2)</f>
        <v>0</v>
      </c>
      <c r="O250" s="63">
        <f>ROUND(Q$250,-2)</f>
        <v>0</v>
      </c>
      <c r="P250" s="34"/>
      <c r="Q250" s="45">
        <f t="shared" si="87"/>
        <v>0</v>
      </c>
      <c r="R250" s="46"/>
      <c r="S250" s="47"/>
      <c r="T250" s="47"/>
    </row>
    <row r="251" spans="1:20" ht="24.75" customHeight="1" outlineLevel="1">
      <c r="A251" s="58">
        <v>16520</v>
      </c>
      <c r="B251" s="59">
        <v>1559019</v>
      </c>
      <c r="C251" s="21" t="s">
        <v>195</v>
      </c>
      <c r="D251" s="57">
        <v>0</v>
      </c>
      <c r="E251" s="57">
        <v>0</v>
      </c>
      <c r="F251" s="57">
        <f>ROUND(Q$251,-2)</f>
        <v>0</v>
      </c>
      <c r="G251" s="57">
        <f>ROUND(Q$251,-2)</f>
        <v>0</v>
      </c>
      <c r="H251" s="57">
        <f>ROUND(Q$251,-2)</f>
        <v>0</v>
      </c>
      <c r="I251" s="57">
        <f>ROUND(Q$251,-2)</f>
        <v>0</v>
      </c>
      <c r="J251" s="57">
        <f>ROUND(Q$251,-2)</f>
        <v>0</v>
      </c>
      <c r="K251" s="57">
        <f>ROUND(Q$251,-2)</f>
        <v>0</v>
      </c>
      <c r="L251" s="57">
        <f>ROUND(Q$251,-2)</f>
        <v>0</v>
      </c>
      <c r="M251" s="57">
        <f>ROUND(Q$251,-2)</f>
        <v>0</v>
      </c>
      <c r="N251" s="57">
        <f>ROUND(Q$251,-2)</f>
        <v>0</v>
      </c>
      <c r="O251" s="63">
        <f>ROUND(Q$251,-2)</f>
        <v>0</v>
      </c>
      <c r="P251" s="34"/>
      <c r="Q251" s="45">
        <f t="shared" si="87"/>
        <v>0</v>
      </c>
      <c r="R251" s="46"/>
      <c r="S251" s="47"/>
      <c r="T251" s="47"/>
    </row>
    <row r="252" spans="1:20" ht="24.75" customHeight="1" outlineLevel="1">
      <c r="A252" s="19"/>
      <c r="B252" s="20">
        <v>1600000</v>
      </c>
      <c r="C252" s="21" t="s">
        <v>196</v>
      </c>
      <c r="D252" s="57">
        <f t="shared" ref="D252:O252" si="96">+D253+D254</f>
        <v>0</v>
      </c>
      <c r="E252" s="57">
        <f t="shared" si="96"/>
        <v>0</v>
      </c>
      <c r="F252" s="57">
        <f t="shared" si="96"/>
        <v>0</v>
      </c>
      <c r="G252" s="57">
        <f t="shared" si="96"/>
        <v>0</v>
      </c>
      <c r="H252" s="57">
        <f t="shared" si="96"/>
        <v>0</v>
      </c>
      <c r="I252" s="57">
        <f t="shared" si="96"/>
        <v>0</v>
      </c>
      <c r="J252" s="57">
        <f t="shared" si="96"/>
        <v>0</v>
      </c>
      <c r="K252" s="57">
        <f t="shared" si="96"/>
        <v>0</v>
      </c>
      <c r="L252" s="57">
        <f t="shared" si="96"/>
        <v>0</v>
      </c>
      <c r="M252" s="57">
        <f t="shared" si="96"/>
        <v>0</v>
      </c>
      <c r="N252" s="57">
        <f t="shared" si="96"/>
        <v>0</v>
      </c>
      <c r="O252" s="63">
        <f t="shared" si="96"/>
        <v>0</v>
      </c>
      <c r="P252" s="34"/>
      <c r="Q252" s="45">
        <f t="shared" si="87"/>
        <v>0</v>
      </c>
      <c r="R252" s="46"/>
      <c r="S252" s="47"/>
      <c r="T252" s="47"/>
    </row>
    <row r="253" spans="1:20" ht="24.75" customHeight="1" outlineLevel="1">
      <c r="A253" s="19">
        <v>16691</v>
      </c>
      <c r="B253" s="20">
        <v>1601010</v>
      </c>
      <c r="C253" s="21" t="s">
        <v>197</v>
      </c>
      <c r="D253" s="57">
        <v>0</v>
      </c>
      <c r="E253" s="57">
        <v>0</v>
      </c>
      <c r="F253" s="57">
        <f>ROUND(Q$253,-2)</f>
        <v>0</v>
      </c>
      <c r="G253" s="57">
        <f>ROUND(Q$253,-2)</f>
        <v>0</v>
      </c>
      <c r="H253" s="57">
        <f>ROUND(Q$253,-2)</f>
        <v>0</v>
      </c>
      <c r="I253" s="57">
        <f>ROUND(Q$253,-2)</f>
        <v>0</v>
      </c>
      <c r="J253" s="57">
        <f>ROUND(Q$253,-2)</f>
        <v>0</v>
      </c>
      <c r="K253" s="57">
        <f>ROUND(Q$253,-2)</f>
        <v>0</v>
      </c>
      <c r="L253" s="57">
        <f>ROUND(Q$253,-2)</f>
        <v>0</v>
      </c>
      <c r="M253" s="57">
        <f>ROUND(Q$253,-2)</f>
        <v>0</v>
      </c>
      <c r="N253" s="57">
        <f>ROUND(Q$253,-2)</f>
        <v>0</v>
      </c>
      <c r="O253" s="63">
        <f>ROUND(Q$253,-2)</f>
        <v>0</v>
      </c>
      <c r="P253" s="34"/>
      <c r="Q253" s="45">
        <f t="shared" si="87"/>
        <v>0</v>
      </c>
      <c r="R253" s="46"/>
      <c r="S253" s="47"/>
      <c r="T253" s="47"/>
    </row>
    <row r="254" spans="1:20" ht="24.75" customHeight="1" outlineLevel="1">
      <c r="A254" s="19">
        <v>16692</v>
      </c>
      <c r="B254" s="20">
        <v>1601011</v>
      </c>
      <c r="C254" s="21" t="s">
        <v>198</v>
      </c>
      <c r="D254" s="57">
        <v>0</v>
      </c>
      <c r="E254" s="57">
        <v>0</v>
      </c>
      <c r="F254" s="57">
        <f>ROUND(Q$254,-2)</f>
        <v>0</v>
      </c>
      <c r="G254" s="57">
        <f>ROUND(Q$254,-2)</f>
        <v>0</v>
      </c>
      <c r="H254" s="57">
        <f>ROUND(Q$254,-2)</f>
        <v>0</v>
      </c>
      <c r="I254" s="57">
        <f>ROUND(Q$254,-2)</f>
        <v>0</v>
      </c>
      <c r="J254" s="57">
        <f>ROUND(Q$254,-2)</f>
        <v>0</v>
      </c>
      <c r="K254" s="57">
        <f>ROUND(Q$254,-2)</f>
        <v>0</v>
      </c>
      <c r="L254" s="57">
        <f>ROUND(Q$254,-2)</f>
        <v>0</v>
      </c>
      <c r="M254" s="57">
        <f>ROUND(Q$254,-2)</f>
        <v>0</v>
      </c>
      <c r="N254" s="57">
        <f>ROUND(Q$254,-2)</f>
        <v>0</v>
      </c>
      <c r="O254" s="63">
        <f>ROUND(Q$254,-2)</f>
        <v>0</v>
      </c>
      <c r="P254" s="34"/>
      <c r="Q254" s="45">
        <f t="shared" si="87"/>
        <v>0</v>
      </c>
      <c r="R254" s="46"/>
      <c r="S254" s="47"/>
      <c r="T254" s="47"/>
    </row>
    <row r="255" spans="1:20" ht="24.75" customHeight="1">
      <c r="A255" s="48" t="s">
        <v>199</v>
      </c>
      <c r="B255" s="61"/>
      <c r="C255" s="62"/>
      <c r="D255" s="51">
        <f t="shared" ref="D255:O255" si="97">D256</f>
        <v>2257486.4479999999</v>
      </c>
      <c r="E255" s="51">
        <f t="shared" si="97"/>
        <v>2201037.6039999994</v>
      </c>
      <c r="F255" s="51">
        <f t="shared" si="97"/>
        <v>2201037.6039999994</v>
      </c>
      <c r="G255" s="51">
        <f t="shared" si="97"/>
        <v>2201037.6039999994</v>
      </c>
      <c r="H255" s="51">
        <f t="shared" si="97"/>
        <v>2201037.6039999994</v>
      </c>
      <c r="I255" s="51">
        <f t="shared" si="97"/>
        <v>2201037.6039999994</v>
      </c>
      <c r="J255" s="51">
        <f t="shared" si="97"/>
        <v>2201037.6039999994</v>
      </c>
      <c r="K255" s="51">
        <f t="shared" si="97"/>
        <v>2201037.6039999994</v>
      </c>
      <c r="L255" s="51">
        <f t="shared" si="97"/>
        <v>2201037.6039999994</v>
      </c>
      <c r="M255" s="51">
        <f t="shared" si="97"/>
        <v>2201037.6039999994</v>
      </c>
      <c r="N255" s="51">
        <f t="shared" si="97"/>
        <v>2201037.6039999994</v>
      </c>
      <c r="O255" s="53">
        <f t="shared" si="97"/>
        <v>2201037.6039999994</v>
      </c>
      <c r="P255" s="31"/>
      <c r="Q255" s="67">
        <f t="shared" si="87"/>
        <v>2201037.6039999994</v>
      </c>
      <c r="R255" s="42"/>
      <c r="S255" s="43"/>
      <c r="T255" s="43"/>
    </row>
    <row r="256" spans="1:20" ht="24.75" customHeight="1" outlineLevel="1">
      <c r="A256" s="19"/>
      <c r="B256" s="20">
        <v>1620000</v>
      </c>
      <c r="C256" s="21" t="s">
        <v>200</v>
      </c>
      <c r="D256" s="57">
        <f t="shared" ref="D256:O256" si="98">+D257+D271</f>
        <v>2257486.4479999999</v>
      </c>
      <c r="E256" s="57">
        <f t="shared" si="98"/>
        <v>2201037.6039999994</v>
      </c>
      <c r="F256" s="57">
        <f t="shared" si="98"/>
        <v>2201037.6039999994</v>
      </c>
      <c r="G256" s="57">
        <f t="shared" si="98"/>
        <v>2201037.6039999994</v>
      </c>
      <c r="H256" s="57">
        <f t="shared" si="98"/>
        <v>2201037.6039999994</v>
      </c>
      <c r="I256" s="57">
        <f t="shared" si="98"/>
        <v>2201037.6039999994</v>
      </c>
      <c r="J256" s="57">
        <f t="shared" si="98"/>
        <v>2201037.6039999994</v>
      </c>
      <c r="K256" s="57">
        <f t="shared" si="98"/>
        <v>2201037.6039999994</v>
      </c>
      <c r="L256" s="57">
        <f t="shared" si="98"/>
        <v>2201037.6039999994</v>
      </c>
      <c r="M256" s="57">
        <f t="shared" si="98"/>
        <v>2201037.6039999994</v>
      </c>
      <c r="N256" s="57">
        <f t="shared" si="98"/>
        <v>2201037.6039999994</v>
      </c>
      <c r="O256" s="63">
        <f t="shared" si="98"/>
        <v>2201037.6039999994</v>
      </c>
      <c r="P256" s="34"/>
      <c r="Q256" s="45">
        <f t="shared" si="87"/>
        <v>2201037.6039999994</v>
      </c>
      <c r="R256" s="46"/>
      <c r="S256" s="47"/>
      <c r="T256" s="47"/>
    </row>
    <row r="257" spans="1:20" ht="24.75" customHeight="1" outlineLevel="1">
      <c r="A257" s="19"/>
      <c r="B257" s="20">
        <v>1621010</v>
      </c>
      <c r="C257" s="21" t="s">
        <v>201</v>
      </c>
      <c r="D257" s="57">
        <f t="shared" ref="D257:O257" si="99">SUM(D258:D260)+D262+D264+D266+D268+D269+D270</f>
        <v>9654349.8120000008</v>
      </c>
      <c r="E257" s="57">
        <f t="shared" si="99"/>
        <v>9694192.0120000001</v>
      </c>
      <c r="F257" s="57">
        <f t="shared" si="99"/>
        <v>9694192.0120000001</v>
      </c>
      <c r="G257" s="57">
        <f t="shared" si="99"/>
        <v>9694192.0120000001</v>
      </c>
      <c r="H257" s="57">
        <f t="shared" si="99"/>
        <v>9694192.0120000001</v>
      </c>
      <c r="I257" s="57">
        <f t="shared" si="99"/>
        <v>9694192.0120000001</v>
      </c>
      <c r="J257" s="57">
        <f t="shared" si="99"/>
        <v>9694192.0120000001</v>
      </c>
      <c r="K257" s="57">
        <f t="shared" si="99"/>
        <v>9694192.0120000001</v>
      </c>
      <c r="L257" s="57">
        <f t="shared" si="99"/>
        <v>9694192.0120000001</v>
      </c>
      <c r="M257" s="57">
        <f t="shared" si="99"/>
        <v>9694192.0120000001</v>
      </c>
      <c r="N257" s="57">
        <f t="shared" si="99"/>
        <v>9694192.0120000001</v>
      </c>
      <c r="O257" s="63">
        <f t="shared" si="99"/>
        <v>9694192.0120000001</v>
      </c>
      <c r="P257" s="34"/>
      <c r="Q257" s="45">
        <f t="shared" si="87"/>
        <v>9694192.0120000001</v>
      </c>
      <c r="R257" s="46"/>
      <c r="S257" s="47"/>
      <c r="T257" s="47"/>
    </row>
    <row r="258" spans="1:20" ht="24.75" customHeight="1" outlineLevel="1">
      <c r="A258" s="19">
        <v>17011</v>
      </c>
      <c r="B258" s="20">
        <v>1621011</v>
      </c>
      <c r="C258" s="21" t="s">
        <v>202</v>
      </c>
      <c r="D258" s="57">
        <v>0</v>
      </c>
      <c r="E258" s="57">
        <v>0</v>
      </c>
      <c r="F258" s="57">
        <v>0</v>
      </c>
      <c r="G258" s="57">
        <v>0</v>
      </c>
      <c r="H258" s="57">
        <v>0</v>
      </c>
      <c r="I258" s="57">
        <v>0</v>
      </c>
      <c r="J258" s="57">
        <v>0</v>
      </c>
      <c r="K258" s="57">
        <v>0</v>
      </c>
      <c r="L258" s="57">
        <v>0</v>
      </c>
      <c r="M258" s="57">
        <v>0</v>
      </c>
      <c r="N258" s="57">
        <v>0</v>
      </c>
      <c r="O258" s="63">
        <v>0</v>
      </c>
      <c r="P258" s="34"/>
      <c r="Q258" s="45">
        <f t="shared" si="87"/>
        <v>0</v>
      </c>
      <c r="R258" s="46"/>
      <c r="S258" s="47"/>
      <c r="T258" s="47"/>
    </row>
    <row r="259" spans="1:20" ht="24.75" customHeight="1" outlineLevel="1">
      <c r="A259" s="19">
        <v>17012</v>
      </c>
      <c r="B259" s="20">
        <v>1621012</v>
      </c>
      <c r="C259" s="21" t="s">
        <v>203</v>
      </c>
      <c r="D259" s="57">
        <v>0</v>
      </c>
      <c r="E259" s="57">
        <v>0</v>
      </c>
      <c r="F259" s="57">
        <v>0</v>
      </c>
      <c r="G259" s="57">
        <v>0</v>
      </c>
      <c r="H259" s="57">
        <v>0</v>
      </c>
      <c r="I259" s="57">
        <v>0</v>
      </c>
      <c r="J259" s="57">
        <v>0</v>
      </c>
      <c r="K259" s="57">
        <v>0</v>
      </c>
      <c r="L259" s="57">
        <v>0</v>
      </c>
      <c r="M259" s="57">
        <v>0</v>
      </c>
      <c r="N259" s="57">
        <v>0</v>
      </c>
      <c r="O259" s="63">
        <v>0</v>
      </c>
      <c r="P259" s="34"/>
      <c r="Q259" s="45">
        <f t="shared" si="87"/>
        <v>0</v>
      </c>
      <c r="R259" s="46"/>
      <c r="S259" s="47"/>
      <c r="T259" s="47"/>
    </row>
    <row r="260" spans="1:20" ht="24.75" customHeight="1" outlineLevel="1">
      <c r="A260" s="19">
        <v>17020</v>
      </c>
      <c r="B260" s="20">
        <v>1621013</v>
      </c>
      <c r="C260" s="21" t="s">
        <v>204</v>
      </c>
      <c r="D260" s="57">
        <v>2484834.9580000001</v>
      </c>
      <c r="E260" s="57">
        <v>2484834.9580000001</v>
      </c>
      <c r="F260" s="57">
        <v>2484834.9580000001</v>
      </c>
      <c r="G260" s="57">
        <v>2484834.9580000001</v>
      </c>
      <c r="H260" s="57">
        <v>2484834.9580000001</v>
      </c>
      <c r="I260" s="57">
        <v>2484834.9580000001</v>
      </c>
      <c r="J260" s="57">
        <v>2484834.9580000001</v>
      </c>
      <c r="K260" s="57">
        <v>2484834.9580000001</v>
      </c>
      <c r="L260" s="57">
        <v>2484834.9580000001</v>
      </c>
      <c r="M260" s="57">
        <v>2484834.9580000001</v>
      </c>
      <c r="N260" s="57">
        <v>2484834.9580000001</v>
      </c>
      <c r="O260" s="63">
        <v>2484834.9580000001</v>
      </c>
      <c r="P260" s="34"/>
      <c r="Q260" s="45">
        <f t="shared" si="87"/>
        <v>2484834.9580000001</v>
      </c>
      <c r="R260" s="46"/>
      <c r="S260" s="47"/>
      <c r="T260" s="47"/>
    </row>
    <row r="261" spans="1:20" ht="24.75" customHeight="1" outlineLevel="1">
      <c r="A261" s="19">
        <v>170001</v>
      </c>
      <c r="B261" s="20">
        <v>170001</v>
      </c>
      <c r="C261" s="21" t="s">
        <v>205</v>
      </c>
      <c r="D261" s="57">
        <v>0</v>
      </c>
      <c r="E261" s="57">
        <f>+E260-D260</f>
        <v>0</v>
      </c>
      <c r="F261" s="57">
        <v>0</v>
      </c>
      <c r="G261" s="57">
        <v>0</v>
      </c>
      <c r="H261" s="57">
        <v>0</v>
      </c>
      <c r="I261" s="57">
        <v>0</v>
      </c>
      <c r="J261" s="57">
        <v>0</v>
      </c>
      <c r="K261" s="57">
        <v>0</v>
      </c>
      <c r="L261" s="57">
        <v>0</v>
      </c>
      <c r="M261" s="57">
        <v>0</v>
      </c>
      <c r="N261" s="57">
        <v>0</v>
      </c>
      <c r="O261" s="63">
        <v>0</v>
      </c>
      <c r="P261" s="34"/>
      <c r="Q261" s="45">
        <f t="shared" si="87"/>
        <v>0</v>
      </c>
      <c r="R261" s="46"/>
      <c r="S261" s="47"/>
      <c r="T261" s="47"/>
    </row>
    <row r="262" spans="1:20" ht="24.75" customHeight="1" outlineLevel="1">
      <c r="A262" s="19">
        <v>17041</v>
      </c>
      <c r="B262" s="20">
        <v>1621014</v>
      </c>
      <c r="C262" s="21" t="s">
        <v>206</v>
      </c>
      <c r="D262" s="57">
        <v>2115245.719</v>
      </c>
      <c r="E262" s="57">
        <v>2155087.9190000002</v>
      </c>
      <c r="F262" s="57">
        <v>2155087.9190000002</v>
      </c>
      <c r="G262" s="57">
        <v>2155087.9190000002</v>
      </c>
      <c r="H262" s="57">
        <v>2155087.9190000002</v>
      </c>
      <c r="I262" s="57">
        <v>2155087.9190000002</v>
      </c>
      <c r="J262" s="57">
        <v>2155087.9190000002</v>
      </c>
      <c r="K262" s="57">
        <v>2155087.9190000002</v>
      </c>
      <c r="L262" s="57">
        <v>2155087.9190000002</v>
      </c>
      <c r="M262" s="57">
        <v>2155087.9190000002</v>
      </c>
      <c r="N262" s="57">
        <v>2155087.9190000002</v>
      </c>
      <c r="O262" s="63">
        <v>2155087.9190000002</v>
      </c>
      <c r="P262" s="34"/>
      <c r="Q262" s="45">
        <f t="shared" si="87"/>
        <v>2155087.9190000002</v>
      </c>
      <c r="R262" s="46"/>
      <c r="S262" s="47"/>
      <c r="T262" s="47"/>
    </row>
    <row r="263" spans="1:20" ht="24.75" customHeight="1" outlineLevel="1">
      <c r="A263" s="19">
        <v>170002</v>
      </c>
      <c r="B263" s="20">
        <v>170002</v>
      </c>
      <c r="C263" s="21" t="s">
        <v>207</v>
      </c>
      <c r="D263" s="57">
        <v>0</v>
      </c>
      <c r="E263" s="57">
        <f>+E262-D262</f>
        <v>39842.200000000186</v>
      </c>
      <c r="F263" s="57">
        <v>39842.200000000186</v>
      </c>
      <c r="G263" s="57">
        <v>39842.200000000186</v>
      </c>
      <c r="H263" s="57">
        <v>39842.200000000186</v>
      </c>
      <c r="I263" s="57">
        <v>39842.200000000186</v>
      </c>
      <c r="J263" s="57">
        <v>39842.200000000186</v>
      </c>
      <c r="K263" s="57">
        <v>39842.200000000186</v>
      </c>
      <c r="L263" s="57">
        <v>39842.200000000186</v>
      </c>
      <c r="M263" s="57">
        <v>39842.200000000186</v>
      </c>
      <c r="N263" s="57">
        <v>39842.200000000186</v>
      </c>
      <c r="O263" s="63">
        <v>39842.200000000186</v>
      </c>
      <c r="P263" s="34"/>
      <c r="Q263" s="45">
        <f t="shared" si="87"/>
        <v>39842.200000000186</v>
      </c>
      <c r="R263" s="46"/>
      <c r="S263" s="47"/>
      <c r="T263" s="47"/>
    </row>
    <row r="264" spans="1:20" ht="24.75" customHeight="1" outlineLevel="1">
      <c r="A264" s="19">
        <v>17042</v>
      </c>
      <c r="B264" s="20">
        <v>1621015</v>
      </c>
      <c r="C264" s="21" t="s">
        <v>208</v>
      </c>
      <c r="D264" s="57">
        <v>2729351.1</v>
      </c>
      <c r="E264" s="57">
        <v>2729351.1</v>
      </c>
      <c r="F264" s="57">
        <v>2729351.1</v>
      </c>
      <c r="G264" s="57">
        <v>2729351.1</v>
      </c>
      <c r="H264" s="57">
        <v>2729351.1</v>
      </c>
      <c r="I264" s="57">
        <v>2729351.1</v>
      </c>
      <c r="J264" s="57">
        <v>2729351.1</v>
      </c>
      <c r="K264" s="57">
        <v>2729351.1</v>
      </c>
      <c r="L264" s="57">
        <v>2729351.1</v>
      </c>
      <c r="M264" s="57">
        <v>2729351.1</v>
      </c>
      <c r="N264" s="57">
        <v>2729351.1</v>
      </c>
      <c r="O264" s="63">
        <v>2729351.1</v>
      </c>
      <c r="P264" s="34"/>
      <c r="Q264" s="45">
        <f t="shared" si="87"/>
        <v>2729351.1</v>
      </c>
      <c r="R264" s="46"/>
      <c r="S264" s="47"/>
      <c r="T264" s="47"/>
    </row>
    <row r="265" spans="1:20" ht="24.75" customHeight="1" outlineLevel="1">
      <c r="A265" s="19">
        <v>170003</v>
      </c>
      <c r="B265" s="20">
        <v>170003</v>
      </c>
      <c r="C265" s="21" t="s">
        <v>209</v>
      </c>
      <c r="D265" s="57">
        <v>0</v>
      </c>
      <c r="E265" s="57">
        <f>+E264-D264</f>
        <v>0</v>
      </c>
      <c r="F265" s="57">
        <v>0</v>
      </c>
      <c r="G265" s="57">
        <v>0</v>
      </c>
      <c r="H265" s="57">
        <v>0</v>
      </c>
      <c r="I265" s="57">
        <v>0</v>
      </c>
      <c r="J265" s="57">
        <v>0</v>
      </c>
      <c r="K265" s="57">
        <v>0</v>
      </c>
      <c r="L265" s="57">
        <v>0</v>
      </c>
      <c r="M265" s="57">
        <v>0</v>
      </c>
      <c r="N265" s="57">
        <v>0</v>
      </c>
      <c r="O265" s="63">
        <v>0</v>
      </c>
      <c r="P265" s="34"/>
      <c r="Q265" s="45">
        <f t="shared" si="87"/>
        <v>0</v>
      </c>
      <c r="R265" s="46"/>
      <c r="S265" s="47"/>
      <c r="T265" s="47"/>
    </row>
    <row r="266" spans="1:20" ht="24.75" customHeight="1" outlineLevel="1">
      <c r="A266" s="19">
        <v>17110</v>
      </c>
      <c r="B266" s="20">
        <v>1621016</v>
      </c>
      <c r="C266" s="21" t="s">
        <v>210</v>
      </c>
      <c r="D266" s="57">
        <v>141912</v>
      </c>
      <c r="E266" s="57">
        <v>141912</v>
      </c>
      <c r="F266" s="57">
        <v>141912</v>
      </c>
      <c r="G266" s="57">
        <v>141912</v>
      </c>
      <c r="H266" s="57">
        <v>141912</v>
      </c>
      <c r="I266" s="57">
        <v>141912</v>
      </c>
      <c r="J266" s="57">
        <v>141912</v>
      </c>
      <c r="K266" s="57">
        <v>141912</v>
      </c>
      <c r="L266" s="57">
        <v>141912</v>
      </c>
      <c r="M266" s="57">
        <v>141912</v>
      </c>
      <c r="N266" s="57">
        <v>141912</v>
      </c>
      <c r="O266" s="63">
        <v>141912</v>
      </c>
      <c r="P266" s="34"/>
      <c r="Q266" s="45">
        <f t="shared" si="87"/>
        <v>141912</v>
      </c>
      <c r="R266" s="46"/>
      <c r="S266" s="47"/>
      <c r="T266" s="47"/>
    </row>
    <row r="267" spans="1:20" ht="24.75" customHeight="1" outlineLevel="1">
      <c r="A267" s="19">
        <v>170004</v>
      </c>
      <c r="B267" s="20">
        <v>170004</v>
      </c>
      <c r="C267" s="21" t="s">
        <v>211</v>
      </c>
      <c r="D267" s="57">
        <v>0</v>
      </c>
      <c r="E267" s="57">
        <f>+E266-D266</f>
        <v>0</v>
      </c>
      <c r="F267" s="57">
        <v>0</v>
      </c>
      <c r="G267" s="57">
        <v>0</v>
      </c>
      <c r="H267" s="57">
        <v>0</v>
      </c>
      <c r="I267" s="57">
        <v>0</v>
      </c>
      <c r="J267" s="57">
        <v>0</v>
      </c>
      <c r="K267" s="57">
        <v>0</v>
      </c>
      <c r="L267" s="57">
        <v>0</v>
      </c>
      <c r="M267" s="57">
        <v>0</v>
      </c>
      <c r="N267" s="57">
        <v>0</v>
      </c>
      <c r="O267" s="63">
        <v>0</v>
      </c>
      <c r="P267" s="34"/>
      <c r="Q267" s="45">
        <f t="shared" si="87"/>
        <v>0</v>
      </c>
      <c r="R267" s="46"/>
      <c r="S267" s="47"/>
      <c r="T267" s="47"/>
    </row>
    <row r="268" spans="1:20" ht="24.75" customHeight="1" outlineLevel="1">
      <c r="A268" s="19">
        <v>17510</v>
      </c>
      <c r="B268" s="20">
        <v>1621017</v>
      </c>
      <c r="C268" s="21" t="s">
        <v>212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0</v>
      </c>
      <c r="J268" s="57">
        <v>0</v>
      </c>
      <c r="K268" s="57">
        <v>0</v>
      </c>
      <c r="L268" s="57">
        <v>0</v>
      </c>
      <c r="M268" s="57">
        <v>0</v>
      </c>
      <c r="N268" s="57">
        <v>0</v>
      </c>
      <c r="O268" s="63">
        <v>0</v>
      </c>
      <c r="P268" s="34"/>
      <c r="Q268" s="45">
        <f t="shared" si="87"/>
        <v>0</v>
      </c>
      <c r="R268" s="46"/>
      <c r="S268" s="47"/>
      <c r="T268" s="47"/>
    </row>
    <row r="269" spans="1:20" ht="24.75" customHeight="1" outlineLevel="1">
      <c r="A269" s="19">
        <v>17530</v>
      </c>
      <c r="B269" s="20">
        <v>1621018</v>
      </c>
      <c r="C269" s="21" t="s">
        <v>213</v>
      </c>
      <c r="D269" s="57">
        <v>1683204.622</v>
      </c>
      <c r="E269" s="57">
        <v>1683204.622</v>
      </c>
      <c r="F269" s="57">
        <v>1683204.622</v>
      </c>
      <c r="G269" s="57">
        <v>1683204.622</v>
      </c>
      <c r="H269" s="57">
        <v>1683204.622</v>
      </c>
      <c r="I269" s="57">
        <v>1683204.622</v>
      </c>
      <c r="J269" s="57">
        <v>1683204.622</v>
      </c>
      <c r="K269" s="57">
        <v>1683204.622</v>
      </c>
      <c r="L269" s="57">
        <v>1683204.622</v>
      </c>
      <c r="M269" s="57">
        <v>1683204.622</v>
      </c>
      <c r="N269" s="57">
        <v>1683204.622</v>
      </c>
      <c r="O269" s="63">
        <v>1683204.622</v>
      </c>
      <c r="P269" s="34"/>
      <c r="Q269" s="45">
        <f t="shared" si="87"/>
        <v>1683204.622</v>
      </c>
      <c r="R269" s="46"/>
      <c r="S269" s="47"/>
      <c r="T269" s="47"/>
    </row>
    <row r="270" spans="1:20" ht="24.75" customHeight="1" outlineLevel="1">
      <c r="A270" s="19">
        <v>17550</v>
      </c>
      <c r="B270" s="20">
        <v>1621019</v>
      </c>
      <c r="C270" s="21" t="s">
        <v>214</v>
      </c>
      <c r="D270" s="57">
        <v>499801.413</v>
      </c>
      <c r="E270" s="57">
        <v>499801.413</v>
      </c>
      <c r="F270" s="57">
        <v>499801.413</v>
      </c>
      <c r="G270" s="57">
        <v>499801.413</v>
      </c>
      <c r="H270" s="57">
        <v>499801.413</v>
      </c>
      <c r="I270" s="57">
        <v>499801.413</v>
      </c>
      <c r="J270" s="57">
        <v>499801.413</v>
      </c>
      <c r="K270" s="57">
        <v>499801.413</v>
      </c>
      <c r="L270" s="57">
        <v>499801.413</v>
      </c>
      <c r="M270" s="57">
        <v>499801.413</v>
      </c>
      <c r="N270" s="57">
        <v>499801.413</v>
      </c>
      <c r="O270" s="63">
        <v>499801.413</v>
      </c>
      <c r="P270" s="34"/>
      <c r="Q270" s="45">
        <f t="shared" si="87"/>
        <v>499801.413</v>
      </c>
      <c r="R270" s="46"/>
      <c r="S270" s="47"/>
      <c r="T270" s="47"/>
    </row>
    <row r="271" spans="1:20" ht="24.75" customHeight="1" outlineLevel="1">
      <c r="A271" s="19"/>
      <c r="B271" s="20">
        <v>1622010</v>
      </c>
      <c r="C271" s="21" t="s">
        <v>215</v>
      </c>
      <c r="D271" s="57">
        <f t="shared" ref="D271:O271" si="100">+SUM(D272:D278)</f>
        <v>-7396863.364000001</v>
      </c>
      <c r="E271" s="57">
        <f t="shared" si="100"/>
        <v>-7493154.4080000008</v>
      </c>
      <c r="F271" s="57">
        <f t="shared" si="100"/>
        <v>-7493154.4080000008</v>
      </c>
      <c r="G271" s="57">
        <f t="shared" si="100"/>
        <v>-7493154.4080000008</v>
      </c>
      <c r="H271" s="57">
        <f t="shared" si="100"/>
        <v>-7493154.4080000008</v>
      </c>
      <c r="I271" s="57">
        <f t="shared" si="100"/>
        <v>-7493154.4080000008</v>
      </c>
      <c r="J271" s="57">
        <f t="shared" si="100"/>
        <v>-7493154.4080000008</v>
      </c>
      <c r="K271" s="57">
        <f t="shared" si="100"/>
        <v>-7493154.4080000008</v>
      </c>
      <c r="L271" s="57">
        <f t="shared" si="100"/>
        <v>-7493154.4080000008</v>
      </c>
      <c r="M271" s="57">
        <f t="shared" si="100"/>
        <v>-7493154.4080000008</v>
      </c>
      <c r="N271" s="57">
        <f t="shared" si="100"/>
        <v>-7493154.4080000008</v>
      </c>
      <c r="O271" s="63">
        <f t="shared" si="100"/>
        <v>-7493154.4080000008</v>
      </c>
      <c r="P271" s="34"/>
      <c r="Q271" s="45">
        <f t="shared" si="87"/>
        <v>-7493154.4080000008</v>
      </c>
      <c r="R271" s="46"/>
      <c r="S271" s="47"/>
      <c r="T271" s="47"/>
    </row>
    <row r="272" spans="1:20" ht="24.75" customHeight="1" outlineLevel="1">
      <c r="A272" s="19">
        <v>17030</v>
      </c>
      <c r="B272" s="20">
        <v>1622013</v>
      </c>
      <c r="C272" s="21" t="s">
        <v>216</v>
      </c>
      <c r="D272" s="57">
        <v>-2294358.4190000002</v>
      </c>
      <c r="E272" s="57">
        <v>-2298884.3160000001</v>
      </c>
      <c r="F272" s="57">
        <v>-2298884.3160000001</v>
      </c>
      <c r="G272" s="57">
        <v>-2298884.3160000001</v>
      </c>
      <c r="H272" s="57">
        <v>-2298884.3160000001</v>
      </c>
      <c r="I272" s="57">
        <v>-2298884.3160000001</v>
      </c>
      <c r="J272" s="57">
        <v>-2298884.3160000001</v>
      </c>
      <c r="K272" s="57">
        <v>-2298884.3160000001</v>
      </c>
      <c r="L272" s="57">
        <v>-2298884.3160000001</v>
      </c>
      <c r="M272" s="57">
        <v>-2298884.3160000001</v>
      </c>
      <c r="N272" s="57">
        <v>-2298884.3160000001</v>
      </c>
      <c r="O272" s="63">
        <v>-2298884.3160000001</v>
      </c>
      <c r="P272" s="34"/>
      <c r="Q272" s="45">
        <f t="shared" si="87"/>
        <v>-2298884.3160000001</v>
      </c>
      <c r="R272" s="46"/>
      <c r="S272" s="47"/>
      <c r="T272" s="47"/>
    </row>
    <row r="273" spans="1:20" ht="24.75" customHeight="1" outlineLevel="1">
      <c r="A273" s="19">
        <v>17051</v>
      </c>
      <c r="B273" s="20">
        <v>1622014</v>
      </c>
      <c r="C273" s="21" t="s">
        <v>217</v>
      </c>
      <c r="D273" s="57">
        <v>-1889989.2890000001</v>
      </c>
      <c r="E273" s="57">
        <v>-1901443.128</v>
      </c>
      <c r="F273" s="57">
        <v>-1901443.128</v>
      </c>
      <c r="G273" s="57">
        <v>-1901443.128</v>
      </c>
      <c r="H273" s="57">
        <v>-1901443.128</v>
      </c>
      <c r="I273" s="57">
        <v>-1901443.128</v>
      </c>
      <c r="J273" s="57">
        <v>-1901443.128</v>
      </c>
      <c r="K273" s="57">
        <v>-1901443.128</v>
      </c>
      <c r="L273" s="57">
        <v>-1901443.128</v>
      </c>
      <c r="M273" s="57">
        <v>-1901443.128</v>
      </c>
      <c r="N273" s="57">
        <v>-1901443.128</v>
      </c>
      <c r="O273" s="63">
        <v>-1901443.128</v>
      </c>
      <c r="P273" s="34"/>
      <c r="Q273" s="45">
        <f t="shared" si="87"/>
        <v>-1901443.128</v>
      </c>
      <c r="R273" s="46"/>
      <c r="S273" s="47"/>
      <c r="T273" s="47"/>
    </row>
    <row r="274" spans="1:20" ht="24.75" customHeight="1" outlineLevel="1">
      <c r="A274" s="19">
        <v>17052</v>
      </c>
      <c r="B274" s="20">
        <v>1622015</v>
      </c>
      <c r="C274" s="21" t="s">
        <v>218</v>
      </c>
      <c r="D274" s="57">
        <v>-2251214.673</v>
      </c>
      <c r="E274" s="57">
        <v>-2261387.7889999999</v>
      </c>
      <c r="F274" s="57">
        <v>-2261387.7889999999</v>
      </c>
      <c r="G274" s="57">
        <v>-2261387.7889999999</v>
      </c>
      <c r="H274" s="57">
        <v>-2261387.7889999999</v>
      </c>
      <c r="I274" s="57">
        <v>-2261387.7889999999</v>
      </c>
      <c r="J274" s="57">
        <v>-2261387.7889999999</v>
      </c>
      <c r="K274" s="57">
        <v>-2261387.7889999999</v>
      </c>
      <c r="L274" s="57">
        <v>-2261387.7889999999</v>
      </c>
      <c r="M274" s="57">
        <v>-2261387.7889999999</v>
      </c>
      <c r="N274" s="57">
        <v>-2261387.7889999999</v>
      </c>
      <c r="O274" s="63">
        <v>-2261387.7889999999</v>
      </c>
      <c r="P274" s="34"/>
      <c r="Q274" s="45">
        <f t="shared" si="87"/>
        <v>-2261387.7889999999</v>
      </c>
      <c r="R274" s="46"/>
      <c r="S274" s="47"/>
      <c r="T274" s="47"/>
    </row>
    <row r="275" spans="1:20" ht="24.75" customHeight="1" outlineLevel="1">
      <c r="A275" s="19">
        <v>17120</v>
      </c>
      <c r="B275" s="20">
        <v>1622016</v>
      </c>
      <c r="C275" s="21" t="s">
        <v>219</v>
      </c>
      <c r="D275" s="57">
        <v>-52295.391000000003</v>
      </c>
      <c r="E275" s="57">
        <v>-62442.927000000003</v>
      </c>
      <c r="F275" s="57">
        <v>-62442.927000000003</v>
      </c>
      <c r="G275" s="57">
        <v>-62442.927000000003</v>
      </c>
      <c r="H275" s="57">
        <v>-62442.927000000003</v>
      </c>
      <c r="I275" s="57">
        <v>-62442.927000000003</v>
      </c>
      <c r="J275" s="57">
        <v>-62442.927000000003</v>
      </c>
      <c r="K275" s="57">
        <v>-62442.927000000003</v>
      </c>
      <c r="L275" s="57">
        <v>-62442.927000000003</v>
      </c>
      <c r="M275" s="57">
        <v>-62442.927000000003</v>
      </c>
      <c r="N275" s="57">
        <v>-62442.927000000003</v>
      </c>
      <c r="O275" s="63">
        <v>-62442.927000000003</v>
      </c>
      <c r="P275" s="34"/>
      <c r="Q275" s="45">
        <f t="shared" si="87"/>
        <v>-62442.927000000003</v>
      </c>
      <c r="R275" s="46"/>
      <c r="S275" s="47"/>
      <c r="T275" s="47"/>
    </row>
    <row r="276" spans="1:20" ht="24.75" customHeight="1" outlineLevel="1">
      <c r="A276" s="19">
        <v>17520</v>
      </c>
      <c r="B276" s="20">
        <v>1622017</v>
      </c>
      <c r="C276" s="21" t="s">
        <v>220</v>
      </c>
      <c r="D276" s="57">
        <v>0</v>
      </c>
      <c r="E276" s="57">
        <v>0</v>
      </c>
      <c r="F276" s="57">
        <v>0</v>
      </c>
      <c r="G276" s="57">
        <v>0</v>
      </c>
      <c r="H276" s="57">
        <v>0</v>
      </c>
      <c r="I276" s="57">
        <v>0</v>
      </c>
      <c r="J276" s="57">
        <v>0</v>
      </c>
      <c r="K276" s="57">
        <v>0</v>
      </c>
      <c r="L276" s="57">
        <v>0</v>
      </c>
      <c r="M276" s="57">
        <v>0</v>
      </c>
      <c r="N276" s="57">
        <v>0</v>
      </c>
      <c r="O276" s="63">
        <v>0</v>
      </c>
      <c r="P276" s="34"/>
      <c r="Q276" s="45">
        <f t="shared" si="87"/>
        <v>0</v>
      </c>
      <c r="R276" s="46"/>
      <c r="S276" s="47"/>
      <c r="T276" s="47"/>
    </row>
    <row r="277" spans="1:20" ht="24.75" customHeight="1" outlineLevel="1">
      <c r="A277" s="19">
        <v>17540</v>
      </c>
      <c r="B277" s="20">
        <v>1622018</v>
      </c>
      <c r="C277" s="21" t="s">
        <v>221</v>
      </c>
      <c r="D277" s="57">
        <v>-784055.23899999994</v>
      </c>
      <c r="E277" s="57">
        <v>-833633.36600000004</v>
      </c>
      <c r="F277" s="57">
        <v>-833633.36600000004</v>
      </c>
      <c r="G277" s="57">
        <v>-833633.36600000004</v>
      </c>
      <c r="H277" s="57">
        <v>-833633.36600000004</v>
      </c>
      <c r="I277" s="57">
        <v>-833633.36600000004</v>
      </c>
      <c r="J277" s="57">
        <v>-833633.36600000004</v>
      </c>
      <c r="K277" s="57">
        <v>-833633.36600000004</v>
      </c>
      <c r="L277" s="57">
        <v>-833633.36600000004</v>
      </c>
      <c r="M277" s="57">
        <v>-833633.36600000004</v>
      </c>
      <c r="N277" s="57">
        <v>-833633.36600000004</v>
      </c>
      <c r="O277" s="63">
        <v>-833633.36600000004</v>
      </c>
      <c r="P277" s="34"/>
      <c r="Q277" s="45">
        <f t="shared" si="87"/>
        <v>-833633.36600000004</v>
      </c>
      <c r="R277" s="46"/>
      <c r="S277" s="47"/>
      <c r="T277" s="47"/>
    </row>
    <row r="278" spans="1:20" ht="24.75" customHeight="1" outlineLevel="1">
      <c r="A278" s="19">
        <v>17560</v>
      </c>
      <c r="B278" s="20">
        <v>1622019</v>
      </c>
      <c r="C278" s="21" t="s">
        <v>222</v>
      </c>
      <c r="D278" s="57">
        <v>-124950.353</v>
      </c>
      <c r="E278" s="57">
        <v>-135362.88200000001</v>
      </c>
      <c r="F278" s="57">
        <v>-135362.88200000001</v>
      </c>
      <c r="G278" s="57">
        <v>-135362.88200000001</v>
      </c>
      <c r="H278" s="57">
        <v>-135362.88200000001</v>
      </c>
      <c r="I278" s="57">
        <v>-135362.88200000001</v>
      </c>
      <c r="J278" s="57">
        <v>-135362.88200000001</v>
      </c>
      <c r="K278" s="57">
        <v>-135362.88200000001</v>
      </c>
      <c r="L278" s="57">
        <v>-135362.88200000001</v>
      </c>
      <c r="M278" s="57">
        <v>-135362.88200000001</v>
      </c>
      <c r="N278" s="57">
        <v>-135362.88200000001</v>
      </c>
      <c r="O278" s="63">
        <v>-135362.88200000001</v>
      </c>
      <c r="P278" s="47"/>
      <c r="Q278" s="45">
        <f t="shared" si="87"/>
        <v>-135362.88200000001</v>
      </c>
      <c r="R278" s="47"/>
      <c r="S278" s="47"/>
      <c r="T278" s="47"/>
    </row>
    <row r="279" spans="1:20" ht="24.75" customHeight="1">
      <c r="A279" s="48" t="s">
        <v>223</v>
      </c>
      <c r="B279" s="49"/>
      <c r="C279" s="50"/>
      <c r="D279" s="51">
        <f t="shared" ref="D279:O279" si="101">D280+D283+D284+D285+D287+D299+D303+D316</f>
        <v>558944536.30999994</v>
      </c>
      <c r="E279" s="51">
        <f t="shared" si="101"/>
        <v>575363451.86299992</v>
      </c>
      <c r="F279" s="51">
        <f t="shared" si="101"/>
        <v>563062680</v>
      </c>
      <c r="G279" s="51">
        <f t="shared" si="101"/>
        <v>563062700</v>
      </c>
      <c r="H279" s="51">
        <f t="shared" si="101"/>
        <v>563062700</v>
      </c>
      <c r="I279" s="51">
        <f t="shared" si="101"/>
        <v>563062700</v>
      </c>
      <c r="J279" s="51">
        <f t="shared" si="101"/>
        <v>563062700</v>
      </c>
      <c r="K279" s="51">
        <f t="shared" si="101"/>
        <v>563062700</v>
      </c>
      <c r="L279" s="51">
        <f t="shared" si="101"/>
        <v>563062700</v>
      </c>
      <c r="M279" s="51">
        <f t="shared" si="101"/>
        <v>563062700</v>
      </c>
      <c r="N279" s="51">
        <f t="shared" si="101"/>
        <v>563062700</v>
      </c>
      <c r="O279" s="53">
        <f t="shared" si="101"/>
        <v>601234781.42256927</v>
      </c>
      <c r="P279" s="47"/>
      <c r="Q279" s="55">
        <f t="shared" si="87"/>
        <v>575363451.86299992</v>
      </c>
      <c r="R279" s="47"/>
      <c r="S279" s="47"/>
      <c r="T279" s="47"/>
    </row>
    <row r="280" spans="1:20" ht="24.75" customHeight="1" outlineLevel="1">
      <c r="A280" s="19"/>
      <c r="B280" s="20">
        <v>1650000</v>
      </c>
      <c r="C280" s="21" t="s">
        <v>224</v>
      </c>
      <c r="D280" s="57">
        <f t="shared" ref="D280:O280" si="102">+D281+D282</f>
        <v>0</v>
      </c>
      <c r="E280" s="57">
        <f t="shared" si="102"/>
        <v>0</v>
      </c>
      <c r="F280" s="57">
        <f t="shared" si="102"/>
        <v>0</v>
      </c>
      <c r="G280" s="57">
        <f t="shared" si="102"/>
        <v>0</v>
      </c>
      <c r="H280" s="57">
        <f t="shared" si="102"/>
        <v>0</v>
      </c>
      <c r="I280" s="57">
        <f t="shared" si="102"/>
        <v>0</v>
      </c>
      <c r="J280" s="57">
        <f t="shared" si="102"/>
        <v>0</v>
      </c>
      <c r="K280" s="57">
        <f t="shared" si="102"/>
        <v>0</v>
      </c>
      <c r="L280" s="57">
        <f t="shared" si="102"/>
        <v>0</v>
      </c>
      <c r="M280" s="57">
        <f t="shared" si="102"/>
        <v>0</v>
      </c>
      <c r="N280" s="57">
        <f t="shared" si="102"/>
        <v>0</v>
      </c>
      <c r="O280" s="63">
        <f t="shared" si="102"/>
        <v>0</v>
      </c>
      <c r="P280" s="34"/>
      <c r="Q280" s="45">
        <f t="shared" si="87"/>
        <v>0</v>
      </c>
      <c r="R280" s="46"/>
      <c r="S280" s="47"/>
      <c r="T280" s="47"/>
    </row>
    <row r="281" spans="1:20" ht="24.75" customHeight="1" outlineLevel="1">
      <c r="A281" s="19">
        <v>17710</v>
      </c>
      <c r="B281" s="20">
        <v>1651011</v>
      </c>
      <c r="C281" s="21" t="s">
        <v>225</v>
      </c>
      <c r="D281" s="57">
        <v>0</v>
      </c>
      <c r="E281" s="57">
        <v>0</v>
      </c>
      <c r="F281" s="57">
        <f>ROUND(Q$281,-2)</f>
        <v>0</v>
      </c>
      <c r="G281" s="57">
        <f>ROUND(Q$281,-2)</f>
        <v>0</v>
      </c>
      <c r="H281" s="57">
        <f>ROUND(Q$281,-2)</f>
        <v>0</v>
      </c>
      <c r="I281" s="57">
        <f>ROUND(Q$281,-2)</f>
        <v>0</v>
      </c>
      <c r="J281" s="57">
        <f>ROUND(Q$281,-2)</f>
        <v>0</v>
      </c>
      <c r="K281" s="57">
        <f>ROUND(Q$281,-2)</f>
        <v>0</v>
      </c>
      <c r="L281" s="57">
        <f>ROUND(Q$281,-2)</f>
        <v>0</v>
      </c>
      <c r="M281" s="57">
        <f>ROUND(Q$281,-2)</f>
        <v>0</v>
      </c>
      <c r="N281" s="57">
        <f>ROUND(Q$281,-2)</f>
        <v>0</v>
      </c>
      <c r="O281" s="63">
        <f>ROUND(Q$281,-2)</f>
        <v>0</v>
      </c>
      <c r="P281" s="34"/>
      <c r="Q281" s="45">
        <f t="shared" si="87"/>
        <v>0</v>
      </c>
      <c r="R281" s="46"/>
      <c r="S281" s="47"/>
      <c r="T281" s="47"/>
    </row>
    <row r="282" spans="1:20" ht="24.75" customHeight="1" outlineLevel="1">
      <c r="A282" s="19">
        <v>17711</v>
      </c>
      <c r="B282" s="20">
        <v>1651012</v>
      </c>
      <c r="C282" s="21" t="s">
        <v>226</v>
      </c>
      <c r="D282" s="57">
        <v>0</v>
      </c>
      <c r="E282" s="57">
        <v>0</v>
      </c>
      <c r="F282" s="57">
        <f>ROUND(Q$282,-2)</f>
        <v>0</v>
      </c>
      <c r="G282" s="57">
        <f>ROUND(Q$282,-2)</f>
        <v>0</v>
      </c>
      <c r="H282" s="57">
        <f>ROUND(Q$282,-2)</f>
        <v>0</v>
      </c>
      <c r="I282" s="57">
        <f>ROUND(Q$282,-2)</f>
        <v>0</v>
      </c>
      <c r="J282" s="57">
        <f>ROUND(Q$282,-2)</f>
        <v>0</v>
      </c>
      <c r="K282" s="57">
        <f>ROUND(Q$282,-2)</f>
        <v>0</v>
      </c>
      <c r="L282" s="57">
        <f>ROUND(Q$282,-2)</f>
        <v>0</v>
      </c>
      <c r="M282" s="57">
        <f>ROUND(Q$282,-2)</f>
        <v>0</v>
      </c>
      <c r="N282" s="57">
        <f>ROUND(Q$282,-2)</f>
        <v>0</v>
      </c>
      <c r="O282" s="63">
        <f>ROUND(Q$282,-2)</f>
        <v>0</v>
      </c>
      <c r="P282" s="34"/>
      <c r="Q282" s="45">
        <f t="shared" si="87"/>
        <v>0</v>
      </c>
      <c r="R282" s="46"/>
      <c r="S282" s="47"/>
      <c r="T282" s="47"/>
    </row>
    <row r="283" spans="1:20" ht="24.75" customHeight="1" outlineLevel="1">
      <c r="A283" s="19"/>
      <c r="B283" s="20">
        <v>1700000</v>
      </c>
      <c r="C283" s="21" t="s">
        <v>227</v>
      </c>
      <c r="D283" s="57">
        <v>0</v>
      </c>
      <c r="E283" s="57">
        <v>0</v>
      </c>
      <c r="F283" s="57">
        <f>+F284</f>
        <v>0</v>
      </c>
      <c r="G283" s="57">
        <f t="shared" ref="G283:O283" si="103">+G284</f>
        <v>0</v>
      </c>
      <c r="H283" s="57">
        <f t="shared" si="103"/>
        <v>0</v>
      </c>
      <c r="I283" s="57">
        <f t="shared" si="103"/>
        <v>0</v>
      </c>
      <c r="J283" s="57">
        <f t="shared" si="103"/>
        <v>0</v>
      </c>
      <c r="K283" s="57">
        <f t="shared" si="103"/>
        <v>0</v>
      </c>
      <c r="L283" s="57">
        <f t="shared" si="103"/>
        <v>0</v>
      </c>
      <c r="M283" s="57">
        <f t="shared" si="103"/>
        <v>0</v>
      </c>
      <c r="N283" s="57">
        <f t="shared" si="103"/>
        <v>0</v>
      </c>
      <c r="O283" s="63">
        <f t="shared" si="103"/>
        <v>0</v>
      </c>
      <c r="P283" s="34"/>
      <c r="Q283" s="45">
        <f t="shared" si="87"/>
        <v>0</v>
      </c>
      <c r="R283" s="46"/>
      <c r="S283" s="47"/>
      <c r="T283" s="47"/>
    </row>
    <row r="284" spans="1:20" ht="24.75" customHeight="1" outlineLevel="1">
      <c r="A284" s="19">
        <v>19081</v>
      </c>
      <c r="B284" s="20">
        <v>1701011</v>
      </c>
      <c r="C284" s="21" t="s">
        <v>228</v>
      </c>
      <c r="D284" s="57">
        <v>0</v>
      </c>
      <c r="E284" s="57">
        <v>0</v>
      </c>
      <c r="F284" s="57">
        <f>ROUND(Q$284,-2)</f>
        <v>0</v>
      </c>
      <c r="G284" s="57">
        <f>ROUND(Q$284,-2)</f>
        <v>0</v>
      </c>
      <c r="H284" s="57">
        <f>ROUND(Q$284,-2)</f>
        <v>0</v>
      </c>
      <c r="I284" s="57">
        <f>ROUND(Q$284,-2)</f>
        <v>0</v>
      </c>
      <c r="J284" s="57">
        <f>ROUND(Q$284,-2)</f>
        <v>0</v>
      </c>
      <c r="K284" s="57">
        <f>ROUND(Q$284,-2)</f>
        <v>0</v>
      </c>
      <c r="L284" s="57">
        <f>ROUND(Q$284,-2)</f>
        <v>0</v>
      </c>
      <c r="M284" s="57">
        <f>ROUND(Q$284,-2)</f>
        <v>0</v>
      </c>
      <c r="N284" s="57">
        <f>ROUND(Q$284,-2)</f>
        <v>0</v>
      </c>
      <c r="O284" s="63">
        <f>ROUND(Q$284,-2)</f>
        <v>0</v>
      </c>
      <c r="P284" s="34"/>
      <c r="Q284" s="45">
        <f t="shared" si="87"/>
        <v>0</v>
      </c>
      <c r="R284" s="46"/>
      <c r="S284" s="47"/>
      <c r="T284" s="47"/>
    </row>
    <row r="285" spans="1:20" ht="24.75" customHeight="1" outlineLevel="1">
      <c r="A285" s="19"/>
      <c r="B285" s="20">
        <v>1750000</v>
      </c>
      <c r="C285" s="21" t="s">
        <v>229</v>
      </c>
      <c r="D285" s="57">
        <f t="shared" ref="D285:O285" si="104">+D286</f>
        <v>0</v>
      </c>
      <c r="E285" s="57">
        <f t="shared" si="104"/>
        <v>0</v>
      </c>
      <c r="F285" s="57">
        <f t="shared" si="104"/>
        <v>0</v>
      </c>
      <c r="G285" s="57">
        <f t="shared" si="104"/>
        <v>0</v>
      </c>
      <c r="H285" s="57">
        <f t="shared" si="104"/>
        <v>0</v>
      </c>
      <c r="I285" s="57">
        <f t="shared" si="104"/>
        <v>0</v>
      </c>
      <c r="J285" s="57">
        <f t="shared" si="104"/>
        <v>0</v>
      </c>
      <c r="K285" s="57">
        <f t="shared" si="104"/>
        <v>0</v>
      </c>
      <c r="L285" s="57">
        <f t="shared" si="104"/>
        <v>0</v>
      </c>
      <c r="M285" s="57">
        <f t="shared" si="104"/>
        <v>0</v>
      </c>
      <c r="N285" s="57">
        <f t="shared" si="104"/>
        <v>0</v>
      </c>
      <c r="O285" s="63">
        <f t="shared" si="104"/>
        <v>0</v>
      </c>
      <c r="P285" s="34"/>
      <c r="Q285" s="45">
        <f t="shared" si="87"/>
        <v>0</v>
      </c>
      <c r="R285" s="46"/>
      <c r="S285" s="47"/>
      <c r="T285" s="47"/>
    </row>
    <row r="286" spans="1:20" ht="24.75" customHeight="1" outlineLevel="1">
      <c r="A286" s="19">
        <v>19200</v>
      </c>
      <c r="B286" s="20">
        <v>1751011</v>
      </c>
      <c r="C286" s="21" t="s">
        <v>230</v>
      </c>
      <c r="D286" s="57">
        <v>0</v>
      </c>
      <c r="E286" s="57">
        <v>0</v>
      </c>
      <c r="F286" s="57">
        <f>ROUND(Q$286,-2)</f>
        <v>0</v>
      </c>
      <c r="G286" s="57">
        <f>ROUND(Q$286,-2)</f>
        <v>0</v>
      </c>
      <c r="H286" s="57">
        <f>ROUND(Q$286,-2)</f>
        <v>0</v>
      </c>
      <c r="I286" s="57">
        <f>ROUND(Q$286,-2)</f>
        <v>0</v>
      </c>
      <c r="J286" s="57">
        <f>ROUND(Q$286,-2)</f>
        <v>0</v>
      </c>
      <c r="K286" s="57">
        <f>ROUND(Q$286,-2)</f>
        <v>0</v>
      </c>
      <c r="L286" s="57">
        <f>ROUND(Q$286,-2)</f>
        <v>0</v>
      </c>
      <c r="M286" s="57">
        <f>ROUND(Q$286,-2)</f>
        <v>0</v>
      </c>
      <c r="N286" s="57">
        <f>ROUND(Q$286,-2)</f>
        <v>0</v>
      </c>
      <c r="O286" s="63">
        <f>ROUND(Q$286,-2)</f>
        <v>0</v>
      </c>
      <c r="P286" s="34"/>
      <c r="Q286" s="45">
        <f t="shared" si="87"/>
        <v>0</v>
      </c>
      <c r="R286" s="46"/>
      <c r="S286" s="47"/>
      <c r="T286" s="47"/>
    </row>
    <row r="287" spans="1:20" ht="24.75" customHeight="1" outlineLevel="1">
      <c r="A287" s="19"/>
      <c r="B287" s="20">
        <v>1800000</v>
      </c>
      <c r="C287" s="21" t="s">
        <v>231</v>
      </c>
      <c r="D287" s="57">
        <f t="shared" ref="D287:O287" si="105">+SUM(D288:D298)</f>
        <v>543939845.66899991</v>
      </c>
      <c r="E287" s="57">
        <f t="shared" si="105"/>
        <v>560475364.51699996</v>
      </c>
      <c r="F287" s="57">
        <f t="shared" si="105"/>
        <v>557407380</v>
      </c>
      <c r="G287" s="57">
        <f t="shared" si="105"/>
        <v>557407400</v>
      </c>
      <c r="H287" s="57">
        <f t="shared" si="105"/>
        <v>557407400</v>
      </c>
      <c r="I287" s="57">
        <f t="shared" si="105"/>
        <v>557407400</v>
      </c>
      <c r="J287" s="57">
        <f t="shared" si="105"/>
        <v>557407400</v>
      </c>
      <c r="K287" s="57">
        <f t="shared" si="105"/>
        <v>557407400</v>
      </c>
      <c r="L287" s="57">
        <f t="shared" si="105"/>
        <v>557407400</v>
      </c>
      <c r="M287" s="57">
        <f t="shared" si="105"/>
        <v>557407400</v>
      </c>
      <c r="N287" s="57">
        <f t="shared" si="105"/>
        <v>557407400</v>
      </c>
      <c r="O287" s="63">
        <f t="shared" si="105"/>
        <v>595579481.42256927</v>
      </c>
      <c r="P287" s="34"/>
      <c r="Q287" s="45">
        <f t="shared" ref="Q287:Q350" si="106">+E287</f>
        <v>560475364.51699996</v>
      </c>
      <c r="R287" s="46"/>
      <c r="S287" s="47"/>
      <c r="T287" s="47"/>
    </row>
    <row r="288" spans="1:20" ht="24.75" customHeight="1" outlineLevel="1">
      <c r="A288" s="19"/>
      <c r="B288" s="20">
        <v>1801000</v>
      </c>
      <c r="C288" s="21" t="s">
        <v>232</v>
      </c>
      <c r="D288" s="57">
        <v>3024613.0240000002</v>
      </c>
      <c r="E288" s="57">
        <v>3067988.2880000002</v>
      </c>
      <c r="F288" s="57">
        <f t="shared" ref="F288:O288" si="107">IF((SUM(F515:F521)+F785)-(SUM(F289:F298)+F784)&gt;=0,(SUM(F515:F521)+F785)-(SUM(F289:F298)+F784),0)</f>
        <v>0</v>
      </c>
      <c r="G288" s="57">
        <f t="shared" si="107"/>
        <v>0</v>
      </c>
      <c r="H288" s="57">
        <f t="shared" si="107"/>
        <v>0</v>
      </c>
      <c r="I288" s="57">
        <f t="shared" si="107"/>
        <v>0</v>
      </c>
      <c r="J288" s="57">
        <f t="shared" si="107"/>
        <v>0</v>
      </c>
      <c r="K288" s="57">
        <f t="shared" si="107"/>
        <v>0</v>
      </c>
      <c r="L288" s="57">
        <f t="shared" si="107"/>
        <v>0</v>
      </c>
      <c r="M288" s="57">
        <f t="shared" si="107"/>
        <v>0</v>
      </c>
      <c r="N288" s="57">
        <f t="shared" si="107"/>
        <v>0</v>
      </c>
      <c r="O288" s="63">
        <f t="shared" si="107"/>
        <v>38172081.422569275</v>
      </c>
      <c r="P288" s="34"/>
      <c r="Q288" s="45">
        <f t="shared" si="106"/>
        <v>3067988.2880000002</v>
      </c>
      <c r="R288" s="46"/>
      <c r="S288" s="47"/>
      <c r="T288" s="47"/>
    </row>
    <row r="289" spans="1:20" ht="24.75" customHeight="1" outlineLevel="1">
      <c r="A289" s="68"/>
      <c r="B289" s="20">
        <v>1802000</v>
      </c>
      <c r="C289" s="21" t="s">
        <v>233</v>
      </c>
      <c r="D289" s="57">
        <v>272761172.64499998</v>
      </c>
      <c r="E289" s="57">
        <v>289252896.22899997</v>
      </c>
      <c r="F289" s="57">
        <f>ROUND(Q$289,-2)</f>
        <v>289252900</v>
      </c>
      <c r="G289" s="57">
        <f>ROUND(Q$289,-2)</f>
        <v>289252900</v>
      </c>
      <c r="H289" s="57">
        <f>ROUND(Q$289,-2)</f>
        <v>289252900</v>
      </c>
      <c r="I289" s="57">
        <f>ROUND(Q$289,-2)</f>
        <v>289252900</v>
      </c>
      <c r="J289" s="57">
        <f>ROUND(Q$289,-2)</f>
        <v>289252900</v>
      </c>
      <c r="K289" s="57">
        <f>ROUND(Q$289,-2)</f>
        <v>289252900</v>
      </c>
      <c r="L289" s="57">
        <f>ROUND(Q$289,-2)</f>
        <v>289252900</v>
      </c>
      <c r="M289" s="57">
        <f>ROUND(Q$289,-2)</f>
        <v>289252900</v>
      </c>
      <c r="N289" s="57">
        <f>ROUND(Q$289,-2)</f>
        <v>289252900</v>
      </c>
      <c r="O289" s="63">
        <f>ROUND(Q$289,-2)</f>
        <v>289252900</v>
      </c>
      <c r="P289" s="34"/>
      <c r="Q289" s="45">
        <f t="shared" si="106"/>
        <v>289252896.22899997</v>
      </c>
      <c r="R289" s="46"/>
      <c r="S289" s="47"/>
      <c r="T289" s="47"/>
    </row>
    <row r="290" spans="1:20" ht="24.75" customHeight="1" outlineLevel="1">
      <c r="A290" s="69">
        <v>18400</v>
      </c>
      <c r="B290" s="20">
        <v>1803101</v>
      </c>
      <c r="C290" s="21" t="s">
        <v>234</v>
      </c>
      <c r="D290" s="57">
        <v>268154060</v>
      </c>
      <c r="E290" s="57">
        <v>268154480</v>
      </c>
      <c r="F290" s="70">
        <f>+E$290</f>
        <v>268154480</v>
      </c>
      <c r="G290" s="57">
        <f>ROUND(Q$290,-2)</f>
        <v>268154500</v>
      </c>
      <c r="H290" s="57">
        <f>ROUND(Q$290,-2)</f>
        <v>268154500</v>
      </c>
      <c r="I290" s="57">
        <f>ROUND(Q$290,-2)</f>
        <v>268154500</v>
      </c>
      <c r="J290" s="57">
        <f>ROUND(Q$290,-2)</f>
        <v>268154500</v>
      </c>
      <c r="K290" s="57">
        <f>ROUND(Q$290,-2)</f>
        <v>268154500</v>
      </c>
      <c r="L290" s="57">
        <f>ROUND(Q$290,-2)</f>
        <v>268154500</v>
      </c>
      <c r="M290" s="57">
        <f>ROUND(Q$290,-2)</f>
        <v>268154500</v>
      </c>
      <c r="N290" s="57">
        <f>ROUND(Q$290,-2)</f>
        <v>268154500</v>
      </c>
      <c r="O290" s="63">
        <f>ROUND(Q$290,-2)</f>
        <v>268154500</v>
      </c>
      <c r="P290" s="34"/>
      <c r="Q290" s="45">
        <f t="shared" si="106"/>
        <v>268154480</v>
      </c>
      <c r="R290" s="46"/>
      <c r="S290" s="47"/>
      <c r="T290" s="47"/>
    </row>
    <row r="291" spans="1:20" ht="24.75" customHeight="1" outlineLevel="1">
      <c r="A291" s="19">
        <v>18410</v>
      </c>
      <c r="B291" s="20">
        <v>1803201</v>
      </c>
      <c r="C291" s="21" t="s">
        <v>235</v>
      </c>
      <c r="D291" s="57">
        <v>0</v>
      </c>
      <c r="E291" s="57">
        <v>0</v>
      </c>
      <c r="F291" s="57">
        <f>ROUND(Q$291,-2)</f>
        <v>0</v>
      </c>
      <c r="G291" s="57">
        <f>ROUND(Q$291,-2)</f>
        <v>0</v>
      </c>
      <c r="H291" s="57">
        <f>ROUND(Q$291,-2)</f>
        <v>0</v>
      </c>
      <c r="I291" s="57">
        <f>ROUND(Q$291,-2)</f>
        <v>0</v>
      </c>
      <c r="J291" s="57">
        <f>ROUND(Q$291,-2)</f>
        <v>0</v>
      </c>
      <c r="K291" s="57">
        <f>ROUND(Q$291,-2)</f>
        <v>0</v>
      </c>
      <c r="L291" s="57">
        <f>ROUND(Q$291,-2)</f>
        <v>0</v>
      </c>
      <c r="M291" s="57">
        <f>ROUND(Q$291,-2)</f>
        <v>0</v>
      </c>
      <c r="N291" s="57">
        <f>ROUND(Q$291,-2)</f>
        <v>0</v>
      </c>
      <c r="O291" s="63">
        <f>ROUND(Q$291,-2)</f>
        <v>0</v>
      </c>
      <c r="P291" s="34"/>
      <c r="Q291" s="45">
        <f t="shared" si="106"/>
        <v>0</v>
      </c>
      <c r="R291" s="46"/>
      <c r="S291" s="47"/>
      <c r="T291" s="47"/>
    </row>
    <row r="292" spans="1:20" ht="24.75" customHeight="1" outlineLevel="1">
      <c r="A292" s="19">
        <v>18420</v>
      </c>
      <c r="B292" s="20">
        <v>1803301</v>
      </c>
      <c r="C292" s="21" t="s">
        <v>236</v>
      </c>
      <c r="D292" s="57">
        <v>0</v>
      </c>
      <c r="E292" s="57">
        <v>0</v>
      </c>
      <c r="F292" s="57">
        <f>ROUND(Q$292,-2)</f>
        <v>0</v>
      </c>
      <c r="G292" s="57">
        <f>ROUND(Q$292,-2)</f>
        <v>0</v>
      </c>
      <c r="H292" s="57">
        <f>ROUND(Q$292,-2)</f>
        <v>0</v>
      </c>
      <c r="I292" s="57">
        <f>ROUND(Q$292,-2)</f>
        <v>0</v>
      </c>
      <c r="J292" s="57">
        <f>ROUND(Q$292,-2)</f>
        <v>0</v>
      </c>
      <c r="K292" s="57">
        <f>ROUND(Q$292,-2)</f>
        <v>0</v>
      </c>
      <c r="L292" s="57">
        <f>ROUND(Q$292,-2)</f>
        <v>0</v>
      </c>
      <c r="M292" s="57">
        <f>ROUND(Q$292,-2)</f>
        <v>0</v>
      </c>
      <c r="N292" s="57">
        <f>ROUND(Q$292,-2)</f>
        <v>0</v>
      </c>
      <c r="O292" s="63">
        <f>ROUND(Q$292,-2)</f>
        <v>0</v>
      </c>
      <c r="P292" s="34"/>
      <c r="Q292" s="45">
        <f t="shared" si="106"/>
        <v>0</v>
      </c>
      <c r="R292" s="46"/>
      <c r="S292" s="47"/>
      <c r="T292" s="47"/>
    </row>
    <row r="293" spans="1:20" ht="24.75" customHeight="1" outlineLevel="1">
      <c r="A293" s="19">
        <v>18430</v>
      </c>
      <c r="B293" s="20">
        <v>1803401</v>
      </c>
      <c r="C293" s="21" t="s">
        <v>237</v>
      </c>
      <c r="D293" s="57">
        <v>0</v>
      </c>
      <c r="E293" s="57">
        <v>0</v>
      </c>
      <c r="F293" s="57">
        <f>ROUND(Q$293,-2)</f>
        <v>0</v>
      </c>
      <c r="G293" s="57">
        <f>ROUND(Q$293,-2)</f>
        <v>0</v>
      </c>
      <c r="H293" s="57">
        <f>ROUND(Q$293,-2)</f>
        <v>0</v>
      </c>
      <c r="I293" s="57">
        <f>ROUND(Q$293,-2)</f>
        <v>0</v>
      </c>
      <c r="J293" s="57">
        <f>ROUND(Q$293,-2)</f>
        <v>0</v>
      </c>
      <c r="K293" s="57">
        <f>ROUND(Q$293,-2)</f>
        <v>0</v>
      </c>
      <c r="L293" s="57">
        <f>ROUND(Q$293,-2)</f>
        <v>0</v>
      </c>
      <c r="M293" s="57">
        <f>ROUND(Q$293,-2)</f>
        <v>0</v>
      </c>
      <c r="N293" s="57">
        <f>ROUND(Q$293,-2)</f>
        <v>0</v>
      </c>
      <c r="O293" s="63">
        <f>ROUND(Q$293,-2)</f>
        <v>0</v>
      </c>
      <c r="P293" s="34"/>
      <c r="Q293" s="45">
        <f t="shared" si="106"/>
        <v>0</v>
      </c>
      <c r="R293" s="46"/>
      <c r="S293" s="47"/>
      <c r="T293" s="47"/>
    </row>
    <row r="294" spans="1:20" ht="24.75" customHeight="1" outlineLevel="1">
      <c r="A294" s="19">
        <v>18440</v>
      </c>
      <c r="B294" s="20">
        <v>1803501</v>
      </c>
      <c r="C294" s="21" t="s">
        <v>238</v>
      </c>
      <c r="D294" s="57">
        <v>0</v>
      </c>
      <c r="E294" s="57">
        <v>0</v>
      </c>
      <c r="F294" s="57">
        <f>ROUND(Q$294,-2)</f>
        <v>0</v>
      </c>
      <c r="G294" s="57">
        <f>ROUND(Q$294,-2)</f>
        <v>0</v>
      </c>
      <c r="H294" s="57">
        <f>ROUND(Q$294,-2)</f>
        <v>0</v>
      </c>
      <c r="I294" s="57">
        <f>ROUND(Q$294,-2)</f>
        <v>0</v>
      </c>
      <c r="J294" s="57">
        <f>ROUND(Q$294,-2)</f>
        <v>0</v>
      </c>
      <c r="K294" s="57">
        <f>ROUND(Q$294,-2)</f>
        <v>0</v>
      </c>
      <c r="L294" s="57">
        <f>ROUND(Q$294,-2)</f>
        <v>0</v>
      </c>
      <c r="M294" s="57">
        <f>ROUND(Q$294,-2)</f>
        <v>0</v>
      </c>
      <c r="N294" s="57">
        <f>ROUND(Q$294,-2)</f>
        <v>0</v>
      </c>
      <c r="O294" s="63">
        <f>ROUND(Q$294,-2)</f>
        <v>0</v>
      </c>
      <c r="P294" s="34"/>
      <c r="Q294" s="45">
        <f t="shared" si="106"/>
        <v>0</v>
      </c>
      <c r="R294" s="46"/>
      <c r="S294" s="47"/>
      <c r="T294" s="47"/>
    </row>
    <row r="295" spans="1:20" ht="24.75" customHeight="1" outlineLevel="1">
      <c r="A295" s="19">
        <v>18470</v>
      </c>
      <c r="B295" s="20">
        <v>1803505</v>
      </c>
      <c r="C295" s="21" t="s">
        <v>239</v>
      </c>
      <c r="D295" s="57">
        <v>0</v>
      </c>
      <c r="E295" s="57">
        <v>0</v>
      </c>
      <c r="F295" s="57">
        <f>ROUND(Q$295,-2)</f>
        <v>0</v>
      </c>
      <c r="G295" s="57">
        <f>ROUND(Q$295,-2)</f>
        <v>0</v>
      </c>
      <c r="H295" s="57">
        <f>ROUND(Q$295,-2)</f>
        <v>0</v>
      </c>
      <c r="I295" s="57">
        <f>ROUND(Q$295,-2)</f>
        <v>0</v>
      </c>
      <c r="J295" s="57">
        <f>ROUND(Q$295,-2)</f>
        <v>0</v>
      </c>
      <c r="K295" s="57">
        <f>ROUND(Q$295,-2)</f>
        <v>0</v>
      </c>
      <c r="L295" s="57">
        <f>ROUND(Q$295,-2)</f>
        <v>0</v>
      </c>
      <c r="M295" s="57">
        <f>ROUND(Q$295,-2)</f>
        <v>0</v>
      </c>
      <c r="N295" s="57">
        <f>ROUND(Q$295,-2)</f>
        <v>0</v>
      </c>
      <c r="O295" s="63">
        <f>ROUND(Q$295,-2)</f>
        <v>0</v>
      </c>
      <c r="P295" s="34"/>
      <c r="Q295" s="45">
        <f t="shared" si="106"/>
        <v>0</v>
      </c>
      <c r="R295" s="46"/>
      <c r="S295" s="47"/>
      <c r="T295" s="47"/>
    </row>
    <row r="296" spans="1:20" ht="24.75" customHeight="1" outlineLevel="1">
      <c r="A296" s="19">
        <v>18150</v>
      </c>
      <c r="B296" s="20">
        <v>1803601</v>
      </c>
      <c r="C296" s="21" t="s">
        <v>240</v>
      </c>
      <c r="D296" s="57">
        <v>0</v>
      </c>
      <c r="E296" s="57">
        <v>0</v>
      </c>
      <c r="F296" s="57">
        <f>ROUND(Q$296,-2)</f>
        <v>0</v>
      </c>
      <c r="G296" s="57">
        <f>ROUND(Q$296,-2)</f>
        <v>0</v>
      </c>
      <c r="H296" s="57">
        <f>ROUND(Q$296,-2)</f>
        <v>0</v>
      </c>
      <c r="I296" s="57">
        <f>ROUND(Q$296,-2)</f>
        <v>0</v>
      </c>
      <c r="J296" s="57">
        <f>ROUND(Q$296,-2)</f>
        <v>0</v>
      </c>
      <c r="K296" s="57">
        <f>ROUND(Q$296,-2)</f>
        <v>0</v>
      </c>
      <c r="L296" s="57">
        <f>ROUND(Q$296,-2)</f>
        <v>0</v>
      </c>
      <c r="M296" s="57">
        <f>ROUND(Q$296,-2)</f>
        <v>0</v>
      </c>
      <c r="N296" s="57">
        <f>ROUND(Q$296,-2)</f>
        <v>0</v>
      </c>
      <c r="O296" s="63">
        <f>ROUND(Q$296,-2)</f>
        <v>0</v>
      </c>
      <c r="P296" s="34"/>
      <c r="Q296" s="45">
        <f t="shared" si="106"/>
        <v>0</v>
      </c>
      <c r="R296" s="46"/>
      <c r="S296" s="47"/>
      <c r="T296" s="47"/>
    </row>
    <row r="297" spans="1:20" ht="24.75" customHeight="1" outlineLevel="1">
      <c r="A297" s="19">
        <v>18151</v>
      </c>
      <c r="B297" s="20">
        <v>1803701</v>
      </c>
      <c r="C297" s="21" t="s">
        <v>241</v>
      </c>
      <c r="D297" s="57">
        <v>0</v>
      </c>
      <c r="E297" s="57">
        <v>0</v>
      </c>
      <c r="F297" s="57">
        <f>ROUND(Q$297,-2)</f>
        <v>0</v>
      </c>
      <c r="G297" s="57">
        <f>ROUND(Q$297,-2)</f>
        <v>0</v>
      </c>
      <c r="H297" s="57">
        <f>ROUND(Q$297,-2)</f>
        <v>0</v>
      </c>
      <c r="I297" s="57">
        <f>ROUND(Q$297,-2)</f>
        <v>0</v>
      </c>
      <c r="J297" s="57">
        <f>ROUND(Q$297,-2)</f>
        <v>0</v>
      </c>
      <c r="K297" s="57">
        <f>ROUND(Q$297,-2)</f>
        <v>0</v>
      </c>
      <c r="L297" s="57">
        <f>ROUND(Q$297,-2)</f>
        <v>0</v>
      </c>
      <c r="M297" s="57">
        <f>ROUND(Q$297,-2)</f>
        <v>0</v>
      </c>
      <c r="N297" s="57">
        <f>ROUND(Q$297,-2)</f>
        <v>0</v>
      </c>
      <c r="O297" s="63">
        <f>ROUND(Q$297,-2)</f>
        <v>0</v>
      </c>
      <c r="P297" s="34"/>
      <c r="Q297" s="45">
        <f t="shared" si="106"/>
        <v>0</v>
      </c>
      <c r="R297" s="46"/>
      <c r="S297" s="47"/>
      <c r="T297" s="47"/>
    </row>
    <row r="298" spans="1:20" ht="24.75" customHeight="1" outlineLevel="1">
      <c r="A298" s="19">
        <v>18450</v>
      </c>
      <c r="B298" s="20">
        <v>1803801</v>
      </c>
      <c r="C298" s="21" t="s">
        <v>242</v>
      </c>
      <c r="D298" s="57">
        <v>0</v>
      </c>
      <c r="E298" s="57">
        <v>0</v>
      </c>
      <c r="F298" s="57">
        <f>ROUND(Q$298,-2)</f>
        <v>0</v>
      </c>
      <c r="G298" s="57">
        <f>ROUND(Q$298,-2)</f>
        <v>0</v>
      </c>
      <c r="H298" s="57">
        <f>ROUND(Q$298,-2)</f>
        <v>0</v>
      </c>
      <c r="I298" s="57">
        <f>ROUND(Q$298,-2)</f>
        <v>0</v>
      </c>
      <c r="J298" s="57">
        <f>ROUND(Q$298,-2)</f>
        <v>0</v>
      </c>
      <c r="K298" s="57">
        <f>ROUND(Q$298,-2)</f>
        <v>0</v>
      </c>
      <c r="L298" s="57">
        <f>ROUND(Q$298,-2)</f>
        <v>0</v>
      </c>
      <c r="M298" s="57">
        <f>ROUND(Q$298,-2)</f>
        <v>0</v>
      </c>
      <c r="N298" s="57">
        <f>ROUND(Q$298,-2)</f>
        <v>0</v>
      </c>
      <c r="O298" s="63">
        <f>ROUND(Q$298,-2)</f>
        <v>0</v>
      </c>
      <c r="P298" s="34"/>
      <c r="Q298" s="45">
        <f t="shared" si="106"/>
        <v>0</v>
      </c>
      <c r="R298" s="46"/>
      <c r="S298" s="47"/>
      <c r="T298" s="47"/>
    </row>
    <row r="299" spans="1:20" ht="24.75" customHeight="1" outlineLevel="1">
      <c r="A299" s="19"/>
      <c r="B299" s="20">
        <v>1850000</v>
      </c>
      <c r="C299" s="21" t="s">
        <v>243</v>
      </c>
      <c r="D299" s="57">
        <f t="shared" ref="D299:O299" si="108">SUM(D300:D302)</f>
        <v>0</v>
      </c>
      <c r="E299" s="57">
        <f t="shared" si="108"/>
        <v>0</v>
      </c>
      <c r="F299" s="57">
        <f t="shared" si="108"/>
        <v>0</v>
      </c>
      <c r="G299" s="57">
        <f t="shared" si="108"/>
        <v>0</v>
      </c>
      <c r="H299" s="57">
        <f t="shared" si="108"/>
        <v>0</v>
      </c>
      <c r="I299" s="57">
        <f t="shared" si="108"/>
        <v>0</v>
      </c>
      <c r="J299" s="57">
        <f t="shared" si="108"/>
        <v>0</v>
      </c>
      <c r="K299" s="57">
        <f t="shared" si="108"/>
        <v>0</v>
      </c>
      <c r="L299" s="57">
        <f t="shared" si="108"/>
        <v>0</v>
      </c>
      <c r="M299" s="57">
        <f t="shared" si="108"/>
        <v>0</v>
      </c>
      <c r="N299" s="57">
        <f t="shared" si="108"/>
        <v>0</v>
      </c>
      <c r="O299" s="63">
        <f t="shared" si="108"/>
        <v>0</v>
      </c>
      <c r="P299" s="34"/>
      <c r="Q299" s="45">
        <f t="shared" si="106"/>
        <v>0</v>
      </c>
      <c r="R299" s="46"/>
      <c r="S299" s="47"/>
      <c r="T299" s="47"/>
    </row>
    <row r="300" spans="1:20" ht="24.75" customHeight="1" outlineLevel="1">
      <c r="A300" s="19">
        <v>16610</v>
      </c>
      <c r="B300" s="20">
        <v>1851011</v>
      </c>
      <c r="C300" s="21" t="s">
        <v>244</v>
      </c>
      <c r="D300" s="57">
        <v>0</v>
      </c>
      <c r="E300" s="57">
        <v>0</v>
      </c>
      <c r="F300" s="57">
        <f>ROUND(Q$300,-2)</f>
        <v>0</v>
      </c>
      <c r="G300" s="57">
        <f>ROUND(Q$300,-2)</f>
        <v>0</v>
      </c>
      <c r="H300" s="57">
        <f>ROUND(Q$300,-2)</f>
        <v>0</v>
      </c>
      <c r="I300" s="57">
        <f>ROUND(Q$300,-2)</f>
        <v>0</v>
      </c>
      <c r="J300" s="57">
        <f>ROUND(Q$300,-2)</f>
        <v>0</v>
      </c>
      <c r="K300" s="57">
        <f>ROUND(Q$300,-2)</f>
        <v>0</v>
      </c>
      <c r="L300" s="57">
        <f>ROUND(Q$300,-2)</f>
        <v>0</v>
      </c>
      <c r="M300" s="57">
        <f>ROUND(Q$300,-2)</f>
        <v>0</v>
      </c>
      <c r="N300" s="57">
        <f>ROUND(Q$300,-2)</f>
        <v>0</v>
      </c>
      <c r="O300" s="63">
        <f>ROUND(Q$300,-2)</f>
        <v>0</v>
      </c>
      <c r="P300" s="34"/>
      <c r="Q300" s="45">
        <f t="shared" si="106"/>
        <v>0</v>
      </c>
      <c r="R300" s="46"/>
      <c r="S300" s="47"/>
      <c r="T300" s="47"/>
    </row>
    <row r="301" spans="1:20" ht="24.75" customHeight="1" outlineLevel="1">
      <c r="A301" s="19">
        <v>16620</v>
      </c>
      <c r="B301" s="20">
        <v>1851012</v>
      </c>
      <c r="C301" s="21" t="s">
        <v>245</v>
      </c>
      <c r="D301" s="57">
        <v>0</v>
      </c>
      <c r="E301" s="57">
        <v>0</v>
      </c>
      <c r="F301" s="57">
        <f>ROUND(Q$301,-2)</f>
        <v>0</v>
      </c>
      <c r="G301" s="57">
        <f>ROUND(Q$301,-2)</f>
        <v>0</v>
      </c>
      <c r="H301" s="57">
        <f>ROUND(Q$301,-2)</f>
        <v>0</v>
      </c>
      <c r="I301" s="57">
        <f>ROUND(Q$301,-2)</f>
        <v>0</v>
      </c>
      <c r="J301" s="57">
        <f>ROUND(Q$301,-2)</f>
        <v>0</v>
      </c>
      <c r="K301" s="57">
        <f>ROUND(Q$301,-2)</f>
        <v>0</v>
      </c>
      <c r="L301" s="57">
        <f>ROUND(Q$301,-2)</f>
        <v>0</v>
      </c>
      <c r="M301" s="57">
        <f>ROUND(Q$301,-2)</f>
        <v>0</v>
      </c>
      <c r="N301" s="57">
        <f>ROUND(Q$301,-2)</f>
        <v>0</v>
      </c>
      <c r="O301" s="63">
        <f>ROUND(Q$301,-2)</f>
        <v>0</v>
      </c>
      <c r="P301" s="47"/>
      <c r="Q301" s="45">
        <f t="shared" si="106"/>
        <v>0</v>
      </c>
      <c r="R301" s="47"/>
      <c r="S301" s="47"/>
      <c r="T301" s="47"/>
    </row>
    <row r="302" spans="1:20" ht="24.75" customHeight="1" outlineLevel="1">
      <c r="A302" s="19">
        <v>16630</v>
      </c>
      <c r="B302" s="20">
        <v>1851013</v>
      </c>
      <c r="C302" s="21" t="s">
        <v>246</v>
      </c>
      <c r="D302" s="57">
        <v>0</v>
      </c>
      <c r="E302" s="57">
        <v>0</v>
      </c>
      <c r="F302" s="57">
        <f>ROUND(Q$302,-2)</f>
        <v>0</v>
      </c>
      <c r="G302" s="57">
        <f>ROUND(Q$302,-2)</f>
        <v>0</v>
      </c>
      <c r="H302" s="57">
        <f>ROUND(Q$302,-2)</f>
        <v>0</v>
      </c>
      <c r="I302" s="57">
        <f>ROUND(Q$302,-2)</f>
        <v>0</v>
      </c>
      <c r="J302" s="57">
        <f>ROUND(Q$302,-2)</f>
        <v>0</v>
      </c>
      <c r="K302" s="57">
        <f>ROUND(Q$302,-2)</f>
        <v>0</v>
      </c>
      <c r="L302" s="57">
        <f>ROUND(Q$302,-2)</f>
        <v>0</v>
      </c>
      <c r="M302" s="57">
        <f>ROUND(Q$302,-2)</f>
        <v>0</v>
      </c>
      <c r="N302" s="57">
        <f>ROUND(Q$302,-2)</f>
        <v>0</v>
      </c>
      <c r="O302" s="63">
        <f>ROUND(Q$302,-2)</f>
        <v>0</v>
      </c>
      <c r="P302" s="47"/>
      <c r="Q302" s="45">
        <f t="shared" si="106"/>
        <v>0</v>
      </c>
      <c r="R302" s="47"/>
      <c r="S302" s="47"/>
      <c r="T302" s="47"/>
    </row>
    <row r="303" spans="1:20" ht="24.75" customHeight="1" outlineLevel="1">
      <c r="A303" s="19"/>
      <c r="B303" s="20">
        <v>1900000</v>
      </c>
      <c r="C303" s="21" t="s">
        <v>247</v>
      </c>
      <c r="D303" s="57">
        <f t="shared" ref="D303:O303" si="109">+SUM(D304:D315)</f>
        <v>0</v>
      </c>
      <c r="E303" s="57">
        <f t="shared" si="109"/>
        <v>0</v>
      </c>
      <c r="F303" s="57">
        <f t="shared" si="109"/>
        <v>0</v>
      </c>
      <c r="G303" s="57">
        <f t="shared" si="109"/>
        <v>0</v>
      </c>
      <c r="H303" s="57">
        <f t="shared" si="109"/>
        <v>0</v>
      </c>
      <c r="I303" s="57">
        <f t="shared" si="109"/>
        <v>0</v>
      </c>
      <c r="J303" s="57">
        <f t="shared" si="109"/>
        <v>0</v>
      </c>
      <c r="K303" s="57">
        <f t="shared" si="109"/>
        <v>0</v>
      </c>
      <c r="L303" s="57">
        <f t="shared" si="109"/>
        <v>0</v>
      </c>
      <c r="M303" s="57">
        <f t="shared" si="109"/>
        <v>0</v>
      </c>
      <c r="N303" s="57">
        <f t="shared" si="109"/>
        <v>0</v>
      </c>
      <c r="O303" s="63">
        <f t="shared" si="109"/>
        <v>0</v>
      </c>
      <c r="P303" s="47"/>
      <c r="Q303" s="45">
        <f t="shared" si="106"/>
        <v>0</v>
      </c>
      <c r="R303" s="47"/>
      <c r="S303" s="47"/>
      <c r="T303" s="47"/>
    </row>
    <row r="304" spans="1:20" ht="24.75" customHeight="1" outlineLevel="1">
      <c r="A304" s="19">
        <v>19131</v>
      </c>
      <c r="B304" s="20">
        <v>1901011</v>
      </c>
      <c r="C304" s="21" t="s">
        <v>248</v>
      </c>
      <c r="D304" s="57">
        <v>0</v>
      </c>
      <c r="E304" s="57">
        <v>0</v>
      </c>
      <c r="F304" s="57">
        <f>ROUND(Q$304,-2)</f>
        <v>0</v>
      </c>
      <c r="G304" s="57">
        <f>ROUND(Q$304,-2)</f>
        <v>0</v>
      </c>
      <c r="H304" s="57">
        <f>ROUND(Q$304,-2)</f>
        <v>0</v>
      </c>
      <c r="I304" s="57">
        <f>ROUND(Q$304,-2)</f>
        <v>0</v>
      </c>
      <c r="J304" s="57">
        <f>ROUND(Q$304,-2)</f>
        <v>0</v>
      </c>
      <c r="K304" s="57">
        <f>ROUND(Q$304,-2)</f>
        <v>0</v>
      </c>
      <c r="L304" s="57">
        <f>ROUND(Q$304,-2)</f>
        <v>0</v>
      </c>
      <c r="M304" s="57">
        <f>ROUND(Q$304,-2)</f>
        <v>0</v>
      </c>
      <c r="N304" s="57">
        <f>ROUND(Q$304,-2)</f>
        <v>0</v>
      </c>
      <c r="O304" s="63">
        <f>ROUND(Q$304,-2)</f>
        <v>0</v>
      </c>
      <c r="P304" s="47"/>
      <c r="Q304" s="45">
        <f t="shared" si="106"/>
        <v>0</v>
      </c>
      <c r="R304" s="47"/>
      <c r="S304" s="47"/>
      <c r="T304" s="47"/>
    </row>
    <row r="305" spans="1:20" ht="24.75" customHeight="1" outlineLevel="1">
      <c r="A305" s="19">
        <v>19132</v>
      </c>
      <c r="B305" s="20">
        <v>1901012</v>
      </c>
      <c r="C305" s="21" t="s">
        <v>249</v>
      </c>
      <c r="D305" s="57">
        <v>0</v>
      </c>
      <c r="E305" s="57">
        <v>0</v>
      </c>
      <c r="F305" s="57">
        <f>ROUND(Q$305,-2)</f>
        <v>0</v>
      </c>
      <c r="G305" s="57">
        <f>ROUND(Q$305,-2)</f>
        <v>0</v>
      </c>
      <c r="H305" s="57">
        <f>ROUND(Q$305,-2)</f>
        <v>0</v>
      </c>
      <c r="I305" s="57">
        <f>ROUND(Q$305,-2)</f>
        <v>0</v>
      </c>
      <c r="J305" s="57">
        <f>ROUND(Q$305,-2)</f>
        <v>0</v>
      </c>
      <c r="K305" s="57">
        <f>ROUND(Q$305,-2)</f>
        <v>0</v>
      </c>
      <c r="L305" s="57">
        <f>ROUND(Q$305,-2)</f>
        <v>0</v>
      </c>
      <c r="M305" s="57">
        <f>ROUND(Q$305,-2)</f>
        <v>0</v>
      </c>
      <c r="N305" s="57">
        <f>ROUND(Q$305,-2)</f>
        <v>0</v>
      </c>
      <c r="O305" s="63">
        <f>ROUND(Q$305,-2)</f>
        <v>0</v>
      </c>
      <c r="P305" s="47"/>
      <c r="Q305" s="45">
        <f t="shared" si="106"/>
        <v>0</v>
      </c>
      <c r="R305" s="47"/>
      <c r="S305" s="47"/>
      <c r="T305" s="47"/>
    </row>
    <row r="306" spans="1:20" ht="24.75" customHeight="1" outlineLevel="1">
      <c r="A306" s="19">
        <v>19133</v>
      </c>
      <c r="B306" s="20">
        <v>1901013</v>
      </c>
      <c r="C306" s="21" t="s">
        <v>250</v>
      </c>
      <c r="D306" s="57">
        <v>0</v>
      </c>
      <c r="E306" s="57">
        <v>0</v>
      </c>
      <c r="F306" s="57">
        <f>ROUND(Q$306,-2)</f>
        <v>0</v>
      </c>
      <c r="G306" s="57">
        <f>ROUND(Q$306,-2)</f>
        <v>0</v>
      </c>
      <c r="H306" s="57">
        <f>ROUND(Q$306,-2)</f>
        <v>0</v>
      </c>
      <c r="I306" s="57">
        <f>ROUND(Q$306,-2)</f>
        <v>0</v>
      </c>
      <c r="J306" s="57">
        <f>ROUND(Q$306,-2)</f>
        <v>0</v>
      </c>
      <c r="K306" s="57">
        <f>ROUND(Q$306,-2)</f>
        <v>0</v>
      </c>
      <c r="L306" s="57">
        <f>ROUND(Q$306,-2)</f>
        <v>0</v>
      </c>
      <c r="M306" s="57">
        <f>ROUND(Q$306,-2)</f>
        <v>0</v>
      </c>
      <c r="N306" s="57">
        <f>ROUND(Q$306,-2)</f>
        <v>0</v>
      </c>
      <c r="O306" s="63">
        <f>ROUND(Q$306,-2)</f>
        <v>0</v>
      </c>
      <c r="P306" s="47"/>
      <c r="Q306" s="45">
        <f t="shared" si="106"/>
        <v>0</v>
      </c>
      <c r="R306" s="47"/>
      <c r="S306" s="47"/>
      <c r="T306" s="47"/>
    </row>
    <row r="307" spans="1:20" ht="24.75" customHeight="1" outlineLevel="1">
      <c r="A307" s="19">
        <v>19134</v>
      </c>
      <c r="B307" s="20">
        <v>1901014</v>
      </c>
      <c r="C307" s="21" t="s">
        <v>251</v>
      </c>
      <c r="D307" s="57">
        <v>0</v>
      </c>
      <c r="E307" s="57">
        <v>0</v>
      </c>
      <c r="F307" s="57">
        <f>ROUND(Q$307,-2)</f>
        <v>0</v>
      </c>
      <c r="G307" s="57">
        <f>ROUND(Q$307,-2)</f>
        <v>0</v>
      </c>
      <c r="H307" s="57">
        <f>ROUND(Q$307,-2)</f>
        <v>0</v>
      </c>
      <c r="I307" s="57">
        <f>ROUND(Q$307,-2)</f>
        <v>0</v>
      </c>
      <c r="J307" s="57">
        <f>ROUND(Q$307,-2)</f>
        <v>0</v>
      </c>
      <c r="K307" s="57">
        <f>ROUND(Q$307,-2)</f>
        <v>0</v>
      </c>
      <c r="L307" s="57">
        <f>ROUND(Q$307,-2)</f>
        <v>0</v>
      </c>
      <c r="M307" s="57">
        <f>ROUND(Q$307,-2)</f>
        <v>0</v>
      </c>
      <c r="N307" s="57">
        <f>ROUND(Q$307,-2)</f>
        <v>0</v>
      </c>
      <c r="O307" s="63">
        <f>ROUND(Q$307,-2)</f>
        <v>0</v>
      </c>
      <c r="P307" s="47"/>
      <c r="Q307" s="45">
        <f t="shared" si="106"/>
        <v>0</v>
      </c>
      <c r="R307" s="47"/>
      <c r="S307" s="47"/>
      <c r="T307" s="47"/>
    </row>
    <row r="308" spans="1:20" ht="24.75" customHeight="1" outlineLevel="1">
      <c r="A308" s="19">
        <v>19135</v>
      </c>
      <c r="B308" s="20">
        <v>1901015</v>
      </c>
      <c r="C308" s="21" t="s">
        <v>252</v>
      </c>
      <c r="D308" s="57">
        <v>0</v>
      </c>
      <c r="E308" s="57">
        <v>0</v>
      </c>
      <c r="F308" s="57">
        <f>ROUND(Q$308,-2)</f>
        <v>0</v>
      </c>
      <c r="G308" s="57">
        <f>ROUND(Q$308,-2)</f>
        <v>0</v>
      </c>
      <c r="H308" s="57">
        <f>ROUND(Q$308,-2)</f>
        <v>0</v>
      </c>
      <c r="I308" s="57">
        <f>ROUND(Q$308,-2)</f>
        <v>0</v>
      </c>
      <c r="J308" s="57">
        <f>ROUND(Q$308,-2)</f>
        <v>0</v>
      </c>
      <c r="K308" s="57">
        <f>ROUND(Q$308,-2)</f>
        <v>0</v>
      </c>
      <c r="L308" s="57">
        <f>ROUND(Q$308,-2)</f>
        <v>0</v>
      </c>
      <c r="M308" s="57">
        <f>ROUND(Q$308,-2)</f>
        <v>0</v>
      </c>
      <c r="N308" s="57">
        <f>ROUND(Q$308,-2)</f>
        <v>0</v>
      </c>
      <c r="O308" s="63">
        <f>ROUND(Q$308,-2)</f>
        <v>0</v>
      </c>
      <c r="P308" s="47"/>
      <c r="Q308" s="45">
        <f t="shared" si="106"/>
        <v>0</v>
      </c>
      <c r="R308" s="47"/>
      <c r="S308" s="47"/>
      <c r="T308" s="47"/>
    </row>
    <row r="309" spans="1:20" ht="24.75" customHeight="1" outlineLevel="1">
      <c r="A309" s="19">
        <v>19136</v>
      </c>
      <c r="B309" s="20">
        <v>1901016</v>
      </c>
      <c r="C309" s="21" t="s">
        <v>253</v>
      </c>
      <c r="D309" s="57">
        <v>0</v>
      </c>
      <c r="E309" s="57">
        <v>0</v>
      </c>
      <c r="F309" s="57">
        <f>ROUND(Q$309,-2)</f>
        <v>0</v>
      </c>
      <c r="G309" s="57">
        <f>ROUND(Q$309,-2)</f>
        <v>0</v>
      </c>
      <c r="H309" s="57">
        <f>ROUND(Q$309,-2)</f>
        <v>0</v>
      </c>
      <c r="I309" s="57">
        <f>ROUND(Q$309,-2)</f>
        <v>0</v>
      </c>
      <c r="J309" s="57">
        <f>ROUND(Q$309,-2)</f>
        <v>0</v>
      </c>
      <c r="K309" s="57">
        <f>ROUND(Q$309,-2)</f>
        <v>0</v>
      </c>
      <c r="L309" s="57">
        <f>ROUND(Q$309,-2)</f>
        <v>0</v>
      </c>
      <c r="M309" s="57">
        <f>ROUND(Q$309,-2)</f>
        <v>0</v>
      </c>
      <c r="N309" s="57">
        <f>ROUND(Q$309,-2)</f>
        <v>0</v>
      </c>
      <c r="O309" s="63">
        <f>ROUND(Q$309,-2)</f>
        <v>0</v>
      </c>
      <c r="P309" s="47"/>
      <c r="Q309" s="45">
        <f t="shared" si="106"/>
        <v>0</v>
      </c>
      <c r="R309" s="47"/>
      <c r="S309" s="47"/>
      <c r="T309" s="47"/>
    </row>
    <row r="310" spans="1:20" ht="24.75" customHeight="1" outlineLevel="1">
      <c r="A310" s="19">
        <v>19137</v>
      </c>
      <c r="B310" s="20">
        <v>1901017</v>
      </c>
      <c r="C310" s="21" t="s">
        <v>254</v>
      </c>
      <c r="D310" s="57">
        <v>0</v>
      </c>
      <c r="E310" s="57">
        <v>0</v>
      </c>
      <c r="F310" s="57">
        <f>ROUND(Q$310,-2)</f>
        <v>0</v>
      </c>
      <c r="G310" s="57">
        <f>ROUND(Q$310,-2)</f>
        <v>0</v>
      </c>
      <c r="H310" s="57">
        <f>ROUND(Q$310,-2)</f>
        <v>0</v>
      </c>
      <c r="I310" s="57">
        <f>ROUND(Q$310,-2)</f>
        <v>0</v>
      </c>
      <c r="J310" s="57">
        <f>ROUND(Q$310,-2)</f>
        <v>0</v>
      </c>
      <c r="K310" s="57">
        <f>ROUND(Q$310,-2)</f>
        <v>0</v>
      </c>
      <c r="L310" s="57">
        <f>ROUND(Q$310,-2)</f>
        <v>0</v>
      </c>
      <c r="M310" s="57">
        <f>ROUND(Q$310,-2)</f>
        <v>0</v>
      </c>
      <c r="N310" s="57">
        <f>ROUND(Q$310,-2)</f>
        <v>0</v>
      </c>
      <c r="O310" s="63">
        <f>ROUND(Q$310,-2)</f>
        <v>0</v>
      </c>
      <c r="P310" s="47"/>
      <c r="Q310" s="45">
        <f t="shared" si="106"/>
        <v>0</v>
      </c>
      <c r="R310" s="47"/>
      <c r="S310" s="47"/>
      <c r="T310" s="47"/>
    </row>
    <row r="311" spans="1:20" ht="24.75" customHeight="1" outlineLevel="1">
      <c r="A311" s="19">
        <v>19138</v>
      </c>
      <c r="B311" s="20">
        <v>1901018</v>
      </c>
      <c r="C311" s="21" t="s">
        <v>255</v>
      </c>
      <c r="D311" s="57">
        <v>0</v>
      </c>
      <c r="E311" s="57">
        <v>0</v>
      </c>
      <c r="F311" s="57">
        <f>ROUND(Q$311,-2)</f>
        <v>0</v>
      </c>
      <c r="G311" s="57">
        <f>ROUND(Q$311,-2)</f>
        <v>0</v>
      </c>
      <c r="H311" s="57">
        <f>ROUND(Q$311,-2)</f>
        <v>0</v>
      </c>
      <c r="I311" s="57">
        <f>ROUND(Q$311,-2)</f>
        <v>0</v>
      </c>
      <c r="J311" s="57">
        <f>ROUND(Q$311,-2)</f>
        <v>0</v>
      </c>
      <c r="K311" s="57">
        <f>ROUND(Q$311,-2)</f>
        <v>0</v>
      </c>
      <c r="L311" s="57">
        <f>ROUND(Q$311,-2)</f>
        <v>0</v>
      </c>
      <c r="M311" s="57">
        <f>ROUND(Q$311,-2)</f>
        <v>0</v>
      </c>
      <c r="N311" s="57">
        <f>ROUND(Q$311,-2)</f>
        <v>0</v>
      </c>
      <c r="O311" s="63">
        <f>ROUND(Q$311,-2)</f>
        <v>0</v>
      </c>
      <c r="P311" s="47"/>
      <c r="Q311" s="45">
        <f t="shared" si="106"/>
        <v>0</v>
      </c>
      <c r="R311" s="47"/>
      <c r="S311" s="47"/>
      <c r="T311" s="47"/>
    </row>
    <row r="312" spans="1:20" ht="24.75" customHeight="1" outlineLevel="1">
      <c r="A312" s="19">
        <v>19139</v>
      </c>
      <c r="B312" s="20">
        <v>1901019</v>
      </c>
      <c r="C312" s="21" t="s">
        <v>256</v>
      </c>
      <c r="D312" s="57">
        <v>0</v>
      </c>
      <c r="E312" s="57">
        <v>0</v>
      </c>
      <c r="F312" s="57">
        <f>ROUND(Q$312,-2)</f>
        <v>0</v>
      </c>
      <c r="G312" s="57">
        <f>ROUND(Q$312,-2)</f>
        <v>0</v>
      </c>
      <c r="H312" s="57">
        <f>ROUND(Q$312,-2)</f>
        <v>0</v>
      </c>
      <c r="I312" s="57">
        <f>ROUND(Q$312,-2)</f>
        <v>0</v>
      </c>
      <c r="J312" s="57">
        <f>ROUND(Q$312,-2)</f>
        <v>0</v>
      </c>
      <c r="K312" s="57">
        <f>ROUND(Q$312,-2)</f>
        <v>0</v>
      </c>
      <c r="L312" s="57">
        <f>ROUND(Q$312,-2)</f>
        <v>0</v>
      </c>
      <c r="M312" s="57">
        <f>ROUND(Q$312,-2)</f>
        <v>0</v>
      </c>
      <c r="N312" s="57">
        <f>ROUND(Q$312,-2)</f>
        <v>0</v>
      </c>
      <c r="O312" s="63">
        <f>ROUND(Q$312,-2)</f>
        <v>0</v>
      </c>
      <c r="P312" s="47"/>
      <c r="Q312" s="45">
        <f t="shared" si="106"/>
        <v>0</v>
      </c>
      <c r="R312" s="47"/>
      <c r="S312" s="47"/>
      <c r="T312" s="47"/>
    </row>
    <row r="313" spans="1:20" ht="24.75" customHeight="1" outlineLevel="1">
      <c r="A313" s="19">
        <v>19140</v>
      </c>
      <c r="B313" s="20">
        <v>1901020</v>
      </c>
      <c r="C313" s="21" t="s">
        <v>257</v>
      </c>
      <c r="D313" s="57">
        <v>0</v>
      </c>
      <c r="E313" s="57">
        <v>0</v>
      </c>
      <c r="F313" s="57">
        <f>ROUND(Q$313,-2)</f>
        <v>0</v>
      </c>
      <c r="G313" s="57">
        <f>ROUND(Q$313,-2)</f>
        <v>0</v>
      </c>
      <c r="H313" s="57">
        <f>ROUND(Q$313,-2)</f>
        <v>0</v>
      </c>
      <c r="I313" s="57">
        <f>ROUND(Q$313,-2)</f>
        <v>0</v>
      </c>
      <c r="J313" s="57">
        <f>ROUND(Q$313,-2)</f>
        <v>0</v>
      </c>
      <c r="K313" s="57">
        <f>ROUND(Q$313,-2)</f>
        <v>0</v>
      </c>
      <c r="L313" s="57">
        <f>ROUND(Q$313,-2)</f>
        <v>0</v>
      </c>
      <c r="M313" s="57">
        <f>ROUND(Q$313,-2)</f>
        <v>0</v>
      </c>
      <c r="N313" s="57">
        <f>ROUND(Q$313,-2)</f>
        <v>0</v>
      </c>
      <c r="O313" s="63">
        <f>ROUND(Q$313,-2)</f>
        <v>0</v>
      </c>
      <c r="P313" s="47"/>
      <c r="Q313" s="45">
        <f t="shared" si="106"/>
        <v>0</v>
      </c>
      <c r="R313" s="47"/>
      <c r="S313" s="47"/>
      <c r="T313" s="47"/>
    </row>
    <row r="314" spans="1:20" ht="24.75" customHeight="1" outlineLevel="1">
      <c r="A314" s="19">
        <v>19141</v>
      </c>
      <c r="B314" s="20">
        <v>1901021</v>
      </c>
      <c r="C314" s="21" t="s">
        <v>258</v>
      </c>
      <c r="D314" s="57">
        <v>0</v>
      </c>
      <c r="E314" s="57">
        <v>0</v>
      </c>
      <c r="F314" s="57">
        <f>ROUND(Q$314,-2)</f>
        <v>0</v>
      </c>
      <c r="G314" s="57">
        <f>ROUND(Q$314,-2)</f>
        <v>0</v>
      </c>
      <c r="H314" s="57">
        <f>ROUND(Q$314,-2)</f>
        <v>0</v>
      </c>
      <c r="I314" s="57">
        <f>ROUND(Q$314,-2)</f>
        <v>0</v>
      </c>
      <c r="J314" s="57">
        <f>ROUND(Q$314,-2)</f>
        <v>0</v>
      </c>
      <c r="K314" s="57">
        <f>ROUND(Q$314,-2)</f>
        <v>0</v>
      </c>
      <c r="L314" s="57">
        <f>ROUND(Q$314,-2)</f>
        <v>0</v>
      </c>
      <c r="M314" s="57">
        <f>ROUND(Q$314,-2)</f>
        <v>0</v>
      </c>
      <c r="N314" s="57">
        <f>ROUND(Q$314,-2)</f>
        <v>0</v>
      </c>
      <c r="O314" s="63">
        <f>ROUND(Q$314,-2)</f>
        <v>0</v>
      </c>
      <c r="P314" s="47"/>
      <c r="Q314" s="45">
        <f t="shared" si="106"/>
        <v>0</v>
      </c>
      <c r="R314" s="47"/>
      <c r="S314" s="47"/>
      <c r="T314" s="47"/>
    </row>
    <row r="315" spans="1:20" ht="24.75" customHeight="1" outlineLevel="1">
      <c r="A315" s="19">
        <v>19142</v>
      </c>
      <c r="B315" s="20">
        <v>1901022</v>
      </c>
      <c r="C315" s="21" t="s">
        <v>259</v>
      </c>
      <c r="D315" s="57">
        <v>0</v>
      </c>
      <c r="E315" s="57">
        <v>0</v>
      </c>
      <c r="F315" s="57">
        <f>ROUND(Q$315,-2)</f>
        <v>0</v>
      </c>
      <c r="G315" s="57">
        <f>ROUND(Q$315,-2)</f>
        <v>0</v>
      </c>
      <c r="H315" s="57">
        <f>ROUND(Q$315,-2)</f>
        <v>0</v>
      </c>
      <c r="I315" s="57">
        <f>ROUND(Q$315,-2)</f>
        <v>0</v>
      </c>
      <c r="J315" s="57">
        <f>ROUND(Q$315,-2)</f>
        <v>0</v>
      </c>
      <c r="K315" s="57">
        <f>ROUND(Q$315,-2)</f>
        <v>0</v>
      </c>
      <c r="L315" s="57">
        <f>ROUND(Q$315,-2)</f>
        <v>0</v>
      </c>
      <c r="M315" s="57">
        <f>ROUND(Q$315,-2)</f>
        <v>0</v>
      </c>
      <c r="N315" s="57">
        <f>ROUND(Q$315,-2)</f>
        <v>0</v>
      </c>
      <c r="O315" s="63">
        <f>ROUND(Q$315,-2)</f>
        <v>0</v>
      </c>
      <c r="P315" s="47"/>
      <c r="Q315" s="45">
        <f t="shared" si="106"/>
        <v>0</v>
      </c>
      <c r="R315" s="47"/>
      <c r="S315" s="47"/>
      <c r="T315" s="47"/>
    </row>
    <row r="316" spans="1:20" ht="24.75" customHeight="1" outlineLevel="1">
      <c r="A316" s="19"/>
      <c r="B316" s="20">
        <v>1950000</v>
      </c>
      <c r="C316" s="21" t="s">
        <v>260</v>
      </c>
      <c r="D316" s="57">
        <f>+D317+D318+D321+D322+D323+D324+D340+D342+D350+D351+D352+D353+D354+D341</f>
        <v>15004690.640999999</v>
      </c>
      <c r="E316" s="57">
        <f t="shared" ref="E316:O316" si="110">+E317+E318+E321+E322+E323+E324+E340+E342+E350+E351+E352+E353+E354+E341</f>
        <v>14888087.346000001</v>
      </c>
      <c r="F316" s="57">
        <f t="shared" si="110"/>
        <v>5655300</v>
      </c>
      <c r="G316" s="57">
        <f t="shared" si="110"/>
        <v>5655300</v>
      </c>
      <c r="H316" s="57">
        <f t="shared" si="110"/>
        <v>5655300</v>
      </c>
      <c r="I316" s="57">
        <f t="shared" si="110"/>
        <v>5655300</v>
      </c>
      <c r="J316" s="57">
        <f t="shared" si="110"/>
        <v>5655300</v>
      </c>
      <c r="K316" s="57">
        <f t="shared" si="110"/>
        <v>5655300</v>
      </c>
      <c r="L316" s="57">
        <f t="shared" si="110"/>
        <v>5655300</v>
      </c>
      <c r="M316" s="57">
        <f t="shared" si="110"/>
        <v>5655300</v>
      </c>
      <c r="N316" s="57">
        <f t="shared" si="110"/>
        <v>5655300</v>
      </c>
      <c r="O316" s="63">
        <f t="shared" si="110"/>
        <v>5655300</v>
      </c>
      <c r="P316" s="47"/>
      <c r="Q316" s="45">
        <f t="shared" si="106"/>
        <v>14888087.346000001</v>
      </c>
      <c r="R316" s="47"/>
      <c r="S316" s="47"/>
      <c r="T316" s="47"/>
    </row>
    <row r="317" spans="1:20" ht="24.75" customHeight="1" outlineLevel="1">
      <c r="A317" s="19">
        <v>19010</v>
      </c>
      <c r="B317" s="20">
        <v>1951011</v>
      </c>
      <c r="C317" s="21" t="s">
        <v>261</v>
      </c>
      <c r="D317" s="57">
        <v>0</v>
      </c>
      <c r="E317" s="57">
        <v>0</v>
      </c>
      <c r="F317" s="57">
        <f>ROUND(Q$317,-2)</f>
        <v>0</v>
      </c>
      <c r="G317" s="57">
        <f>ROUND(Q$317,-2)</f>
        <v>0</v>
      </c>
      <c r="H317" s="57">
        <f>ROUND(Q$317,-2)</f>
        <v>0</v>
      </c>
      <c r="I317" s="57">
        <f>ROUND(Q$317,-2)</f>
        <v>0</v>
      </c>
      <c r="J317" s="57">
        <f>ROUND(Q$317,-2)</f>
        <v>0</v>
      </c>
      <c r="K317" s="57">
        <f>ROUND(Q$317,-2)</f>
        <v>0</v>
      </c>
      <c r="L317" s="57">
        <f>ROUND(Q$317,-2)</f>
        <v>0</v>
      </c>
      <c r="M317" s="57">
        <f>ROUND(Q$317,-2)</f>
        <v>0</v>
      </c>
      <c r="N317" s="57">
        <f>ROUND(Q$317,-2)</f>
        <v>0</v>
      </c>
      <c r="O317" s="63">
        <f>ROUND(Q$317,-2)</f>
        <v>0</v>
      </c>
      <c r="P317" s="47"/>
      <c r="Q317" s="45">
        <f t="shared" si="106"/>
        <v>0</v>
      </c>
      <c r="R317" s="47"/>
      <c r="S317" s="47"/>
      <c r="T317" s="47"/>
    </row>
    <row r="318" spans="1:20" ht="24.75" customHeight="1" outlineLevel="1">
      <c r="A318" s="19"/>
      <c r="B318" s="20">
        <v>1951100</v>
      </c>
      <c r="C318" s="21" t="s">
        <v>262</v>
      </c>
      <c r="D318" s="57">
        <f t="shared" ref="D318:O318" si="111">+D319+D320</f>
        <v>0</v>
      </c>
      <c r="E318" s="57">
        <f t="shared" si="111"/>
        <v>0</v>
      </c>
      <c r="F318" s="57">
        <f t="shared" si="111"/>
        <v>0</v>
      </c>
      <c r="G318" s="57">
        <f t="shared" si="111"/>
        <v>0</v>
      </c>
      <c r="H318" s="57">
        <f t="shared" si="111"/>
        <v>0</v>
      </c>
      <c r="I318" s="57">
        <f t="shared" si="111"/>
        <v>0</v>
      </c>
      <c r="J318" s="57">
        <f t="shared" si="111"/>
        <v>0</v>
      </c>
      <c r="K318" s="57">
        <f t="shared" si="111"/>
        <v>0</v>
      </c>
      <c r="L318" s="57">
        <f t="shared" si="111"/>
        <v>0</v>
      </c>
      <c r="M318" s="57">
        <f t="shared" si="111"/>
        <v>0</v>
      </c>
      <c r="N318" s="57">
        <f t="shared" si="111"/>
        <v>0</v>
      </c>
      <c r="O318" s="63">
        <f t="shared" si="111"/>
        <v>0</v>
      </c>
      <c r="P318" s="47"/>
      <c r="Q318" s="45">
        <f t="shared" si="106"/>
        <v>0</v>
      </c>
      <c r="R318" s="47"/>
      <c r="S318" s="47"/>
      <c r="T318" s="47"/>
    </row>
    <row r="319" spans="1:20" ht="24.75" customHeight="1" outlineLevel="1">
      <c r="A319" s="19">
        <v>19021</v>
      </c>
      <c r="B319" s="20">
        <v>1951111</v>
      </c>
      <c r="C319" s="21" t="s">
        <v>263</v>
      </c>
      <c r="D319" s="57">
        <v>0</v>
      </c>
      <c r="E319" s="57">
        <v>0</v>
      </c>
      <c r="F319" s="57">
        <f>ROUND(Q$319,-2)</f>
        <v>0</v>
      </c>
      <c r="G319" s="57">
        <f>ROUND(Q$319,-2)</f>
        <v>0</v>
      </c>
      <c r="H319" s="57">
        <f>ROUND(Q$319,-2)</f>
        <v>0</v>
      </c>
      <c r="I319" s="57">
        <f>ROUND(Q$319,-2)</f>
        <v>0</v>
      </c>
      <c r="J319" s="57">
        <f>ROUND(Q$319,-2)</f>
        <v>0</v>
      </c>
      <c r="K319" s="57">
        <f>ROUND(Q$319,-2)</f>
        <v>0</v>
      </c>
      <c r="L319" s="57">
        <f>ROUND(Q$319,-2)</f>
        <v>0</v>
      </c>
      <c r="M319" s="57">
        <f>ROUND(Q$319,-2)</f>
        <v>0</v>
      </c>
      <c r="N319" s="57">
        <f>ROUND(Q$319,-2)</f>
        <v>0</v>
      </c>
      <c r="O319" s="63">
        <f>ROUND(Q$319,-2)</f>
        <v>0</v>
      </c>
      <c r="P319" s="47"/>
      <c r="Q319" s="45">
        <f t="shared" si="106"/>
        <v>0</v>
      </c>
      <c r="R319" s="47"/>
      <c r="S319" s="47"/>
      <c r="T319" s="47"/>
    </row>
    <row r="320" spans="1:20" ht="24.75" customHeight="1" outlineLevel="1">
      <c r="A320" s="19">
        <v>19022</v>
      </c>
      <c r="B320" s="20">
        <v>1951112</v>
      </c>
      <c r="C320" s="21" t="s">
        <v>264</v>
      </c>
      <c r="D320" s="57">
        <v>0</v>
      </c>
      <c r="E320" s="57">
        <v>0</v>
      </c>
      <c r="F320" s="57">
        <f>ROUND(Q$320,-2)</f>
        <v>0</v>
      </c>
      <c r="G320" s="57">
        <f>ROUND(Q$320,-2)</f>
        <v>0</v>
      </c>
      <c r="H320" s="57">
        <f>ROUND(Q$320,-2)</f>
        <v>0</v>
      </c>
      <c r="I320" s="57">
        <f>ROUND(Q$320,-2)</f>
        <v>0</v>
      </c>
      <c r="J320" s="57">
        <f>ROUND(Q$320,-2)</f>
        <v>0</v>
      </c>
      <c r="K320" s="57">
        <f>ROUND(Q$320,-2)</f>
        <v>0</v>
      </c>
      <c r="L320" s="57">
        <f>ROUND(Q$320,-2)</f>
        <v>0</v>
      </c>
      <c r="M320" s="57">
        <f>ROUND(Q$320,-2)</f>
        <v>0</v>
      </c>
      <c r="N320" s="57">
        <f>ROUND(Q$320,-2)</f>
        <v>0</v>
      </c>
      <c r="O320" s="63">
        <f>ROUND(Q$320,-2)</f>
        <v>0</v>
      </c>
      <c r="P320" s="47"/>
      <c r="Q320" s="45">
        <f t="shared" si="106"/>
        <v>0</v>
      </c>
      <c r="R320" s="47"/>
      <c r="S320" s="47"/>
      <c r="T320" s="47"/>
    </row>
    <row r="321" spans="1:20" ht="24.75" customHeight="1" outlineLevel="1">
      <c r="A321" s="19">
        <v>19030</v>
      </c>
      <c r="B321" s="20">
        <v>1951211</v>
      </c>
      <c r="C321" s="21" t="s">
        <v>265</v>
      </c>
      <c r="D321" s="57">
        <v>0</v>
      </c>
      <c r="E321" s="57">
        <v>0</v>
      </c>
      <c r="F321" s="57">
        <f>ROUND(Q$321,-2)</f>
        <v>0</v>
      </c>
      <c r="G321" s="57">
        <f>ROUND(Q$321,-2)</f>
        <v>0</v>
      </c>
      <c r="H321" s="57">
        <f>ROUND(Q$321,-2)</f>
        <v>0</v>
      </c>
      <c r="I321" s="57">
        <f>ROUND(Q$321,-2)</f>
        <v>0</v>
      </c>
      <c r="J321" s="57">
        <f>ROUND(Q$321,-2)</f>
        <v>0</v>
      </c>
      <c r="K321" s="57">
        <f>ROUND(Q$321,-2)</f>
        <v>0</v>
      </c>
      <c r="L321" s="57">
        <f>ROUND(Q$321,-2)</f>
        <v>0</v>
      </c>
      <c r="M321" s="57">
        <f>ROUND(Q$321,-2)</f>
        <v>0</v>
      </c>
      <c r="N321" s="57">
        <f>ROUND(Q$321,-2)</f>
        <v>0</v>
      </c>
      <c r="O321" s="63">
        <f>ROUND(Q$321,-2)</f>
        <v>0</v>
      </c>
      <c r="P321" s="47"/>
      <c r="Q321" s="45">
        <f t="shared" si="106"/>
        <v>0</v>
      </c>
      <c r="R321" s="47"/>
      <c r="S321" s="47"/>
      <c r="T321" s="47"/>
    </row>
    <row r="322" spans="1:20" ht="24.75" customHeight="1" outlineLevel="1">
      <c r="A322" s="19">
        <v>19040</v>
      </c>
      <c r="B322" s="20">
        <v>1951311</v>
      </c>
      <c r="C322" s="21" t="s">
        <v>266</v>
      </c>
      <c r="D322" s="57">
        <v>0</v>
      </c>
      <c r="E322" s="57">
        <v>0</v>
      </c>
      <c r="F322" s="57">
        <f>ROUND(Q$322,-2)</f>
        <v>0</v>
      </c>
      <c r="G322" s="57">
        <f>ROUND(Q$322,-2)</f>
        <v>0</v>
      </c>
      <c r="H322" s="57">
        <f>ROUND(Q$322,-2)</f>
        <v>0</v>
      </c>
      <c r="I322" s="57">
        <f>ROUND(Q$322,-2)</f>
        <v>0</v>
      </c>
      <c r="J322" s="57">
        <f>ROUND(Q$322,-2)</f>
        <v>0</v>
      </c>
      <c r="K322" s="57">
        <f>ROUND(Q$322,-2)</f>
        <v>0</v>
      </c>
      <c r="L322" s="57">
        <f>ROUND(Q$322,-2)</f>
        <v>0</v>
      </c>
      <c r="M322" s="57">
        <f>ROUND(Q$322,-2)</f>
        <v>0</v>
      </c>
      <c r="N322" s="57">
        <f>ROUND(Q$322,-2)</f>
        <v>0</v>
      </c>
      <c r="O322" s="63">
        <f>ROUND(Q$322,-2)</f>
        <v>0</v>
      </c>
      <c r="P322" s="47"/>
      <c r="Q322" s="45">
        <f t="shared" si="106"/>
        <v>0</v>
      </c>
      <c r="R322" s="47"/>
      <c r="S322" s="47"/>
      <c r="T322" s="47"/>
    </row>
    <row r="323" spans="1:20" ht="24.75" customHeight="1" outlineLevel="1">
      <c r="A323" s="19">
        <v>19050</v>
      </c>
      <c r="B323" s="20">
        <v>1951400</v>
      </c>
      <c r="C323" s="21" t="s">
        <v>267</v>
      </c>
      <c r="D323" s="57">
        <v>0</v>
      </c>
      <c r="E323" s="57">
        <v>0</v>
      </c>
      <c r="F323" s="57">
        <f>ROUND(Q$323,-2)</f>
        <v>0</v>
      </c>
      <c r="G323" s="57">
        <f>ROUND(Q$323,-2)</f>
        <v>0</v>
      </c>
      <c r="H323" s="57">
        <f>ROUND(Q$323,-2)</f>
        <v>0</v>
      </c>
      <c r="I323" s="57">
        <f>ROUND(Q$323,-2)</f>
        <v>0</v>
      </c>
      <c r="J323" s="57">
        <f>ROUND(Q$323,-2)</f>
        <v>0</v>
      </c>
      <c r="K323" s="57">
        <f>ROUND(Q$323,-2)</f>
        <v>0</v>
      </c>
      <c r="L323" s="57">
        <f>ROUND(Q$323,-2)</f>
        <v>0</v>
      </c>
      <c r="M323" s="57">
        <f>ROUND(Q$323,-2)</f>
        <v>0</v>
      </c>
      <c r="N323" s="57">
        <f>ROUND(Q$323,-2)</f>
        <v>0</v>
      </c>
      <c r="O323" s="63">
        <f>ROUND(Q$323,-2)</f>
        <v>0</v>
      </c>
      <c r="P323" s="47"/>
      <c r="Q323" s="45">
        <f t="shared" si="106"/>
        <v>0</v>
      </c>
      <c r="R323" s="47"/>
      <c r="S323" s="47"/>
      <c r="T323" s="47"/>
    </row>
    <row r="324" spans="1:20" ht="24.75" customHeight="1" outlineLevel="1">
      <c r="A324" s="19"/>
      <c r="B324" s="20">
        <v>1951500</v>
      </c>
      <c r="C324" s="21" t="s">
        <v>268</v>
      </c>
      <c r="D324" s="57">
        <f t="shared" ref="D324:O324" si="112">+D325+D328</f>
        <v>13686501.872</v>
      </c>
      <c r="E324" s="57">
        <f t="shared" si="112"/>
        <v>13261753.956</v>
      </c>
      <c r="F324" s="57">
        <f t="shared" si="112"/>
        <v>4028900</v>
      </c>
      <c r="G324" s="57">
        <f t="shared" si="112"/>
        <v>4028900</v>
      </c>
      <c r="H324" s="57">
        <f t="shared" si="112"/>
        <v>4028900</v>
      </c>
      <c r="I324" s="57">
        <f t="shared" si="112"/>
        <v>4028900</v>
      </c>
      <c r="J324" s="57">
        <f t="shared" si="112"/>
        <v>4028900</v>
      </c>
      <c r="K324" s="57">
        <f t="shared" si="112"/>
        <v>4028900</v>
      </c>
      <c r="L324" s="57">
        <f t="shared" si="112"/>
        <v>4028900</v>
      </c>
      <c r="M324" s="57">
        <f t="shared" si="112"/>
        <v>4028900</v>
      </c>
      <c r="N324" s="57">
        <f t="shared" si="112"/>
        <v>4028900</v>
      </c>
      <c r="O324" s="63">
        <f t="shared" si="112"/>
        <v>4028900</v>
      </c>
      <c r="P324" s="47"/>
      <c r="Q324" s="45">
        <f t="shared" si="106"/>
        <v>13261753.956</v>
      </c>
      <c r="R324" s="47"/>
      <c r="S324" s="47"/>
      <c r="T324" s="47"/>
    </row>
    <row r="325" spans="1:20" ht="24.75" customHeight="1" outlineLevel="1">
      <c r="A325" s="19"/>
      <c r="B325" s="20">
        <v>1951510</v>
      </c>
      <c r="C325" s="21" t="s">
        <v>269</v>
      </c>
      <c r="D325" s="57">
        <f t="shared" ref="D325:O325" si="113">+D326+D327</f>
        <v>13686501.872</v>
      </c>
      <c r="E325" s="57">
        <f t="shared" si="113"/>
        <v>13261753.956</v>
      </c>
      <c r="F325" s="57">
        <f t="shared" si="113"/>
        <v>4028900</v>
      </c>
      <c r="G325" s="57">
        <f t="shared" si="113"/>
        <v>4028900</v>
      </c>
      <c r="H325" s="57">
        <f t="shared" si="113"/>
        <v>4028900</v>
      </c>
      <c r="I325" s="57">
        <f t="shared" si="113"/>
        <v>4028900</v>
      </c>
      <c r="J325" s="57">
        <f t="shared" si="113"/>
        <v>4028900</v>
      </c>
      <c r="K325" s="57">
        <f t="shared" si="113"/>
        <v>4028900</v>
      </c>
      <c r="L325" s="57">
        <f t="shared" si="113"/>
        <v>4028900</v>
      </c>
      <c r="M325" s="57">
        <f t="shared" si="113"/>
        <v>4028900</v>
      </c>
      <c r="N325" s="57">
        <f t="shared" si="113"/>
        <v>4028900</v>
      </c>
      <c r="O325" s="63">
        <f t="shared" si="113"/>
        <v>4028900</v>
      </c>
      <c r="P325" s="47"/>
      <c r="Q325" s="45">
        <f t="shared" si="106"/>
        <v>13261753.956</v>
      </c>
      <c r="R325" s="47"/>
      <c r="S325" s="47"/>
      <c r="T325" s="47"/>
    </row>
    <row r="326" spans="1:20" ht="24.75" customHeight="1" outlineLevel="1">
      <c r="A326" s="19">
        <v>19062</v>
      </c>
      <c r="B326" s="20">
        <v>1951511</v>
      </c>
      <c r="C326" s="21" t="s">
        <v>270</v>
      </c>
      <c r="D326" s="57">
        <v>76355.221999999994</v>
      </c>
      <c r="E326" s="57">
        <v>71995.457999999999</v>
      </c>
      <c r="F326" s="57">
        <f>ROUND(Q$326,-2)</f>
        <v>72000</v>
      </c>
      <c r="G326" s="57">
        <f>ROUND(Q$326,-2)</f>
        <v>72000</v>
      </c>
      <c r="H326" s="57">
        <f>ROUND(Q$326,-2)</f>
        <v>72000</v>
      </c>
      <c r="I326" s="57">
        <f>ROUND(Q$326,-2)</f>
        <v>72000</v>
      </c>
      <c r="J326" s="57">
        <f>ROUND(Q$326,-2)</f>
        <v>72000</v>
      </c>
      <c r="K326" s="57">
        <f>ROUND(Q$326,-2)</f>
        <v>72000</v>
      </c>
      <c r="L326" s="57">
        <f>ROUND(Q$326,-2)</f>
        <v>72000</v>
      </c>
      <c r="M326" s="57">
        <f>ROUND(Q$326,-2)</f>
        <v>72000</v>
      </c>
      <c r="N326" s="57">
        <f>ROUND(Q$326,-2)</f>
        <v>72000</v>
      </c>
      <c r="O326" s="63">
        <f>ROUND(Q$326,-2)</f>
        <v>72000</v>
      </c>
      <c r="P326" s="47"/>
      <c r="Q326" s="45">
        <f t="shared" si="106"/>
        <v>71995.457999999999</v>
      </c>
      <c r="R326" s="47"/>
      <c r="S326" s="47"/>
      <c r="T326" s="47"/>
    </row>
    <row r="327" spans="1:20" ht="24.75" customHeight="1" outlineLevel="1">
      <c r="A327" s="19">
        <v>19063</v>
      </c>
      <c r="B327" s="20">
        <v>1951512</v>
      </c>
      <c r="C327" s="21" t="s">
        <v>271</v>
      </c>
      <c r="D327" s="57">
        <v>13610146.65</v>
      </c>
      <c r="E327" s="57">
        <v>13189758.498</v>
      </c>
      <c r="F327" s="57">
        <v>3956900</v>
      </c>
      <c r="G327" s="57">
        <v>3956900</v>
      </c>
      <c r="H327" s="57">
        <v>3956900</v>
      </c>
      <c r="I327" s="57">
        <v>3956900</v>
      </c>
      <c r="J327" s="57">
        <v>3956900</v>
      </c>
      <c r="K327" s="57">
        <v>3956900</v>
      </c>
      <c r="L327" s="57">
        <v>3956900</v>
      </c>
      <c r="M327" s="57">
        <v>3956900</v>
      </c>
      <c r="N327" s="57">
        <v>3956900</v>
      </c>
      <c r="O327" s="63">
        <v>3956900</v>
      </c>
      <c r="P327" s="47"/>
      <c r="Q327" s="45">
        <f t="shared" si="106"/>
        <v>13189758.498</v>
      </c>
      <c r="R327" s="47"/>
      <c r="S327" s="47"/>
      <c r="T327" s="47"/>
    </row>
    <row r="328" spans="1:20" ht="24.75" customHeight="1" outlineLevel="1">
      <c r="A328" s="19"/>
      <c r="B328" s="20">
        <v>1951590</v>
      </c>
      <c r="C328" s="21" t="s">
        <v>174</v>
      </c>
      <c r="D328" s="57">
        <f>+SUM(D329:D339)</f>
        <v>0</v>
      </c>
      <c r="E328" s="57">
        <f t="shared" ref="E328:O328" si="114">+SUM(E329:E338)</f>
        <v>0</v>
      </c>
      <c r="F328" s="57">
        <f t="shared" si="114"/>
        <v>0</v>
      </c>
      <c r="G328" s="57">
        <f t="shared" si="114"/>
        <v>0</v>
      </c>
      <c r="H328" s="57">
        <f t="shared" si="114"/>
        <v>0</v>
      </c>
      <c r="I328" s="57">
        <f t="shared" si="114"/>
        <v>0</v>
      </c>
      <c r="J328" s="57">
        <f t="shared" si="114"/>
        <v>0</v>
      </c>
      <c r="K328" s="57">
        <f t="shared" si="114"/>
        <v>0</v>
      </c>
      <c r="L328" s="57">
        <f t="shared" si="114"/>
        <v>0</v>
      </c>
      <c r="M328" s="57">
        <f t="shared" si="114"/>
        <v>0</v>
      </c>
      <c r="N328" s="57">
        <f t="shared" si="114"/>
        <v>0</v>
      </c>
      <c r="O328" s="63">
        <f t="shared" si="114"/>
        <v>0</v>
      </c>
      <c r="P328" s="47"/>
      <c r="Q328" s="45">
        <f t="shared" si="106"/>
        <v>0</v>
      </c>
      <c r="R328" s="47"/>
      <c r="S328" s="47"/>
      <c r="T328" s="47"/>
    </row>
    <row r="329" spans="1:20" ht="24.75" customHeight="1" outlineLevel="1">
      <c r="A329" s="19">
        <v>12550</v>
      </c>
      <c r="B329" s="20">
        <v>1951591</v>
      </c>
      <c r="C329" s="21" t="s">
        <v>272</v>
      </c>
      <c r="D329" s="57">
        <v>0</v>
      </c>
      <c r="E329" s="57">
        <v>0</v>
      </c>
      <c r="F329" s="57">
        <f>ROUND(Q$329,-2)</f>
        <v>0</v>
      </c>
      <c r="G329" s="57">
        <f>ROUND(Q$329,-2)</f>
        <v>0</v>
      </c>
      <c r="H329" s="57">
        <f>ROUND(Q$329,-2)</f>
        <v>0</v>
      </c>
      <c r="I329" s="57">
        <f>ROUND(Q$329,-2)</f>
        <v>0</v>
      </c>
      <c r="J329" s="57">
        <f>ROUND(Q$329,-2)</f>
        <v>0</v>
      </c>
      <c r="K329" s="57">
        <f>ROUND(Q$329,-2)</f>
        <v>0</v>
      </c>
      <c r="L329" s="57">
        <f>ROUND(Q$329,-2)</f>
        <v>0</v>
      </c>
      <c r="M329" s="57">
        <f>ROUND(Q$329,-2)</f>
        <v>0</v>
      </c>
      <c r="N329" s="57">
        <f>ROUND(Q$329,-2)</f>
        <v>0</v>
      </c>
      <c r="O329" s="63">
        <f>ROUND(Q$329,-2)</f>
        <v>0</v>
      </c>
      <c r="P329" s="47"/>
      <c r="Q329" s="45">
        <f t="shared" si="106"/>
        <v>0</v>
      </c>
      <c r="R329" s="47"/>
      <c r="S329" s="47"/>
      <c r="T329" s="47"/>
    </row>
    <row r="330" spans="1:20" ht="24.75" customHeight="1" outlineLevel="1">
      <c r="A330" s="19">
        <v>19069</v>
      </c>
      <c r="B330" s="20">
        <v>1951513</v>
      </c>
      <c r="C330" s="21" t="s">
        <v>273</v>
      </c>
      <c r="D330" s="57">
        <v>0</v>
      </c>
      <c r="E330" s="57">
        <v>0</v>
      </c>
      <c r="F330" s="57">
        <f>ROUND(Q$330,-2)</f>
        <v>0</v>
      </c>
      <c r="G330" s="57">
        <f>ROUND(Q$330,-2)</f>
        <v>0</v>
      </c>
      <c r="H330" s="57">
        <f>ROUND(Q$330,-2)</f>
        <v>0</v>
      </c>
      <c r="I330" s="57">
        <f>ROUND(Q$330,-2)</f>
        <v>0</v>
      </c>
      <c r="J330" s="57">
        <f>ROUND(Q$330,-2)</f>
        <v>0</v>
      </c>
      <c r="K330" s="57">
        <f>ROUND(Q$330,-2)</f>
        <v>0</v>
      </c>
      <c r="L330" s="57">
        <f>ROUND(Q$330,-2)</f>
        <v>0</v>
      </c>
      <c r="M330" s="57">
        <f>ROUND(Q$330,-2)</f>
        <v>0</v>
      </c>
      <c r="N330" s="57">
        <f>ROUND(Q$330,-2)</f>
        <v>0</v>
      </c>
      <c r="O330" s="63">
        <f>ROUND(Q$330,-2)</f>
        <v>0</v>
      </c>
      <c r="P330" s="47"/>
      <c r="Q330" s="45">
        <f t="shared" si="106"/>
        <v>0</v>
      </c>
      <c r="R330" s="47"/>
      <c r="S330" s="47"/>
      <c r="T330" s="47"/>
    </row>
    <row r="331" spans="1:20" ht="24.75" customHeight="1" outlineLevel="1">
      <c r="A331" s="19">
        <v>19061</v>
      </c>
      <c r="B331" s="20">
        <v>1951592</v>
      </c>
      <c r="C331" s="21" t="s">
        <v>274</v>
      </c>
      <c r="D331" s="57">
        <v>0</v>
      </c>
      <c r="E331" s="57">
        <v>0</v>
      </c>
      <c r="F331" s="57">
        <f>ROUND(Q$331,-2)</f>
        <v>0</v>
      </c>
      <c r="G331" s="57">
        <f>ROUND(Q$331,-2)</f>
        <v>0</v>
      </c>
      <c r="H331" s="57">
        <f>ROUND(Q$331,-2)</f>
        <v>0</v>
      </c>
      <c r="I331" s="57">
        <f>ROUND(Q$331,-2)</f>
        <v>0</v>
      </c>
      <c r="J331" s="57">
        <f>ROUND(Q$331,-2)</f>
        <v>0</v>
      </c>
      <c r="K331" s="57">
        <f>ROUND(Q$331,-2)</f>
        <v>0</v>
      </c>
      <c r="L331" s="57">
        <f>ROUND(Q$331,-2)</f>
        <v>0</v>
      </c>
      <c r="M331" s="57">
        <f>ROUND(Q$331,-2)</f>
        <v>0</v>
      </c>
      <c r="N331" s="57">
        <f>ROUND(Q$331,-2)</f>
        <v>0</v>
      </c>
      <c r="O331" s="63">
        <f>ROUND(Q$331,-2)</f>
        <v>0</v>
      </c>
      <c r="P331" s="47"/>
      <c r="Q331" s="45">
        <f t="shared" si="106"/>
        <v>0</v>
      </c>
      <c r="R331" s="47"/>
      <c r="S331" s="47"/>
      <c r="T331" s="47"/>
    </row>
    <row r="332" spans="1:20" ht="24.75" customHeight="1" outlineLevel="1">
      <c r="A332" s="19">
        <v>19071</v>
      </c>
      <c r="B332" s="20">
        <v>1951593</v>
      </c>
      <c r="C332" s="21" t="s">
        <v>275</v>
      </c>
      <c r="D332" s="57">
        <v>0</v>
      </c>
      <c r="E332" s="57">
        <v>0</v>
      </c>
      <c r="F332" s="57">
        <f>ROUND(Q$332,-2)</f>
        <v>0</v>
      </c>
      <c r="G332" s="57">
        <f>ROUND(Q$332,-2)</f>
        <v>0</v>
      </c>
      <c r="H332" s="57">
        <f>ROUND(Q$332,-2)</f>
        <v>0</v>
      </c>
      <c r="I332" s="57">
        <f>ROUND(Q$332,-2)</f>
        <v>0</v>
      </c>
      <c r="J332" s="57">
        <f>ROUND(Q$332,-2)</f>
        <v>0</v>
      </c>
      <c r="K332" s="57">
        <f>ROUND(Q$332,-2)</f>
        <v>0</v>
      </c>
      <c r="L332" s="57">
        <f>ROUND(Q$332,-2)</f>
        <v>0</v>
      </c>
      <c r="M332" s="57">
        <f>ROUND(Q$332,-2)</f>
        <v>0</v>
      </c>
      <c r="N332" s="57">
        <f>ROUND(Q$332,-2)</f>
        <v>0</v>
      </c>
      <c r="O332" s="63">
        <f>ROUND(Q$332,-2)</f>
        <v>0</v>
      </c>
      <c r="P332" s="47"/>
      <c r="Q332" s="45">
        <f t="shared" si="106"/>
        <v>0</v>
      </c>
      <c r="R332" s="47"/>
      <c r="S332" s="47"/>
      <c r="T332" s="47"/>
    </row>
    <row r="333" spans="1:20" ht="24.75" customHeight="1" outlineLevel="1">
      <c r="A333" s="19">
        <v>19072</v>
      </c>
      <c r="B333" s="20">
        <v>1951594</v>
      </c>
      <c r="C333" s="21" t="s">
        <v>276</v>
      </c>
      <c r="D333" s="57">
        <v>0</v>
      </c>
      <c r="E333" s="57">
        <v>0</v>
      </c>
      <c r="F333" s="57">
        <f>ROUND(Q$333,-2)</f>
        <v>0</v>
      </c>
      <c r="G333" s="57">
        <f>ROUND(Q$333,-2)</f>
        <v>0</v>
      </c>
      <c r="H333" s="57">
        <f>ROUND(Q$333,-2)</f>
        <v>0</v>
      </c>
      <c r="I333" s="57">
        <f>ROUND(Q$333,-2)</f>
        <v>0</v>
      </c>
      <c r="J333" s="57">
        <f>ROUND(Q$333,-2)</f>
        <v>0</v>
      </c>
      <c r="K333" s="57">
        <f>ROUND(Q$333,-2)</f>
        <v>0</v>
      </c>
      <c r="L333" s="57">
        <f>ROUND(Q$333,-2)</f>
        <v>0</v>
      </c>
      <c r="M333" s="57">
        <f>ROUND(Q$333,-2)</f>
        <v>0</v>
      </c>
      <c r="N333" s="57">
        <f>ROUND(Q$333,-2)</f>
        <v>0</v>
      </c>
      <c r="O333" s="63">
        <f>ROUND(Q$333,-2)</f>
        <v>0</v>
      </c>
      <c r="P333" s="47"/>
      <c r="Q333" s="45">
        <f t="shared" si="106"/>
        <v>0</v>
      </c>
      <c r="R333" s="47"/>
      <c r="S333" s="47"/>
      <c r="T333" s="47"/>
    </row>
    <row r="334" spans="1:20" ht="24.75" customHeight="1" outlineLevel="1">
      <c r="A334" s="19">
        <v>19064</v>
      </c>
      <c r="B334" s="20">
        <v>1951595</v>
      </c>
      <c r="C334" s="21" t="s">
        <v>277</v>
      </c>
      <c r="D334" s="57">
        <v>0</v>
      </c>
      <c r="E334" s="57">
        <v>0</v>
      </c>
      <c r="F334" s="57">
        <f>ROUND(Q$334,-2)</f>
        <v>0</v>
      </c>
      <c r="G334" s="57">
        <f>ROUND(Q$334,-2)</f>
        <v>0</v>
      </c>
      <c r="H334" s="57">
        <f>ROUND(Q$334,-2)</f>
        <v>0</v>
      </c>
      <c r="I334" s="57">
        <f>ROUND(Q$334,-2)</f>
        <v>0</v>
      </c>
      <c r="J334" s="57">
        <f>ROUND(Q$334,-2)</f>
        <v>0</v>
      </c>
      <c r="K334" s="57">
        <f>ROUND(Q$334,-2)</f>
        <v>0</v>
      </c>
      <c r="L334" s="57">
        <f>ROUND(Q$334,-2)</f>
        <v>0</v>
      </c>
      <c r="M334" s="57">
        <f>ROUND(Q$334,-2)</f>
        <v>0</v>
      </c>
      <c r="N334" s="57">
        <f>ROUND(Q$334,-2)</f>
        <v>0</v>
      </c>
      <c r="O334" s="63">
        <f>ROUND(Q$334,-2)</f>
        <v>0</v>
      </c>
      <c r="P334" s="47"/>
      <c r="Q334" s="45">
        <f t="shared" si="106"/>
        <v>0</v>
      </c>
      <c r="R334" s="47"/>
      <c r="S334" s="47"/>
      <c r="T334" s="47"/>
    </row>
    <row r="335" spans="1:20" ht="24.75" customHeight="1" outlineLevel="1">
      <c r="A335" s="19">
        <v>19065</v>
      </c>
      <c r="B335" s="20">
        <v>1951596</v>
      </c>
      <c r="C335" s="21" t="s">
        <v>278</v>
      </c>
      <c r="D335" s="57">
        <v>0</v>
      </c>
      <c r="E335" s="57">
        <v>0</v>
      </c>
      <c r="F335" s="57">
        <f>ROUND(Q$335,-2)</f>
        <v>0</v>
      </c>
      <c r="G335" s="57">
        <f>ROUND(Q$335,-2)</f>
        <v>0</v>
      </c>
      <c r="H335" s="57">
        <f>ROUND(Q$335,-2)</f>
        <v>0</v>
      </c>
      <c r="I335" s="57">
        <f>ROUND(Q$335,-2)</f>
        <v>0</v>
      </c>
      <c r="J335" s="57">
        <f>ROUND(Q$335,-2)</f>
        <v>0</v>
      </c>
      <c r="K335" s="57">
        <f>ROUND(Q$335,-2)</f>
        <v>0</v>
      </c>
      <c r="L335" s="57">
        <f>ROUND(Q$335,-2)</f>
        <v>0</v>
      </c>
      <c r="M335" s="57">
        <f>ROUND(Q$335,-2)</f>
        <v>0</v>
      </c>
      <c r="N335" s="57">
        <f>ROUND(Q$335,-2)</f>
        <v>0</v>
      </c>
      <c r="O335" s="63">
        <f>ROUND(Q$335,-2)</f>
        <v>0</v>
      </c>
      <c r="P335" s="47"/>
      <c r="Q335" s="45">
        <f t="shared" si="106"/>
        <v>0</v>
      </c>
      <c r="R335" s="47"/>
      <c r="S335" s="47"/>
      <c r="T335" s="47"/>
    </row>
    <row r="336" spans="1:20" ht="24.75" customHeight="1" outlineLevel="1">
      <c r="A336" s="19">
        <v>19066</v>
      </c>
      <c r="B336" s="20">
        <v>1951597</v>
      </c>
      <c r="C336" s="21" t="s">
        <v>279</v>
      </c>
      <c r="D336" s="57">
        <v>0</v>
      </c>
      <c r="E336" s="57">
        <v>0</v>
      </c>
      <c r="F336" s="57">
        <f>ROUND(Q$336,-2)</f>
        <v>0</v>
      </c>
      <c r="G336" s="57">
        <f>ROUND(Q$336,-2)</f>
        <v>0</v>
      </c>
      <c r="H336" s="57">
        <f>ROUND(Q$336,-2)</f>
        <v>0</v>
      </c>
      <c r="I336" s="57">
        <f>ROUND(Q$336,-2)</f>
        <v>0</v>
      </c>
      <c r="J336" s="57">
        <f>ROUND(Q$336,-2)</f>
        <v>0</v>
      </c>
      <c r="K336" s="57">
        <f>ROUND(Q$336,-2)</f>
        <v>0</v>
      </c>
      <c r="L336" s="57">
        <f>ROUND(Q$336,-2)</f>
        <v>0</v>
      </c>
      <c r="M336" s="57">
        <f>ROUND(Q$336,-2)</f>
        <v>0</v>
      </c>
      <c r="N336" s="57">
        <f>ROUND(Q$336,-2)</f>
        <v>0</v>
      </c>
      <c r="O336" s="63">
        <f>ROUND(Q$336,-2)</f>
        <v>0</v>
      </c>
      <c r="P336" s="47"/>
      <c r="Q336" s="45">
        <f t="shared" si="106"/>
        <v>0</v>
      </c>
      <c r="R336" s="47"/>
      <c r="S336" s="47"/>
      <c r="T336" s="47"/>
    </row>
    <row r="337" spans="1:20" ht="24.75" customHeight="1" outlineLevel="1">
      <c r="A337" s="19">
        <v>19073</v>
      </c>
      <c r="B337" s="20">
        <v>1951598</v>
      </c>
      <c r="C337" s="21" t="s">
        <v>280</v>
      </c>
      <c r="D337" s="57">
        <v>0</v>
      </c>
      <c r="E337" s="57">
        <v>0</v>
      </c>
      <c r="F337" s="57">
        <f>ROUND(Q$337,-2)</f>
        <v>0</v>
      </c>
      <c r="G337" s="57">
        <f>ROUND(Q$337,-2)</f>
        <v>0</v>
      </c>
      <c r="H337" s="57">
        <f>ROUND(Q$337,-2)</f>
        <v>0</v>
      </c>
      <c r="I337" s="57">
        <f>ROUND(Q$337,-2)</f>
        <v>0</v>
      </c>
      <c r="J337" s="57">
        <f>ROUND(Q$337,-2)</f>
        <v>0</v>
      </c>
      <c r="K337" s="57">
        <f>ROUND(Q$337,-2)</f>
        <v>0</v>
      </c>
      <c r="L337" s="57">
        <f>ROUND(Q$337,-2)</f>
        <v>0</v>
      </c>
      <c r="M337" s="57">
        <f>ROUND(Q$337,-2)</f>
        <v>0</v>
      </c>
      <c r="N337" s="57">
        <f>ROUND(Q$337,-2)</f>
        <v>0</v>
      </c>
      <c r="O337" s="63">
        <f>ROUND(Q$337,-2)</f>
        <v>0</v>
      </c>
      <c r="P337" s="47"/>
      <c r="Q337" s="45">
        <f t="shared" si="106"/>
        <v>0</v>
      </c>
      <c r="R337" s="47"/>
      <c r="S337" s="47"/>
      <c r="T337" s="47"/>
    </row>
    <row r="338" spans="1:20" ht="24.75" customHeight="1" outlineLevel="1">
      <c r="A338" s="19">
        <v>19067</v>
      </c>
      <c r="B338" s="20">
        <v>1951599</v>
      </c>
      <c r="C338" s="21" t="s">
        <v>281</v>
      </c>
      <c r="D338" s="57">
        <v>0</v>
      </c>
      <c r="E338" s="57">
        <v>0</v>
      </c>
      <c r="F338" s="57">
        <f>ROUND(Q$338,-2)</f>
        <v>0</v>
      </c>
      <c r="G338" s="57">
        <f>ROUND(Q$338,-2)</f>
        <v>0</v>
      </c>
      <c r="H338" s="57">
        <f>ROUND(Q$338,-2)</f>
        <v>0</v>
      </c>
      <c r="I338" s="57">
        <f>ROUND(Q$338,-2)</f>
        <v>0</v>
      </c>
      <c r="J338" s="57">
        <f>ROUND(Q$338,-2)</f>
        <v>0</v>
      </c>
      <c r="K338" s="57">
        <f>ROUND(Q$338,-2)</f>
        <v>0</v>
      </c>
      <c r="L338" s="57">
        <f>ROUND(Q$338,-2)</f>
        <v>0</v>
      </c>
      <c r="M338" s="57">
        <f>ROUND(Q$338,-2)</f>
        <v>0</v>
      </c>
      <c r="N338" s="57">
        <f>ROUND(Q$338,-2)</f>
        <v>0</v>
      </c>
      <c r="O338" s="63">
        <f>ROUND(Q$338,-2)</f>
        <v>0</v>
      </c>
      <c r="P338" s="47"/>
      <c r="Q338" s="45">
        <f t="shared" si="106"/>
        <v>0</v>
      </c>
      <c r="R338" s="47"/>
      <c r="S338" s="47"/>
      <c r="T338" s="47"/>
    </row>
    <row r="339" spans="1:20" ht="24.75" customHeight="1" outlineLevel="1">
      <c r="A339" s="19">
        <v>19068</v>
      </c>
      <c r="B339" s="20">
        <v>1951600</v>
      </c>
      <c r="C339" s="21" t="s">
        <v>282</v>
      </c>
      <c r="D339" s="57">
        <v>0</v>
      </c>
      <c r="E339" s="57">
        <v>0</v>
      </c>
      <c r="F339" s="57">
        <f>ROUND(Q$339,-2)</f>
        <v>0</v>
      </c>
      <c r="G339" s="57">
        <f>ROUND(Q$339,-2)</f>
        <v>0</v>
      </c>
      <c r="H339" s="57">
        <f>ROUND(Q$339,-2)</f>
        <v>0</v>
      </c>
      <c r="I339" s="57">
        <f>ROUND(Q$339,-2)</f>
        <v>0</v>
      </c>
      <c r="J339" s="57">
        <f>ROUND(Q$339,-2)</f>
        <v>0</v>
      </c>
      <c r="K339" s="57">
        <f>ROUND(Q$339,-2)</f>
        <v>0</v>
      </c>
      <c r="L339" s="57">
        <f>ROUND(Q$339,-2)</f>
        <v>0</v>
      </c>
      <c r="M339" s="57">
        <f>ROUND(Q$339,-2)</f>
        <v>0</v>
      </c>
      <c r="N339" s="57">
        <f>ROUND(Q$339,-2)</f>
        <v>0</v>
      </c>
      <c r="O339" s="63">
        <f>ROUND(Q$339,-2)</f>
        <v>0</v>
      </c>
      <c r="P339" s="47"/>
      <c r="Q339" s="45">
        <f t="shared" si="106"/>
        <v>0</v>
      </c>
      <c r="R339" s="47"/>
      <c r="S339" s="47"/>
      <c r="T339" s="47"/>
    </row>
    <row r="340" spans="1:20" ht="24.75" customHeight="1" outlineLevel="1">
      <c r="A340" s="19">
        <v>19076</v>
      </c>
      <c r="B340" s="20">
        <v>1951611</v>
      </c>
      <c r="C340" s="21" t="s">
        <v>283</v>
      </c>
      <c r="D340" s="57">
        <v>0</v>
      </c>
      <c r="E340" s="57">
        <v>0</v>
      </c>
      <c r="F340" s="57">
        <f>ROUND(Q$340,-2)</f>
        <v>0</v>
      </c>
      <c r="G340" s="57">
        <f>ROUND(Q$340,-2)</f>
        <v>0</v>
      </c>
      <c r="H340" s="57">
        <f>ROUND(Q$340,-2)</f>
        <v>0</v>
      </c>
      <c r="I340" s="57">
        <f>ROUND(Q$340,-2)</f>
        <v>0</v>
      </c>
      <c r="J340" s="57">
        <f>ROUND(Q$340,-2)</f>
        <v>0</v>
      </c>
      <c r="K340" s="57">
        <f>ROUND(Q$340,-2)</f>
        <v>0</v>
      </c>
      <c r="L340" s="57">
        <f>ROUND(Q$340,-2)</f>
        <v>0</v>
      </c>
      <c r="M340" s="57">
        <f>ROUND(Q$340,-2)</f>
        <v>0</v>
      </c>
      <c r="N340" s="57">
        <f>ROUND(Q$340,-2)</f>
        <v>0</v>
      </c>
      <c r="O340" s="63">
        <f>ROUND(Q$340,-2)</f>
        <v>0</v>
      </c>
      <c r="P340" s="47"/>
      <c r="Q340" s="45">
        <f t="shared" si="106"/>
        <v>0</v>
      </c>
      <c r="R340" s="47"/>
      <c r="S340" s="47"/>
      <c r="T340" s="47"/>
    </row>
    <row r="341" spans="1:20" ht="24.75" customHeight="1" outlineLevel="1">
      <c r="A341" s="19" t="s">
        <v>284</v>
      </c>
      <c r="B341" s="20" t="s">
        <v>285</v>
      </c>
      <c r="C341" s="21" t="s">
        <v>286</v>
      </c>
      <c r="D341" s="57">
        <v>0</v>
      </c>
      <c r="E341" s="57">
        <v>0</v>
      </c>
      <c r="F341" s="57">
        <f>ROUND(Q$341,-2)</f>
        <v>0</v>
      </c>
      <c r="G341" s="57">
        <f>ROUND(Q$341,-2)</f>
        <v>0</v>
      </c>
      <c r="H341" s="57">
        <f>ROUND(Q$341,-2)</f>
        <v>0</v>
      </c>
      <c r="I341" s="57">
        <f>ROUND(Q$341,-2)</f>
        <v>0</v>
      </c>
      <c r="J341" s="57">
        <f>ROUND(Q$341,-2)</f>
        <v>0</v>
      </c>
      <c r="K341" s="57">
        <f>ROUND(Q$341,-2)</f>
        <v>0</v>
      </c>
      <c r="L341" s="57">
        <f>ROUND(Q$341,-2)</f>
        <v>0</v>
      </c>
      <c r="M341" s="57">
        <f>ROUND(Q$341,-2)</f>
        <v>0</v>
      </c>
      <c r="N341" s="57">
        <f>ROUND(Q$341,-2)</f>
        <v>0</v>
      </c>
      <c r="O341" s="63">
        <f>ROUND(Q$341,-2)</f>
        <v>0</v>
      </c>
      <c r="P341" s="47"/>
      <c r="Q341" s="45">
        <f t="shared" si="106"/>
        <v>0</v>
      </c>
      <c r="R341" s="47"/>
      <c r="S341" s="47"/>
      <c r="T341" s="47"/>
    </row>
    <row r="342" spans="1:20" ht="24.75" customHeight="1" outlineLevel="1">
      <c r="A342" s="19"/>
      <c r="B342" s="20">
        <v>1951621</v>
      </c>
      <c r="C342" s="21" t="s">
        <v>287</v>
      </c>
      <c r="D342" s="57">
        <f t="shared" ref="D342:O342" si="115">+SUM(D343:D349)</f>
        <v>350848.76900000003</v>
      </c>
      <c r="E342" s="57">
        <f t="shared" si="115"/>
        <v>658993.39</v>
      </c>
      <c r="F342" s="57">
        <f t="shared" si="115"/>
        <v>659000</v>
      </c>
      <c r="G342" s="57">
        <f t="shared" si="115"/>
        <v>659000</v>
      </c>
      <c r="H342" s="57">
        <f t="shared" si="115"/>
        <v>659000</v>
      </c>
      <c r="I342" s="57">
        <f t="shared" si="115"/>
        <v>659000</v>
      </c>
      <c r="J342" s="57">
        <f t="shared" si="115"/>
        <v>659000</v>
      </c>
      <c r="K342" s="57">
        <f t="shared" si="115"/>
        <v>659000</v>
      </c>
      <c r="L342" s="57">
        <f t="shared" si="115"/>
        <v>659000</v>
      </c>
      <c r="M342" s="57">
        <f t="shared" si="115"/>
        <v>659000</v>
      </c>
      <c r="N342" s="57">
        <f t="shared" si="115"/>
        <v>659000</v>
      </c>
      <c r="O342" s="63">
        <f t="shared" si="115"/>
        <v>659000</v>
      </c>
      <c r="P342" s="47"/>
      <c r="Q342" s="45">
        <f t="shared" si="106"/>
        <v>658993.39</v>
      </c>
      <c r="R342" s="47"/>
      <c r="S342" s="47"/>
      <c r="T342" s="47"/>
    </row>
    <row r="343" spans="1:20" ht="24.75" customHeight="1" outlineLevel="1">
      <c r="A343" s="19">
        <v>19086</v>
      </c>
      <c r="B343" s="20">
        <v>1951622</v>
      </c>
      <c r="C343" s="21" t="s">
        <v>288</v>
      </c>
      <c r="D343" s="57">
        <v>350848.76500000001</v>
      </c>
      <c r="E343" s="57">
        <v>658993.39</v>
      </c>
      <c r="F343" s="57">
        <f>ROUND(Q$343,-2)</f>
        <v>659000</v>
      </c>
      <c r="G343" s="57">
        <f>ROUND(Q$343,-2)</f>
        <v>659000</v>
      </c>
      <c r="H343" s="57">
        <f>ROUND(Q$343,-2)</f>
        <v>659000</v>
      </c>
      <c r="I343" s="57">
        <f>ROUND(Q$343,-2)</f>
        <v>659000</v>
      </c>
      <c r="J343" s="57">
        <f>ROUND(Q$343,-2)</f>
        <v>659000</v>
      </c>
      <c r="K343" s="57">
        <f>ROUND(Q$343,-2)</f>
        <v>659000</v>
      </c>
      <c r="L343" s="57">
        <f>ROUND(Q$343,-2)</f>
        <v>659000</v>
      </c>
      <c r="M343" s="57">
        <f>ROUND(Q$343,-2)</f>
        <v>659000</v>
      </c>
      <c r="N343" s="57">
        <f>ROUND(Q$343,-2)</f>
        <v>659000</v>
      </c>
      <c r="O343" s="63">
        <f>ROUND(Q$343,-2)</f>
        <v>659000</v>
      </c>
      <c r="P343" s="90"/>
      <c r="Q343" s="45">
        <f t="shared" si="106"/>
        <v>658993.39</v>
      </c>
      <c r="R343" s="47"/>
      <c r="S343" s="47"/>
      <c r="T343" s="47"/>
    </row>
    <row r="344" spans="1:20" ht="24.75" customHeight="1" outlineLevel="1">
      <c r="A344" s="19">
        <v>19087</v>
      </c>
      <c r="B344" s="20">
        <v>1951623</v>
      </c>
      <c r="C344" s="21" t="s">
        <v>289</v>
      </c>
      <c r="D344" s="57">
        <v>0</v>
      </c>
      <c r="E344" s="57">
        <v>0</v>
      </c>
      <c r="F344" s="57">
        <f>ROUND(Q$344,-2)</f>
        <v>0</v>
      </c>
      <c r="G344" s="57">
        <f>ROUND(Q$344,-2)</f>
        <v>0</v>
      </c>
      <c r="H344" s="57">
        <f>ROUND(Q$344,-2)</f>
        <v>0</v>
      </c>
      <c r="I344" s="57">
        <f>ROUND(Q$344,-2)</f>
        <v>0</v>
      </c>
      <c r="J344" s="57">
        <f>ROUND(Q$344,-2)</f>
        <v>0</v>
      </c>
      <c r="K344" s="57">
        <f>ROUND(Q$344,-2)</f>
        <v>0</v>
      </c>
      <c r="L344" s="57">
        <f>ROUND(Q$344,-2)</f>
        <v>0</v>
      </c>
      <c r="M344" s="57">
        <f>ROUND(Q$344,-2)</f>
        <v>0</v>
      </c>
      <c r="N344" s="57">
        <f>ROUND(Q$344,-2)</f>
        <v>0</v>
      </c>
      <c r="O344" s="63">
        <f>ROUND(Q$344,-2)</f>
        <v>0</v>
      </c>
      <c r="P344" s="90"/>
      <c r="Q344" s="45">
        <f t="shared" si="106"/>
        <v>0</v>
      </c>
      <c r="R344" s="47"/>
      <c r="S344" s="47"/>
      <c r="T344" s="47"/>
    </row>
    <row r="345" spans="1:20" ht="24.75" customHeight="1" outlineLevel="1">
      <c r="A345" s="19">
        <v>19088</v>
      </c>
      <c r="B345" s="20">
        <v>1951624</v>
      </c>
      <c r="C345" s="21" t="s">
        <v>290</v>
      </c>
      <c r="D345" s="57">
        <v>0</v>
      </c>
      <c r="E345" s="57">
        <v>0</v>
      </c>
      <c r="F345" s="57">
        <f>ROUND(Q$345,-2)</f>
        <v>0</v>
      </c>
      <c r="G345" s="57">
        <f>ROUND(Q$345,-2)</f>
        <v>0</v>
      </c>
      <c r="H345" s="57">
        <f>ROUND(Q$345,-2)</f>
        <v>0</v>
      </c>
      <c r="I345" s="57">
        <f>ROUND(Q$345,-2)</f>
        <v>0</v>
      </c>
      <c r="J345" s="57">
        <f>ROUND(Q$345,-2)</f>
        <v>0</v>
      </c>
      <c r="K345" s="57">
        <f>ROUND(Q$345,-2)</f>
        <v>0</v>
      </c>
      <c r="L345" s="57">
        <f>ROUND(Q$345,-2)</f>
        <v>0</v>
      </c>
      <c r="M345" s="57">
        <f>ROUND(Q$345,-2)</f>
        <v>0</v>
      </c>
      <c r="N345" s="57">
        <f>ROUND(Q$345,-2)</f>
        <v>0</v>
      </c>
      <c r="O345" s="63">
        <f>ROUND(Q$345,-2)</f>
        <v>0</v>
      </c>
      <c r="P345" s="90"/>
      <c r="Q345" s="45">
        <f t="shared" si="106"/>
        <v>0</v>
      </c>
      <c r="R345" s="47"/>
      <c r="S345" s="47"/>
      <c r="T345" s="47"/>
    </row>
    <row r="346" spans="1:20" ht="24.75" customHeight="1" outlineLevel="1">
      <c r="A346" s="19">
        <v>19092</v>
      </c>
      <c r="B346" s="20">
        <v>1951625</v>
      </c>
      <c r="C346" s="21" t="s">
        <v>291</v>
      </c>
      <c r="D346" s="57">
        <v>0</v>
      </c>
      <c r="E346" s="57">
        <v>0</v>
      </c>
      <c r="F346" s="57">
        <f>ROUND(Q$346,-2)</f>
        <v>0</v>
      </c>
      <c r="G346" s="57">
        <f>ROUND(Q$346,-2)</f>
        <v>0</v>
      </c>
      <c r="H346" s="57">
        <f>ROUND(Q$346,-2)</f>
        <v>0</v>
      </c>
      <c r="I346" s="57">
        <f>ROUND(Q$346,-2)</f>
        <v>0</v>
      </c>
      <c r="J346" s="57">
        <f>ROUND(Q$346,-2)</f>
        <v>0</v>
      </c>
      <c r="K346" s="57">
        <f>ROUND(Q$346,-2)</f>
        <v>0</v>
      </c>
      <c r="L346" s="57">
        <f>ROUND(Q$346,-2)</f>
        <v>0</v>
      </c>
      <c r="M346" s="57">
        <f>ROUND(Q$346,-2)</f>
        <v>0</v>
      </c>
      <c r="N346" s="57">
        <f>ROUND(Q$346,-2)</f>
        <v>0</v>
      </c>
      <c r="O346" s="63">
        <f>ROUND(Q$346,-2)</f>
        <v>0</v>
      </c>
      <c r="P346" s="90"/>
      <c r="Q346" s="45">
        <f t="shared" si="106"/>
        <v>0</v>
      </c>
      <c r="R346" s="47"/>
      <c r="S346" s="47"/>
      <c r="T346" s="47"/>
    </row>
    <row r="347" spans="1:20" ht="24.75" customHeight="1" outlineLevel="1">
      <c r="A347" s="19">
        <v>19093</v>
      </c>
      <c r="B347" s="20">
        <v>1951626</v>
      </c>
      <c r="C347" s="21" t="s">
        <v>292</v>
      </c>
      <c r="D347" s="57">
        <v>0</v>
      </c>
      <c r="E347" s="57">
        <v>0</v>
      </c>
      <c r="F347" s="57">
        <f>ROUND(Q$347,-2)</f>
        <v>0</v>
      </c>
      <c r="G347" s="57">
        <f>ROUND(Q$347,-2)</f>
        <v>0</v>
      </c>
      <c r="H347" s="57">
        <f>ROUND(Q$347,-2)</f>
        <v>0</v>
      </c>
      <c r="I347" s="57">
        <f>ROUND(Q$347,-2)</f>
        <v>0</v>
      </c>
      <c r="J347" s="57">
        <f>ROUND(Q$347,-2)</f>
        <v>0</v>
      </c>
      <c r="K347" s="57">
        <f>ROUND(Q$347,-2)</f>
        <v>0</v>
      </c>
      <c r="L347" s="57">
        <f>ROUND(Q$347,-2)</f>
        <v>0</v>
      </c>
      <c r="M347" s="57">
        <f>ROUND(Q$347,-2)</f>
        <v>0</v>
      </c>
      <c r="N347" s="57">
        <f>ROUND(Q$347,-2)</f>
        <v>0</v>
      </c>
      <c r="O347" s="63">
        <f>ROUND(Q$347,-2)</f>
        <v>0</v>
      </c>
      <c r="P347" s="90"/>
      <c r="Q347" s="45">
        <f t="shared" si="106"/>
        <v>0</v>
      </c>
      <c r="R347" s="47"/>
      <c r="S347" s="47"/>
      <c r="T347" s="47"/>
    </row>
    <row r="348" spans="1:20" ht="24.75" customHeight="1" outlineLevel="1">
      <c r="A348" s="19">
        <v>19094</v>
      </c>
      <c r="B348" s="20">
        <v>1951629</v>
      </c>
      <c r="C348" s="21" t="s">
        <v>293</v>
      </c>
      <c r="D348" s="57">
        <v>4.0000000000000001E-3</v>
      </c>
      <c r="E348" s="57">
        <v>0</v>
      </c>
      <c r="F348" s="57">
        <f>ROUND(Q$348,-2)</f>
        <v>0</v>
      </c>
      <c r="G348" s="57">
        <f>ROUND(Q$348,-2)</f>
        <v>0</v>
      </c>
      <c r="H348" s="57">
        <f>ROUND(Q$348,-2)</f>
        <v>0</v>
      </c>
      <c r="I348" s="57">
        <f>ROUND(Q$348,-2)</f>
        <v>0</v>
      </c>
      <c r="J348" s="57">
        <f>ROUND(Q$348,-2)</f>
        <v>0</v>
      </c>
      <c r="K348" s="57">
        <f>ROUND(Q$348,-2)</f>
        <v>0</v>
      </c>
      <c r="L348" s="57">
        <f>ROUND(Q$348,-2)</f>
        <v>0</v>
      </c>
      <c r="M348" s="57">
        <f>ROUND(Q$348,-2)</f>
        <v>0</v>
      </c>
      <c r="N348" s="57">
        <f>ROUND(Q$348,-2)</f>
        <v>0</v>
      </c>
      <c r="O348" s="63">
        <f>ROUND(Q$348,-2)</f>
        <v>0</v>
      </c>
      <c r="P348" s="90"/>
      <c r="Q348" s="45">
        <f t="shared" si="106"/>
        <v>0</v>
      </c>
      <c r="R348" s="47"/>
      <c r="S348" s="47"/>
      <c r="T348" s="47"/>
    </row>
    <row r="349" spans="1:20" ht="24.75" customHeight="1" outlineLevel="1">
      <c r="A349" s="19">
        <v>19089</v>
      </c>
      <c r="B349" s="20">
        <v>1951630</v>
      </c>
      <c r="C349" s="21" t="s">
        <v>294</v>
      </c>
      <c r="D349" s="57">
        <v>0</v>
      </c>
      <c r="E349" s="57">
        <v>0</v>
      </c>
      <c r="F349" s="57">
        <f>ROUND(Q$349,-2)</f>
        <v>0</v>
      </c>
      <c r="G349" s="57">
        <f>ROUND(Q$349,-2)</f>
        <v>0</v>
      </c>
      <c r="H349" s="57">
        <f>ROUND(Q$349,-2)</f>
        <v>0</v>
      </c>
      <c r="I349" s="57">
        <f>ROUND(Q$349,-2)</f>
        <v>0</v>
      </c>
      <c r="J349" s="57">
        <f>ROUND(Q$349,-2)</f>
        <v>0</v>
      </c>
      <c r="K349" s="57">
        <f>ROUND(Q$349,-2)</f>
        <v>0</v>
      </c>
      <c r="L349" s="57">
        <f>ROUND(Q$349,-2)</f>
        <v>0</v>
      </c>
      <c r="M349" s="57">
        <f>ROUND(Q$349,-2)</f>
        <v>0</v>
      </c>
      <c r="N349" s="57">
        <f>ROUND(Q$349,-2)</f>
        <v>0</v>
      </c>
      <c r="O349" s="63">
        <f>ROUND(Q$349,-2)</f>
        <v>0</v>
      </c>
      <c r="P349" s="90"/>
      <c r="Q349" s="45">
        <f t="shared" si="106"/>
        <v>0</v>
      </c>
      <c r="R349" s="47"/>
      <c r="S349" s="47"/>
      <c r="T349" s="47"/>
    </row>
    <row r="350" spans="1:20" ht="24.75" customHeight="1" outlineLevel="1">
      <c r="A350" s="19">
        <v>19091</v>
      </c>
      <c r="B350" s="20">
        <v>1951631</v>
      </c>
      <c r="C350" s="21" t="s">
        <v>295</v>
      </c>
      <c r="D350" s="57">
        <v>0</v>
      </c>
      <c r="E350" s="57">
        <v>0</v>
      </c>
      <c r="F350" s="57">
        <f>ROUND(Q$350,-2)</f>
        <v>0</v>
      </c>
      <c r="G350" s="57">
        <f>ROUND(Q$350,-2)</f>
        <v>0</v>
      </c>
      <c r="H350" s="57">
        <f>ROUND(Q$350,-2)</f>
        <v>0</v>
      </c>
      <c r="I350" s="57">
        <f>ROUND(Q$350,-2)</f>
        <v>0</v>
      </c>
      <c r="J350" s="57">
        <f>ROUND(Q$350,-2)</f>
        <v>0</v>
      </c>
      <c r="K350" s="57">
        <f>ROUND(Q$350,-2)</f>
        <v>0</v>
      </c>
      <c r="L350" s="57">
        <f>ROUND(Q$350,-2)</f>
        <v>0</v>
      </c>
      <c r="M350" s="57">
        <f>ROUND(Q$350,-2)</f>
        <v>0</v>
      </c>
      <c r="N350" s="57">
        <f>ROUND(Q$350,-2)</f>
        <v>0</v>
      </c>
      <c r="O350" s="63">
        <f>ROUND(Q$350,-2)</f>
        <v>0</v>
      </c>
      <c r="P350" s="47"/>
      <c r="Q350" s="45">
        <f t="shared" si="106"/>
        <v>0</v>
      </c>
      <c r="R350" s="47"/>
      <c r="S350" s="47"/>
      <c r="T350" s="47"/>
    </row>
    <row r="351" spans="1:20" ht="24.75" customHeight="1" outlineLevel="1">
      <c r="A351" s="19">
        <v>19096</v>
      </c>
      <c r="B351" s="20">
        <v>1951641</v>
      </c>
      <c r="C351" s="21" t="s">
        <v>296</v>
      </c>
      <c r="D351" s="57">
        <v>5990</v>
      </c>
      <c r="E351" s="57">
        <v>5990</v>
      </c>
      <c r="F351" s="57">
        <f>ROUND(Q$351,-2)</f>
        <v>6000</v>
      </c>
      <c r="G351" s="57">
        <f>ROUND(Q$351,-2)</f>
        <v>6000</v>
      </c>
      <c r="H351" s="57">
        <f>ROUND(Q$351,-2)</f>
        <v>6000</v>
      </c>
      <c r="I351" s="57">
        <f>ROUND(Q$351,-2)</f>
        <v>6000</v>
      </c>
      <c r="J351" s="57">
        <f>ROUND(Q$351,-2)</f>
        <v>6000</v>
      </c>
      <c r="K351" s="57">
        <f>ROUND(Q$351,-2)</f>
        <v>6000</v>
      </c>
      <c r="L351" s="57">
        <f>ROUND(Q$351,-2)</f>
        <v>6000</v>
      </c>
      <c r="M351" s="57">
        <f>ROUND(Q$351,-2)</f>
        <v>6000</v>
      </c>
      <c r="N351" s="57">
        <f>ROUND(Q$351,-2)</f>
        <v>6000</v>
      </c>
      <c r="O351" s="63">
        <f>ROUND(Q$351,-2)</f>
        <v>6000</v>
      </c>
      <c r="P351" s="47"/>
      <c r="Q351" s="45">
        <f t="shared" ref="Q351:Q414" si="116">+E351</f>
        <v>5990</v>
      </c>
      <c r="R351" s="47"/>
      <c r="S351" s="47"/>
      <c r="T351" s="47"/>
    </row>
    <row r="352" spans="1:20" ht="24.75" customHeight="1" outlineLevel="1">
      <c r="A352" s="19">
        <v>19097</v>
      </c>
      <c r="B352" s="20">
        <v>1951642</v>
      </c>
      <c r="C352" s="21" t="s">
        <v>297</v>
      </c>
      <c r="D352" s="57">
        <v>0</v>
      </c>
      <c r="E352" s="57">
        <v>0</v>
      </c>
      <c r="F352" s="57">
        <f>ROUND(Q$352,-2)</f>
        <v>0</v>
      </c>
      <c r="G352" s="57">
        <f>ROUND(Q$352,-2)</f>
        <v>0</v>
      </c>
      <c r="H352" s="57">
        <f>ROUND(Q$352,-2)</f>
        <v>0</v>
      </c>
      <c r="I352" s="57">
        <f>ROUND(Q$352,-2)</f>
        <v>0</v>
      </c>
      <c r="J352" s="57">
        <f>ROUND(Q$352,-2)</f>
        <v>0</v>
      </c>
      <c r="K352" s="57">
        <f>ROUND(Q$352,-2)</f>
        <v>0</v>
      </c>
      <c r="L352" s="57">
        <f>ROUND(Q$352,-2)</f>
        <v>0</v>
      </c>
      <c r="M352" s="57">
        <f>ROUND(Q$352,-2)</f>
        <v>0</v>
      </c>
      <c r="N352" s="57">
        <f>ROUND(Q$352,-2)</f>
        <v>0</v>
      </c>
      <c r="O352" s="63">
        <f>ROUND(Q$352,-2)</f>
        <v>0</v>
      </c>
      <c r="P352" s="47"/>
      <c r="Q352" s="45">
        <f t="shared" si="116"/>
        <v>0</v>
      </c>
      <c r="R352" s="47"/>
      <c r="S352" s="47"/>
      <c r="T352" s="47"/>
    </row>
    <row r="353" spans="1:20" ht="24.75" customHeight="1" outlineLevel="1">
      <c r="A353" s="19">
        <v>19098</v>
      </c>
      <c r="B353" s="20">
        <v>1951643</v>
      </c>
      <c r="C353" s="21" t="s">
        <v>298</v>
      </c>
      <c r="D353" s="57">
        <v>0</v>
      </c>
      <c r="E353" s="57">
        <v>0</v>
      </c>
      <c r="F353" s="57">
        <f>ROUND(Q$353,-2)</f>
        <v>0</v>
      </c>
      <c r="G353" s="57">
        <f>ROUND(Q$353,-2)</f>
        <v>0</v>
      </c>
      <c r="H353" s="57">
        <f>ROUND(Q$353,-2)</f>
        <v>0</v>
      </c>
      <c r="I353" s="57">
        <f>ROUND(Q$353,-2)</f>
        <v>0</v>
      </c>
      <c r="J353" s="57">
        <f>ROUND(Q$353,-2)</f>
        <v>0</v>
      </c>
      <c r="K353" s="57">
        <f>ROUND(Q$353,-2)</f>
        <v>0</v>
      </c>
      <c r="L353" s="57">
        <f>ROUND(Q$353,-2)</f>
        <v>0</v>
      </c>
      <c r="M353" s="57">
        <f>ROUND(Q$353,-2)</f>
        <v>0</v>
      </c>
      <c r="N353" s="57">
        <f>ROUND(Q$353,-2)</f>
        <v>0</v>
      </c>
      <c r="O353" s="63">
        <f>ROUND(Q$353,-2)</f>
        <v>0</v>
      </c>
      <c r="P353" s="47"/>
      <c r="Q353" s="45">
        <f t="shared" si="116"/>
        <v>0</v>
      </c>
      <c r="R353" s="47"/>
      <c r="S353" s="47"/>
      <c r="T353" s="47"/>
    </row>
    <row r="354" spans="1:20" ht="24.75" customHeight="1" outlineLevel="1">
      <c r="A354" s="19"/>
      <c r="B354" s="20">
        <v>1951900</v>
      </c>
      <c r="C354" s="21" t="s">
        <v>27</v>
      </c>
      <c r="D354" s="57">
        <f t="shared" ref="D354:O354" si="117">+SUM(D355:D365)</f>
        <v>961350</v>
      </c>
      <c r="E354" s="57">
        <f t="shared" si="117"/>
        <v>961350</v>
      </c>
      <c r="F354" s="57">
        <f t="shared" si="117"/>
        <v>961400</v>
      </c>
      <c r="G354" s="57">
        <f t="shared" si="117"/>
        <v>961400</v>
      </c>
      <c r="H354" s="57">
        <f t="shared" si="117"/>
        <v>961400</v>
      </c>
      <c r="I354" s="57">
        <f t="shared" si="117"/>
        <v>961400</v>
      </c>
      <c r="J354" s="57">
        <f t="shared" si="117"/>
        <v>961400</v>
      </c>
      <c r="K354" s="57">
        <f t="shared" si="117"/>
        <v>961400</v>
      </c>
      <c r="L354" s="57">
        <f t="shared" si="117"/>
        <v>961400</v>
      </c>
      <c r="M354" s="57">
        <f t="shared" si="117"/>
        <v>961400</v>
      </c>
      <c r="N354" s="57">
        <f t="shared" si="117"/>
        <v>961400</v>
      </c>
      <c r="O354" s="63">
        <f t="shared" si="117"/>
        <v>961400</v>
      </c>
      <c r="P354" s="47"/>
      <c r="Q354" s="45">
        <f t="shared" si="116"/>
        <v>961350</v>
      </c>
      <c r="R354" s="47"/>
      <c r="S354" s="47"/>
      <c r="T354" s="47"/>
    </row>
    <row r="355" spans="1:20" ht="24.75" customHeight="1" outlineLevel="1">
      <c r="A355" s="19">
        <v>19310</v>
      </c>
      <c r="B355" s="20">
        <v>1951911</v>
      </c>
      <c r="C355" s="21" t="s">
        <v>299</v>
      </c>
      <c r="D355" s="57">
        <v>0</v>
      </c>
      <c r="E355" s="57">
        <v>0</v>
      </c>
      <c r="F355" s="57">
        <f>ROUND(Q$355,-2)</f>
        <v>0</v>
      </c>
      <c r="G355" s="57">
        <f>ROUND(Q$355,-2)</f>
        <v>0</v>
      </c>
      <c r="H355" s="57">
        <f>ROUND(Q$355,-2)</f>
        <v>0</v>
      </c>
      <c r="I355" s="57">
        <f>ROUND(Q$355,-2)</f>
        <v>0</v>
      </c>
      <c r="J355" s="57">
        <f>ROUND(Q$355,-2)</f>
        <v>0</v>
      </c>
      <c r="K355" s="57">
        <f>ROUND(Q$355,-2)</f>
        <v>0</v>
      </c>
      <c r="L355" s="57">
        <f>ROUND(Q$355,-2)</f>
        <v>0</v>
      </c>
      <c r="M355" s="57">
        <f>ROUND(Q$355,-2)</f>
        <v>0</v>
      </c>
      <c r="N355" s="57">
        <f>ROUND(Q$355,-2)</f>
        <v>0</v>
      </c>
      <c r="O355" s="63">
        <f>ROUND(Q$355,-2)</f>
        <v>0</v>
      </c>
      <c r="P355" s="47"/>
      <c r="Q355" s="45">
        <f t="shared" si="116"/>
        <v>0</v>
      </c>
      <c r="R355" s="47"/>
      <c r="S355" s="47"/>
      <c r="T355" s="47"/>
    </row>
    <row r="356" spans="1:20" ht="24.75" customHeight="1" outlineLevel="1">
      <c r="A356" s="19">
        <v>19311</v>
      </c>
      <c r="B356" s="20">
        <v>1951912</v>
      </c>
      <c r="C356" s="21" t="s">
        <v>300</v>
      </c>
      <c r="D356" s="57">
        <v>0</v>
      </c>
      <c r="E356" s="57">
        <v>0</v>
      </c>
      <c r="F356" s="57">
        <f>ROUND(Q$356,-2)</f>
        <v>0</v>
      </c>
      <c r="G356" s="57">
        <f>ROUND(Q$356,-2)</f>
        <v>0</v>
      </c>
      <c r="H356" s="57">
        <f>ROUND(Q$356,-2)</f>
        <v>0</v>
      </c>
      <c r="I356" s="57">
        <f>ROUND(Q$356,-2)</f>
        <v>0</v>
      </c>
      <c r="J356" s="57">
        <f>ROUND(Q$356,-2)</f>
        <v>0</v>
      </c>
      <c r="K356" s="57">
        <f>ROUND(Q$356,-2)</f>
        <v>0</v>
      </c>
      <c r="L356" s="57">
        <f>ROUND(Q$356,-2)</f>
        <v>0</v>
      </c>
      <c r="M356" s="57">
        <f>ROUND(Q$356,-2)</f>
        <v>0</v>
      </c>
      <c r="N356" s="57">
        <f>ROUND(Q$356,-2)</f>
        <v>0</v>
      </c>
      <c r="O356" s="63">
        <f>ROUND(Q$356,-2)</f>
        <v>0</v>
      </c>
      <c r="P356" s="47"/>
      <c r="Q356" s="45">
        <f t="shared" si="116"/>
        <v>0</v>
      </c>
      <c r="R356" s="47"/>
      <c r="S356" s="47"/>
      <c r="T356" s="47"/>
    </row>
    <row r="357" spans="1:20" ht="24.75" customHeight="1" outlineLevel="1">
      <c r="A357" s="19">
        <v>19312</v>
      </c>
      <c r="B357" s="20">
        <v>1951913</v>
      </c>
      <c r="C357" s="21" t="s">
        <v>301</v>
      </c>
      <c r="D357" s="57">
        <v>0</v>
      </c>
      <c r="E357" s="57">
        <v>0</v>
      </c>
      <c r="F357" s="57">
        <f>ROUND(Q$357,-2)</f>
        <v>0</v>
      </c>
      <c r="G357" s="57">
        <f>ROUND(Q$357,-2)</f>
        <v>0</v>
      </c>
      <c r="H357" s="57">
        <f>ROUND(Q$357,-2)</f>
        <v>0</v>
      </c>
      <c r="I357" s="57">
        <f>ROUND(Q$357,-2)</f>
        <v>0</v>
      </c>
      <c r="J357" s="57">
        <f>ROUND(Q$357,-2)</f>
        <v>0</v>
      </c>
      <c r="K357" s="57">
        <f>ROUND(Q$357,-2)</f>
        <v>0</v>
      </c>
      <c r="L357" s="57">
        <f>ROUND(Q$357,-2)</f>
        <v>0</v>
      </c>
      <c r="M357" s="57">
        <f>ROUND(Q$357,-2)</f>
        <v>0</v>
      </c>
      <c r="N357" s="57">
        <f>ROUND(Q$357,-2)</f>
        <v>0</v>
      </c>
      <c r="O357" s="63">
        <f>ROUND(Q$357,-2)</f>
        <v>0</v>
      </c>
      <c r="P357" s="47"/>
      <c r="Q357" s="45">
        <f t="shared" si="116"/>
        <v>0</v>
      </c>
      <c r="R357" s="47"/>
      <c r="S357" s="47"/>
      <c r="T357" s="47"/>
    </row>
    <row r="358" spans="1:20" ht="24.75" customHeight="1" outlineLevel="1">
      <c r="A358" s="19">
        <v>19313</v>
      </c>
      <c r="B358" s="20">
        <v>1951914</v>
      </c>
      <c r="C358" s="21" t="s">
        <v>302</v>
      </c>
      <c r="D358" s="57">
        <v>0</v>
      </c>
      <c r="E358" s="57">
        <v>0</v>
      </c>
      <c r="F358" s="57">
        <f>ROUND(Q$358,-2)</f>
        <v>0</v>
      </c>
      <c r="G358" s="57">
        <f>ROUND(Q$358,-2)</f>
        <v>0</v>
      </c>
      <c r="H358" s="57">
        <f>ROUND(Q$358,-2)</f>
        <v>0</v>
      </c>
      <c r="I358" s="57">
        <f>ROUND(Q$358,-2)</f>
        <v>0</v>
      </c>
      <c r="J358" s="57">
        <f>ROUND(Q$358,-2)</f>
        <v>0</v>
      </c>
      <c r="K358" s="57">
        <f>ROUND(Q$358,-2)</f>
        <v>0</v>
      </c>
      <c r="L358" s="57">
        <f>ROUND(Q$358,-2)</f>
        <v>0</v>
      </c>
      <c r="M358" s="57">
        <f>ROUND(Q$358,-2)</f>
        <v>0</v>
      </c>
      <c r="N358" s="57">
        <f>ROUND(Q$358,-2)</f>
        <v>0</v>
      </c>
      <c r="O358" s="63">
        <f>ROUND(Q$358,-2)</f>
        <v>0</v>
      </c>
      <c r="P358" s="47"/>
      <c r="Q358" s="45">
        <f t="shared" si="116"/>
        <v>0</v>
      </c>
      <c r="R358" s="47"/>
      <c r="S358" s="47"/>
      <c r="T358" s="47"/>
    </row>
    <row r="359" spans="1:20" ht="24.75" customHeight="1" outlineLevel="1">
      <c r="A359" s="19">
        <v>19314</v>
      </c>
      <c r="B359" s="20">
        <v>1951915</v>
      </c>
      <c r="C359" s="21" t="s">
        <v>303</v>
      </c>
      <c r="D359" s="57">
        <v>0</v>
      </c>
      <c r="E359" s="57">
        <v>0</v>
      </c>
      <c r="F359" s="57">
        <f>ROUND(Q$359,-2)</f>
        <v>0</v>
      </c>
      <c r="G359" s="57">
        <f>ROUND(Q$359,-2)</f>
        <v>0</v>
      </c>
      <c r="H359" s="57">
        <f>ROUND(Q$359,-2)</f>
        <v>0</v>
      </c>
      <c r="I359" s="57">
        <f>ROUND(Q$359,-2)</f>
        <v>0</v>
      </c>
      <c r="J359" s="57">
        <f>ROUND(Q$359,-2)</f>
        <v>0</v>
      </c>
      <c r="K359" s="57">
        <f>ROUND(Q$359,-2)</f>
        <v>0</v>
      </c>
      <c r="L359" s="57">
        <f>ROUND(Q$359,-2)</f>
        <v>0</v>
      </c>
      <c r="M359" s="57">
        <f>ROUND(Q$359,-2)</f>
        <v>0</v>
      </c>
      <c r="N359" s="57">
        <f>ROUND(Q$359,-2)</f>
        <v>0</v>
      </c>
      <c r="O359" s="63">
        <f>ROUND(Q$359,-2)</f>
        <v>0</v>
      </c>
      <c r="P359" s="47"/>
      <c r="Q359" s="45">
        <f t="shared" si="116"/>
        <v>0</v>
      </c>
      <c r="R359" s="47"/>
      <c r="S359" s="47"/>
      <c r="T359" s="47"/>
    </row>
    <row r="360" spans="1:20" ht="24.75" customHeight="1" outlineLevel="1">
      <c r="A360" s="19">
        <v>19315</v>
      </c>
      <c r="B360" s="20">
        <v>1951916</v>
      </c>
      <c r="C360" s="21" t="s">
        <v>304</v>
      </c>
      <c r="D360" s="57">
        <v>0</v>
      </c>
      <c r="E360" s="57">
        <v>0</v>
      </c>
      <c r="F360" s="57">
        <f>ROUND(Q$360,-2)</f>
        <v>0</v>
      </c>
      <c r="G360" s="57">
        <f>ROUND(Q$360,-2)</f>
        <v>0</v>
      </c>
      <c r="H360" s="57">
        <f>ROUND(Q$360,-2)</f>
        <v>0</v>
      </c>
      <c r="I360" s="57">
        <f>ROUND(Q$360,-2)</f>
        <v>0</v>
      </c>
      <c r="J360" s="57">
        <f>ROUND(Q$360,-2)</f>
        <v>0</v>
      </c>
      <c r="K360" s="57">
        <f>ROUND(Q$360,-2)</f>
        <v>0</v>
      </c>
      <c r="L360" s="57">
        <f>ROUND(Q$360,-2)</f>
        <v>0</v>
      </c>
      <c r="M360" s="57">
        <f>ROUND(Q$360,-2)</f>
        <v>0</v>
      </c>
      <c r="N360" s="57">
        <f>ROUND(Q$360,-2)</f>
        <v>0</v>
      </c>
      <c r="O360" s="63">
        <f>ROUND(Q$360,-2)</f>
        <v>0</v>
      </c>
      <c r="P360" s="47"/>
      <c r="Q360" s="45">
        <f t="shared" si="116"/>
        <v>0</v>
      </c>
      <c r="R360" s="47"/>
      <c r="S360" s="47"/>
      <c r="T360" s="47"/>
    </row>
    <row r="361" spans="1:20" ht="24.75" customHeight="1" outlineLevel="1">
      <c r="A361" s="19">
        <v>19316</v>
      </c>
      <c r="B361" s="20">
        <v>1951918</v>
      </c>
      <c r="C361" s="71" t="s">
        <v>305</v>
      </c>
      <c r="D361" s="57">
        <v>0</v>
      </c>
      <c r="E361" s="57">
        <v>0</v>
      </c>
      <c r="F361" s="57">
        <f>ROUND(Q$361,-2)</f>
        <v>0</v>
      </c>
      <c r="G361" s="57">
        <f>ROUND(Q$361,-2)</f>
        <v>0</v>
      </c>
      <c r="H361" s="57">
        <f>ROUND(Q$361,-2)</f>
        <v>0</v>
      </c>
      <c r="I361" s="57">
        <f>ROUND(Q$361,-2)</f>
        <v>0</v>
      </c>
      <c r="J361" s="57">
        <f>ROUND(Q$361,-2)</f>
        <v>0</v>
      </c>
      <c r="K361" s="57">
        <f>ROUND(Q$361,-2)</f>
        <v>0</v>
      </c>
      <c r="L361" s="57">
        <f>ROUND(Q$361,-2)</f>
        <v>0</v>
      </c>
      <c r="M361" s="57">
        <f>ROUND(Q$361,-2)</f>
        <v>0</v>
      </c>
      <c r="N361" s="57">
        <f>ROUND(Q$361,-2)</f>
        <v>0</v>
      </c>
      <c r="O361" s="63">
        <f>ROUND(Q$361,-2)</f>
        <v>0</v>
      </c>
      <c r="P361" s="47"/>
      <c r="Q361" s="45">
        <f t="shared" si="116"/>
        <v>0</v>
      </c>
      <c r="R361" s="47"/>
      <c r="S361" s="47"/>
      <c r="T361" s="47"/>
    </row>
    <row r="362" spans="1:20" ht="24.75" customHeight="1" outlineLevel="1">
      <c r="A362" s="19" t="s">
        <v>306</v>
      </c>
      <c r="B362" s="20" t="s">
        <v>307</v>
      </c>
      <c r="C362" s="71" t="s">
        <v>308</v>
      </c>
      <c r="D362" s="57">
        <v>0</v>
      </c>
      <c r="E362" s="57">
        <v>0</v>
      </c>
      <c r="F362" s="57">
        <f>ROUND(Q$362,-2)</f>
        <v>0</v>
      </c>
      <c r="G362" s="57">
        <f>ROUND(Q$362,-2)</f>
        <v>0</v>
      </c>
      <c r="H362" s="57">
        <f>ROUND(Q$362,-2)</f>
        <v>0</v>
      </c>
      <c r="I362" s="57">
        <f>ROUND(Q$362,-2)</f>
        <v>0</v>
      </c>
      <c r="J362" s="57">
        <f>ROUND(Q$362,-2)</f>
        <v>0</v>
      </c>
      <c r="K362" s="57">
        <f>ROUND(Q$362,-2)</f>
        <v>0</v>
      </c>
      <c r="L362" s="57">
        <f>ROUND(Q$362,-2)</f>
        <v>0</v>
      </c>
      <c r="M362" s="57">
        <f>ROUND(Q$362,-2)</f>
        <v>0</v>
      </c>
      <c r="N362" s="57">
        <f>ROUND(Q$362,-2)</f>
        <v>0</v>
      </c>
      <c r="O362" s="63">
        <f>ROUND(Q$362,-2)</f>
        <v>0</v>
      </c>
      <c r="P362" s="47"/>
      <c r="Q362" s="45">
        <f t="shared" si="116"/>
        <v>0</v>
      </c>
      <c r="R362" s="47"/>
      <c r="S362" s="47"/>
      <c r="T362" s="47"/>
    </row>
    <row r="363" spans="1:20" ht="24.75" customHeight="1" outlineLevel="1">
      <c r="A363" s="19">
        <v>17610</v>
      </c>
      <c r="B363" s="20">
        <v>1951917</v>
      </c>
      <c r="C363" s="71" t="s">
        <v>309</v>
      </c>
      <c r="D363" s="57">
        <v>961350</v>
      </c>
      <c r="E363" s="57">
        <v>961350</v>
      </c>
      <c r="F363" s="57">
        <f>ROUND(Q$363,-2)</f>
        <v>961400</v>
      </c>
      <c r="G363" s="57">
        <f>ROUND(Q$363,-2)</f>
        <v>961400</v>
      </c>
      <c r="H363" s="57">
        <f>ROUND(Q$363,-2)</f>
        <v>961400</v>
      </c>
      <c r="I363" s="57">
        <f>ROUND(Q$363,-2)</f>
        <v>961400</v>
      </c>
      <c r="J363" s="57">
        <f>ROUND(Q$363,-2)</f>
        <v>961400</v>
      </c>
      <c r="K363" s="57">
        <f>ROUND(Q$363,-2)</f>
        <v>961400</v>
      </c>
      <c r="L363" s="57">
        <f>ROUND(Q$363,-2)</f>
        <v>961400</v>
      </c>
      <c r="M363" s="57">
        <f>ROUND(Q$363,-2)</f>
        <v>961400</v>
      </c>
      <c r="N363" s="57">
        <f>ROUND(Q$363,-2)</f>
        <v>961400</v>
      </c>
      <c r="O363" s="63">
        <f>ROUND(Q$363,-2)</f>
        <v>961400</v>
      </c>
      <c r="P363" s="47"/>
      <c r="Q363" s="45">
        <f t="shared" si="116"/>
        <v>961350</v>
      </c>
      <c r="R363" s="47"/>
      <c r="S363" s="47"/>
      <c r="T363" s="47"/>
    </row>
    <row r="364" spans="1:20" ht="24.75" customHeight="1" outlineLevel="1">
      <c r="A364" s="19">
        <v>19320</v>
      </c>
      <c r="B364" s="20">
        <v>1951919</v>
      </c>
      <c r="C364" s="21" t="s">
        <v>174</v>
      </c>
      <c r="D364" s="57">
        <v>0</v>
      </c>
      <c r="E364" s="57">
        <v>0</v>
      </c>
      <c r="F364" s="57">
        <f>ROUND(Q$364,-2)</f>
        <v>0</v>
      </c>
      <c r="G364" s="57">
        <f>ROUND(Q$364,-2)</f>
        <v>0</v>
      </c>
      <c r="H364" s="57">
        <f>ROUND(Q$364,-2)</f>
        <v>0</v>
      </c>
      <c r="I364" s="57">
        <f>ROUND(Q$364,-2)</f>
        <v>0</v>
      </c>
      <c r="J364" s="57">
        <f>ROUND(Q$364,-2)</f>
        <v>0</v>
      </c>
      <c r="K364" s="57">
        <f>ROUND(Q$364,-2)</f>
        <v>0</v>
      </c>
      <c r="L364" s="57">
        <f>ROUND(Q$364,-2)</f>
        <v>0</v>
      </c>
      <c r="M364" s="57">
        <f>ROUND(Q$364,-2)</f>
        <v>0</v>
      </c>
      <c r="N364" s="57">
        <f>ROUND(Q$364,-2)</f>
        <v>0</v>
      </c>
      <c r="O364" s="63">
        <f>ROUND(Q$364,-2)</f>
        <v>0</v>
      </c>
      <c r="P364" s="47"/>
      <c r="Q364" s="45">
        <f t="shared" si="116"/>
        <v>0</v>
      </c>
      <c r="R364" s="47"/>
      <c r="S364" s="47"/>
      <c r="T364" s="47"/>
    </row>
    <row r="365" spans="1:20" ht="24.75" customHeight="1" outlineLevel="1">
      <c r="A365" s="72">
        <v>19910</v>
      </c>
      <c r="B365" s="73">
        <v>1951921</v>
      </c>
      <c r="C365" s="74" t="s">
        <v>310</v>
      </c>
      <c r="D365" s="75">
        <v>0</v>
      </c>
      <c r="E365" s="75">
        <v>0</v>
      </c>
      <c r="F365" s="75">
        <f>ROUND(Q$365,-2)</f>
        <v>0</v>
      </c>
      <c r="G365" s="75">
        <f>ROUND(Q$365,-2)</f>
        <v>0</v>
      </c>
      <c r="H365" s="75">
        <f>ROUND(Q$365,-2)</f>
        <v>0</v>
      </c>
      <c r="I365" s="75">
        <f>ROUND(Q$365,-2)</f>
        <v>0</v>
      </c>
      <c r="J365" s="75">
        <f>ROUND(Q$365,-2)</f>
        <v>0</v>
      </c>
      <c r="K365" s="75">
        <f>ROUND(Q$365,-2)</f>
        <v>0</v>
      </c>
      <c r="L365" s="75">
        <f>ROUND(Q$365,-2)</f>
        <v>0</v>
      </c>
      <c r="M365" s="75">
        <f>ROUND(Q$365,-2)</f>
        <v>0</v>
      </c>
      <c r="N365" s="75">
        <f>ROUND(Q$365,-2)</f>
        <v>0</v>
      </c>
      <c r="O365" s="91">
        <f>ROUND(Q$365,-2)</f>
        <v>0</v>
      </c>
      <c r="P365" s="47"/>
      <c r="Q365" s="45">
        <f t="shared" si="116"/>
        <v>0</v>
      </c>
      <c r="R365" s="47"/>
      <c r="S365" s="47"/>
      <c r="T365" s="47"/>
    </row>
    <row r="366" spans="1:20" ht="24.75" customHeight="1">
      <c r="A366" s="76" t="s">
        <v>311</v>
      </c>
      <c r="B366" s="77"/>
      <c r="C366" s="78" t="s">
        <v>103</v>
      </c>
      <c r="D366" s="79">
        <f t="shared" ref="D366:O366" si="118">D369+D372+D381+D398+D418+D430+D434+D437+D439+D468+D471+D503+D513+D522+D529+D722</f>
        <v>2041266250.8210001</v>
      </c>
      <c r="E366" s="79">
        <f t="shared" si="118"/>
        <v>2102248961.941</v>
      </c>
      <c r="F366" s="79">
        <f t="shared" si="118"/>
        <v>2052274417.6040001</v>
      </c>
      <c r="G366" s="79">
        <f t="shared" si="118"/>
        <v>2001049537.6040001</v>
      </c>
      <c r="H366" s="79">
        <f t="shared" si="118"/>
        <v>1990605037.6040001</v>
      </c>
      <c r="I366" s="79">
        <f t="shared" si="118"/>
        <v>1994413437.6040001</v>
      </c>
      <c r="J366" s="79">
        <f t="shared" si="118"/>
        <v>1998910637.6040001</v>
      </c>
      <c r="K366" s="79">
        <f t="shared" si="118"/>
        <v>2002942337.6040001</v>
      </c>
      <c r="L366" s="79">
        <f t="shared" si="118"/>
        <v>2062738537.6040001</v>
      </c>
      <c r="M366" s="79">
        <f t="shared" si="118"/>
        <v>2075301937.6040001</v>
      </c>
      <c r="N366" s="79">
        <f t="shared" si="118"/>
        <v>2075846037.6040001</v>
      </c>
      <c r="O366" s="92">
        <f t="shared" si="118"/>
        <v>2099148319.0265694</v>
      </c>
      <c r="P366" s="31"/>
      <c r="Q366" s="95">
        <f t="shared" si="116"/>
        <v>2102248961.941</v>
      </c>
      <c r="R366" s="42"/>
      <c r="S366" s="43"/>
      <c r="T366" s="43"/>
    </row>
    <row r="367" spans="1:20" ht="24.75" customHeight="1">
      <c r="A367" s="15" t="s">
        <v>312</v>
      </c>
      <c r="B367" s="80"/>
      <c r="C367" s="81" t="s">
        <v>103</v>
      </c>
      <c r="D367" s="82">
        <f t="shared" ref="D367:O367" si="119">D396</f>
        <v>1424281262.3309999</v>
      </c>
      <c r="E367" s="82">
        <f t="shared" si="119"/>
        <v>1452194902.336</v>
      </c>
      <c r="F367" s="82">
        <f t="shared" si="119"/>
        <v>1437560000</v>
      </c>
      <c r="G367" s="82">
        <f t="shared" si="119"/>
        <v>1574000000</v>
      </c>
      <c r="H367" s="82">
        <f t="shared" si="119"/>
        <v>1479970000</v>
      </c>
      <c r="I367" s="82">
        <f t="shared" si="119"/>
        <v>1522280000</v>
      </c>
      <c r="J367" s="82">
        <f t="shared" si="119"/>
        <v>1505850000</v>
      </c>
      <c r="K367" s="82">
        <f t="shared" si="119"/>
        <v>1533230000</v>
      </c>
      <c r="L367" s="82">
        <f t="shared" si="119"/>
        <v>1600410000</v>
      </c>
      <c r="M367" s="82">
        <f t="shared" si="119"/>
        <v>1492860000</v>
      </c>
      <c r="N367" s="82">
        <f t="shared" si="119"/>
        <v>1379970000</v>
      </c>
      <c r="O367" s="93">
        <f t="shared" si="119"/>
        <v>1731700000</v>
      </c>
      <c r="P367" s="47"/>
      <c r="Q367" s="55">
        <f t="shared" si="116"/>
        <v>1452194902.336</v>
      </c>
      <c r="R367" s="47"/>
      <c r="S367" s="47"/>
      <c r="T367" s="47"/>
    </row>
    <row r="368" spans="1:20" ht="24.75" customHeight="1" outlineLevel="1">
      <c r="A368" s="83">
        <v>20000</v>
      </c>
      <c r="B368" s="84">
        <v>2000000</v>
      </c>
      <c r="C368" s="85" t="s">
        <v>313</v>
      </c>
      <c r="D368" s="86">
        <f t="shared" ref="D368:O368" si="120">D369+D372+D381+D398+D418+D430+D434+D437+D439+D468+D471+D503+D513+D522+D529+D722</f>
        <v>2041266250.8210001</v>
      </c>
      <c r="E368" s="86">
        <f t="shared" si="120"/>
        <v>2102248961.941</v>
      </c>
      <c r="F368" s="86">
        <f t="shared" si="120"/>
        <v>2052274417.6040001</v>
      </c>
      <c r="G368" s="86">
        <f t="shared" si="120"/>
        <v>2001049537.6040001</v>
      </c>
      <c r="H368" s="86">
        <f t="shared" si="120"/>
        <v>1990605037.6040001</v>
      </c>
      <c r="I368" s="86">
        <f t="shared" si="120"/>
        <v>1994413437.6040001</v>
      </c>
      <c r="J368" s="86">
        <f t="shared" si="120"/>
        <v>1998910637.6040001</v>
      </c>
      <c r="K368" s="86">
        <f t="shared" si="120"/>
        <v>2002942337.6040001</v>
      </c>
      <c r="L368" s="86">
        <f t="shared" si="120"/>
        <v>2062738537.6040001</v>
      </c>
      <c r="M368" s="86">
        <f t="shared" si="120"/>
        <v>2075301937.6040001</v>
      </c>
      <c r="N368" s="86">
        <f t="shared" si="120"/>
        <v>2075846037.6040001</v>
      </c>
      <c r="O368" s="94">
        <f t="shared" si="120"/>
        <v>2099148319.0265694</v>
      </c>
      <c r="P368" s="47"/>
      <c r="Q368" s="45">
        <f t="shared" si="116"/>
        <v>2102248961.941</v>
      </c>
      <c r="R368" s="47"/>
      <c r="S368" s="47"/>
      <c r="T368" s="47"/>
    </row>
    <row r="369" spans="1:20" ht="24.75" customHeight="1" outlineLevel="1">
      <c r="A369" s="19">
        <v>20100</v>
      </c>
      <c r="B369" s="20">
        <v>2100000</v>
      </c>
      <c r="C369" s="21" t="s">
        <v>314</v>
      </c>
      <c r="D369" s="57">
        <f>SUM(D370:D371)</f>
        <v>580655527.98500001</v>
      </c>
      <c r="E369" s="57">
        <f>SUM(E370:E371)</f>
        <v>564416241.28499997</v>
      </c>
      <c r="F369" s="57">
        <v>565500000</v>
      </c>
      <c r="G369" s="57">
        <v>666800000</v>
      </c>
      <c r="H369" s="57">
        <v>526700000</v>
      </c>
      <c r="I369" s="57">
        <v>546400000</v>
      </c>
      <c r="J369" s="57">
        <v>526200000</v>
      </c>
      <c r="K369" s="57">
        <v>590800000</v>
      </c>
      <c r="L369" s="57">
        <v>621200000</v>
      </c>
      <c r="M369" s="57">
        <v>499300000</v>
      </c>
      <c r="N369" s="57">
        <v>481400000</v>
      </c>
      <c r="O369" s="63">
        <v>679800000</v>
      </c>
      <c r="P369" s="47"/>
      <c r="Q369" s="45">
        <f t="shared" si="116"/>
        <v>564416241.28499997</v>
      </c>
      <c r="R369" s="47"/>
      <c r="S369" s="47"/>
      <c r="T369" s="47"/>
    </row>
    <row r="370" spans="1:20" ht="24.75" customHeight="1" outlineLevel="1">
      <c r="A370" s="19">
        <v>20110</v>
      </c>
      <c r="B370" s="20">
        <v>2101011</v>
      </c>
      <c r="C370" s="21" t="s">
        <v>21</v>
      </c>
      <c r="D370" s="57">
        <v>437755653.13800001</v>
      </c>
      <c r="E370" s="57">
        <v>478659684.42199999</v>
      </c>
      <c r="F370" s="57">
        <f>+F369-F371</f>
        <v>465500000</v>
      </c>
      <c r="G370" s="57">
        <f t="shared" ref="G370:O370" si="121">+G369-G371</f>
        <v>591800000</v>
      </c>
      <c r="H370" s="57">
        <f t="shared" si="121"/>
        <v>449700000</v>
      </c>
      <c r="I370" s="57">
        <f t="shared" si="121"/>
        <v>459400000</v>
      </c>
      <c r="J370" s="57">
        <f t="shared" si="121"/>
        <v>436200000</v>
      </c>
      <c r="K370" s="57">
        <f t="shared" si="121"/>
        <v>465800000</v>
      </c>
      <c r="L370" s="57">
        <f t="shared" si="121"/>
        <v>551200000</v>
      </c>
      <c r="M370" s="57">
        <f t="shared" si="121"/>
        <v>417300000</v>
      </c>
      <c r="N370" s="57">
        <f t="shared" si="121"/>
        <v>396400000</v>
      </c>
      <c r="O370" s="63">
        <f t="shared" si="121"/>
        <v>614800000</v>
      </c>
      <c r="P370" s="47"/>
      <c r="Q370" s="45">
        <f t="shared" si="116"/>
        <v>478659684.42199999</v>
      </c>
      <c r="R370" s="47"/>
      <c r="S370" s="47"/>
      <c r="T370" s="47"/>
    </row>
    <row r="371" spans="1:20" ht="24.75" customHeight="1" outlineLevel="1">
      <c r="A371" s="19">
        <v>20120</v>
      </c>
      <c r="B371" s="20">
        <v>2101012</v>
      </c>
      <c r="C371" s="21" t="s">
        <v>315</v>
      </c>
      <c r="D371" s="57">
        <v>142899874.847</v>
      </c>
      <c r="E371" s="57">
        <v>85756556.863000005</v>
      </c>
      <c r="F371" s="57">
        <v>100000000</v>
      </c>
      <c r="G371" s="57">
        <v>75000000</v>
      </c>
      <c r="H371" s="57">
        <v>77000000</v>
      </c>
      <c r="I371" s="57">
        <v>87000000</v>
      </c>
      <c r="J371" s="57">
        <v>90000000</v>
      </c>
      <c r="K371" s="57">
        <v>125000000</v>
      </c>
      <c r="L371" s="57">
        <v>70000000</v>
      </c>
      <c r="M371" s="57">
        <v>82000000</v>
      </c>
      <c r="N371" s="57">
        <v>85000000</v>
      </c>
      <c r="O371" s="63">
        <v>65000000</v>
      </c>
      <c r="P371" s="47"/>
      <c r="Q371" s="45">
        <f t="shared" si="116"/>
        <v>85756556.863000005</v>
      </c>
      <c r="R371" s="47"/>
      <c r="S371" s="47"/>
      <c r="T371" s="47"/>
    </row>
    <row r="372" spans="1:20" ht="24.75" customHeight="1" outlineLevel="1">
      <c r="A372" s="69">
        <v>20200</v>
      </c>
      <c r="B372" s="87">
        <v>2120011</v>
      </c>
      <c r="C372" s="88" t="s">
        <v>316</v>
      </c>
      <c r="D372" s="89">
        <v>607291294.70200002</v>
      </c>
      <c r="E372" s="89">
        <v>600093069.68799996</v>
      </c>
      <c r="F372" s="57">
        <v>610800000</v>
      </c>
      <c r="G372" s="57">
        <v>610500000</v>
      </c>
      <c r="H372" s="57">
        <v>632700000</v>
      </c>
      <c r="I372" s="57">
        <v>645400000</v>
      </c>
      <c r="J372" s="57">
        <v>659400000</v>
      </c>
      <c r="K372" s="57">
        <v>640800000</v>
      </c>
      <c r="L372" s="57">
        <v>679800000</v>
      </c>
      <c r="M372" s="57">
        <v>686800000</v>
      </c>
      <c r="N372" s="57">
        <v>688900000</v>
      </c>
      <c r="O372" s="63">
        <v>677900000</v>
      </c>
      <c r="P372" s="47"/>
      <c r="Q372" s="45">
        <f t="shared" si="116"/>
        <v>600093069.68799996</v>
      </c>
      <c r="R372" s="47"/>
      <c r="S372" s="47"/>
      <c r="T372" s="47"/>
    </row>
    <row r="373" spans="1:20" ht="24.75" customHeight="1" outlineLevel="1">
      <c r="A373" s="19">
        <v>412</v>
      </c>
      <c r="B373" s="20">
        <v>412</v>
      </c>
      <c r="C373" s="21" t="s">
        <v>317</v>
      </c>
      <c r="D373" s="57">
        <f>+D372-SUM(D374:D380)</f>
        <v>287655894.70200002</v>
      </c>
      <c r="E373" s="57">
        <f t="shared" ref="E373:O373" si="122">+E372-SUM(E374:E380)</f>
        <v>284246269.68799996</v>
      </c>
      <c r="F373" s="57">
        <f t="shared" si="122"/>
        <v>289317800</v>
      </c>
      <c r="G373" s="57">
        <f t="shared" si="122"/>
        <v>289175600</v>
      </c>
      <c r="H373" s="57">
        <f t="shared" si="122"/>
        <v>299691300</v>
      </c>
      <c r="I373" s="57">
        <f t="shared" si="122"/>
        <v>305706800</v>
      </c>
      <c r="J373" s="57">
        <f t="shared" si="122"/>
        <v>312338100</v>
      </c>
      <c r="K373" s="57">
        <f t="shared" si="122"/>
        <v>303527900</v>
      </c>
      <c r="L373" s="57">
        <f t="shared" si="122"/>
        <v>322001100</v>
      </c>
      <c r="M373" s="57">
        <f t="shared" si="122"/>
        <v>325316700</v>
      </c>
      <c r="N373" s="57">
        <f t="shared" si="122"/>
        <v>326311400</v>
      </c>
      <c r="O373" s="63">
        <f t="shared" si="122"/>
        <v>321101100</v>
      </c>
      <c r="P373" s="47"/>
      <c r="Q373" s="45">
        <f t="shared" si="116"/>
        <v>284246269.68799996</v>
      </c>
      <c r="R373" s="47"/>
      <c r="S373" s="47"/>
      <c r="T373" s="47"/>
    </row>
    <row r="374" spans="1:20" ht="24.75" customHeight="1" outlineLevel="1">
      <c r="A374" s="19">
        <v>416</v>
      </c>
      <c r="B374" s="20">
        <v>416</v>
      </c>
      <c r="C374" s="21" t="s">
        <v>318</v>
      </c>
      <c r="D374" s="57">
        <v>73597400</v>
      </c>
      <c r="E374" s="57">
        <v>72725100</v>
      </c>
      <c r="F374" s="57">
        <v>74022700</v>
      </c>
      <c r="G374" s="57">
        <v>73986300</v>
      </c>
      <c r="H374" s="57">
        <v>76676700</v>
      </c>
      <c r="I374" s="57">
        <v>78215800</v>
      </c>
      <c r="J374" s="57">
        <v>79912500</v>
      </c>
      <c r="K374" s="57">
        <v>77658400</v>
      </c>
      <c r="L374" s="57">
        <v>82384700</v>
      </c>
      <c r="M374" s="57">
        <v>83233100</v>
      </c>
      <c r="N374" s="57">
        <v>83487600</v>
      </c>
      <c r="O374" s="63">
        <v>82154500</v>
      </c>
      <c r="P374" s="47"/>
      <c r="Q374" s="45">
        <f t="shared" si="116"/>
        <v>72725100</v>
      </c>
      <c r="R374" s="47"/>
      <c r="S374" s="47"/>
      <c r="T374" s="47"/>
    </row>
    <row r="375" spans="1:20" ht="24.75" customHeight="1" outlineLevel="1">
      <c r="A375" s="19">
        <v>413</v>
      </c>
      <c r="B375" s="20">
        <v>413</v>
      </c>
      <c r="C375" s="21" t="s">
        <v>319</v>
      </c>
      <c r="D375" s="57">
        <v>0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63">
        <v>0</v>
      </c>
      <c r="P375" s="47"/>
      <c r="Q375" s="45">
        <f t="shared" si="116"/>
        <v>0</v>
      </c>
      <c r="R375" s="47"/>
      <c r="S375" s="47"/>
      <c r="T375" s="47"/>
    </row>
    <row r="376" spans="1:20" ht="24.75" customHeight="1" outlineLevel="1">
      <c r="A376" s="19">
        <v>415</v>
      </c>
      <c r="B376" s="20">
        <v>415</v>
      </c>
      <c r="C376" s="21" t="s">
        <v>320</v>
      </c>
      <c r="D376" s="57">
        <v>37600</v>
      </c>
      <c r="E376" s="57">
        <v>37100</v>
      </c>
      <c r="F376" s="57">
        <v>37800</v>
      </c>
      <c r="G376" s="57">
        <v>37800</v>
      </c>
      <c r="H376" s="57">
        <v>39100</v>
      </c>
      <c r="I376" s="57">
        <v>39900</v>
      </c>
      <c r="J376" s="57">
        <v>40800</v>
      </c>
      <c r="K376" s="57">
        <v>39600</v>
      </c>
      <c r="L376" s="57">
        <v>42000</v>
      </c>
      <c r="M376" s="57">
        <v>42500</v>
      </c>
      <c r="N376" s="57">
        <v>42600</v>
      </c>
      <c r="O376" s="63">
        <v>41900</v>
      </c>
      <c r="P376" s="47"/>
      <c r="Q376" s="45">
        <f t="shared" si="116"/>
        <v>37100</v>
      </c>
      <c r="R376" s="47"/>
      <c r="S376" s="47"/>
      <c r="T376" s="47"/>
    </row>
    <row r="377" spans="1:20" ht="24.75" customHeight="1" outlineLevel="1">
      <c r="A377" s="19">
        <v>414</v>
      </c>
      <c r="B377" s="20">
        <v>414</v>
      </c>
      <c r="C377" s="21" t="s">
        <v>321</v>
      </c>
      <c r="D377" s="57">
        <v>235981300</v>
      </c>
      <c r="E377" s="57">
        <v>233184200</v>
      </c>
      <c r="F377" s="57">
        <v>237344700</v>
      </c>
      <c r="G377" s="57">
        <v>237228200</v>
      </c>
      <c r="H377" s="57">
        <v>245854700</v>
      </c>
      <c r="I377" s="57">
        <v>250789600</v>
      </c>
      <c r="J377" s="57">
        <v>256229700</v>
      </c>
      <c r="K377" s="57">
        <v>249002200</v>
      </c>
      <c r="L377" s="57">
        <v>264156800</v>
      </c>
      <c r="M377" s="57">
        <v>266876800</v>
      </c>
      <c r="N377" s="57">
        <v>267692900</v>
      </c>
      <c r="O377" s="63">
        <v>263418500</v>
      </c>
      <c r="P377" s="47"/>
      <c r="Q377" s="45">
        <f t="shared" si="116"/>
        <v>233184200</v>
      </c>
      <c r="R377" s="47"/>
      <c r="S377" s="47"/>
      <c r="T377" s="47"/>
    </row>
    <row r="378" spans="1:20" ht="24.75" customHeight="1" outlineLevel="1">
      <c r="A378" s="19">
        <v>417</v>
      </c>
      <c r="B378" s="20">
        <v>417</v>
      </c>
      <c r="C378" s="21" t="s">
        <v>322</v>
      </c>
      <c r="D378" s="57">
        <v>9439500</v>
      </c>
      <c r="E378" s="57">
        <v>9327600</v>
      </c>
      <c r="F378" s="57">
        <v>9494000</v>
      </c>
      <c r="G378" s="57">
        <v>9489400</v>
      </c>
      <c r="H378" s="57">
        <v>9834400</v>
      </c>
      <c r="I378" s="57">
        <v>10031900</v>
      </c>
      <c r="J378" s="57">
        <v>10249500</v>
      </c>
      <c r="K378" s="57">
        <v>9960300</v>
      </c>
      <c r="L378" s="57">
        <v>10566600</v>
      </c>
      <c r="M378" s="57">
        <v>10675400</v>
      </c>
      <c r="N378" s="57">
        <v>10708000</v>
      </c>
      <c r="O378" s="63">
        <v>10537000</v>
      </c>
      <c r="P378" s="47"/>
      <c r="Q378" s="45">
        <f t="shared" si="116"/>
        <v>9327600</v>
      </c>
      <c r="R378" s="47"/>
      <c r="S378" s="47"/>
      <c r="T378" s="47"/>
    </row>
    <row r="379" spans="1:20" ht="24.75" customHeight="1" outlineLevel="1">
      <c r="A379" s="19">
        <v>418</v>
      </c>
      <c r="B379" s="20">
        <v>418</v>
      </c>
      <c r="C379" s="21" t="s">
        <v>323</v>
      </c>
      <c r="D379" s="57">
        <v>576200</v>
      </c>
      <c r="E379" s="57">
        <v>569400</v>
      </c>
      <c r="F379" s="57">
        <v>579600</v>
      </c>
      <c r="G379" s="57">
        <v>579300</v>
      </c>
      <c r="H379" s="57">
        <v>600300</v>
      </c>
      <c r="I379" s="57">
        <v>612400</v>
      </c>
      <c r="J379" s="57">
        <v>625700</v>
      </c>
      <c r="K379" s="57">
        <v>608000</v>
      </c>
      <c r="L379" s="57">
        <v>645000</v>
      </c>
      <c r="M379" s="57">
        <v>651700</v>
      </c>
      <c r="N379" s="57">
        <v>653700</v>
      </c>
      <c r="O379" s="63">
        <v>643200</v>
      </c>
      <c r="P379" s="47"/>
      <c r="Q379" s="45">
        <f t="shared" si="116"/>
        <v>569400</v>
      </c>
      <c r="R379" s="47"/>
      <c r="S379" s="47"/>
      <c r="T379" s="47"/>
    </row>
    <row r="380" spans="1:20" ht="24.75" customHeight="1" outlineLevel="1">
      <c r="A380" s="19">
        <v>419</v>
      </c>
      <c r="B380" s="20">
        <v>419</v>
      </c>
      <c r="C380" s="21" t="s">
        <v>324</v>
      </c>
      <c r="D380" s="57">
        <v>3400</v>
      </c>
      <c r="E380" s="57">
        <v>3400</v>
      </c>
      <c r="F380" s="57">
        <v>3400</v>
      </c>
      <c r="G380" s="57">
        <v>3400</v>
      </c>
      <c r="H380" s="57">
        <v>3500</v>
      </c>
      <c r="I380" s="57">
        <v>3600</v>
      </c>
      <c r="J380" s="57">
        <v>3700</v>
      </c>
      <c r="K380" s="57">
        <v>3600</v>
      </c>
      <c r="L380" s="57">
        <v>3800</v>
      </c>
      <c r="M380" s="57">
        <v>3800</v>
      </c>
      <c r="N380" s="57">
        <v>3800</v>
      </c>
      <c r="O380" s="63">
        <v>3800</v>
      </c>
      <c r="P380" s="47"/>
      <c r="Q380" s="45">
        <f t="shared" si="116"/>
        <v>3400</v>
      </c>
      <c r="R380" s="47"/>
      <c r="S380" s="47"/>
      <c r="T380" s="47"/>
    </row>
    <row r="381" spans="1:20" ht="24.75" customHeight="1" outlineLevel="1">
      <c r="A381" s="19">
        <v>20300</v>
      </c>
      <c r="B381" s="20">
        <v>2130000</v>
      </c>
      <c r="C381" s="21" t="s">
        <v>325</v>
      </c>
      <c r="D381" s="57">
        <f>D382+D383+D389+D390+D391+D392+D393+D394+D395</f>
        <v>236334439.64399999</v>
      </c>
      <c r="E381" s="57">
        <f>E382+E383+E389+E390+E391+E392+E393+E394+E395</f>
        <v>287685591.36299998</v>
      </c>
      <c r="F381" s="57">
        <v>261260000</v>
      </c>
      <c r="G381" s="57">
        <v>296700000</v>
      </c>
      <c r="H381" s="57">
        <v>320570000</v>
      </c>
      <c r="I381" s="57">
        <v>330480000</v>
      </c>
      <c r="J381" s="57">
        <v>320250000</v>
      </c>
      <c r="K381" s="57">
        <v>301630000</v>
      </c>
      <c r="L381" s="57">
        <v>299410000</v>
      </c>
      <c r="M381" s="57">
        <v>306760000</v>
      </c>
      <c r="N381" s="57">
        <v>209670000</v>
      </c>
      <c r="O381" s="63">
        <v>374000000</v>
      </c>
      <c r="P381" s="47"/>
      <c r="Q381" s="45">
        <f t="shared" si="116"/>
        <v>287685591.36299998</v>
      </c>
      <c r="R381" s="47"/>
      <c r="S381" s="47"/>
      <c r="T381" s="47"/>
    </row>
    <row r="382" spans="1:20" ht="24.75" customHeight="1" outlineLevel="1">
      <c r="A382" s="19">
        <v>20310</v>
      </c>
      <c r="B382" s="20">
        <v>2131011</v>
      </c>
      <c r="C382" s="21" t="s">
        <v>32</v>
      </c>
      <c r="D382" s="57">
        <v>0</v>
      </c>
      <c r="E382" s="57">
        <v>0</v>
      </c>
      <c r="F382" s="57">
        <f>+ROUND(E$382,-2)</f>
        <v>0</v>
      </c>
      <c r="G382" s="57">
        <f>+ROUND(E$382,-2)</f>
        <v>0</v>
      </c>
      <c r="H382" s="57">
        <f>+ROUND(E$382,-2)</f>
        <v>0</v>
      </c>
      <c r="I382" s="57">
        <f>+ROUND(E$382,-2)</f>
        <v>0</v>
      </c>
      <c r="J382" s="57">
        <f>+ROUND(E$382,-2)</f>
        <v>0</v>
      </c>
      <c r="K382" s="57">
        <f>+ROUND(E$382,-2)</f>
        <v>0</v>
      </c>
      <c r="L382" s="57">
        <f>+ROUND(E$382,-2)</f>
        <v>0</v>
      </c>
      <c r="M382" s="57">
        <f>+ROUND(E$382,-2)</f>
        <v>0</v>
      </c>
      <c r="N382" s="57">
        <f>+ROUND(E$382,-2)</f>
        <v>0</v>
      </c>
      <c r="O382" s="63">
        <f>+ROUND(E$382,-2)</f>
        <v>0</v>
      </c>
      <c r="P382" s="47"/>
      <c r="Q382" s="45">
        <f t="shared" si="116"/>
        <v>0</v>
      </c>
      <c r="R382" s="47"/>
      <c r="S382" s="47"/>
      <c r="T382" s="47"/>
    </row>
    <row r="383" spans="1:20" ht="24.75" customHeight="1" outlineLevel="1">
      <c r="A383" s="19">
        <v>20320</v>
      </c>
      <c r="B383" s="20">
        <v>2131012</v>
      </c>
      <c r="C383" s="21" t="s">
        <v>33</v>
      </c>
      <c r="D383" s="57">
        <v>236334439.64399999</v>
      </c>
      <c r="E383" s="57">
        <v>287653091.36299998</v>
      </c>
      <c r="F383" s="57">
        <f t="shared" ref="F383:O383" si="123">SUM(F384:F388)</f>
        <v>261227500</v>
      </c>
      <c r="G383" s="57">
        <f t="shared" si="123"/>
        <v>296667500</v>
      </c>
      <c r="H383" s="57">
        <f t="shared" si="123"/>
        <v>320537500</v>
      </c>
      <c r="I383" s="57">
        <f t="shared" si="123"/>
        <v>330447500</v>
      </c>
      <c r="J383" s="57">
        <f t="shared" si="123"/>
        <v>320217500</v>
      </c>
      <c r="K383" s="57">
        <f t="shared" si="123"/>
        <v>301597500</v>
      </c>
      <c r="L383" s="57">
        <f t="shared" si="123"/>
        <v>299377500</v>
      </c>
      <c r="M383" s="57">
        <f t="shared" si="123"/>
        <v>306727500</v>
      </c>
      <c r="N383" s="57">
        <f t="shared" si="123"/>
        <v>209637500</v>
      </c>
      <c r="O383" s="63">
        <f t="shared" si="123"/>
        <v>373967500</v>
      </c>
      <c r="P383" s="47"/>
      <c r="Q383" s="45">
        <f t="shared" si="116"/>
        <v>287653091.36299998</v>
      </c>
      <c r="R383" s="47"/>
      <c r="S383" s="47"/>
      <c r="T383" s="47"/>
    </row>
    <row r="384" spans="1:20" ht="24.75" customHeight="1" outlineLevel="1">
      <c r="A384" s="19">
        <v>311</v>
      </c>
      <c r="B384" s="20">
        <v>311</v>
      </c>
      <c r="C384" s="21" t="s">
        <v>326</v>
      </c>
      <c r="D384" s="57">
        <f>+D383-SUM(D385:D388)</f>
        <v>9234439.6439999938</v>
      </c>
      <c r="E384" s="57">
        <f>+E383-SUM(E385:E388)</f>
        <v>11053091.362999976</v>
      </c>
      <c r="F384" s="57">
        <f>+F381-F382-SUM(F385:F395)</f>
        <v>2627500</v>
      </c>
      <c r="G384" s="57">
        <f t="shared" ref="G384:O384" si="124">+G381-G382-SUM(G385:G395)</f>
        <v>27767500</v>
      </c>
      <c r="H384" s="57">
        <f t="shared" si="124"/>
        <v>44837500</v>
      </c>
      <c r="I384" s="57">
        <f t="shared" si="124"/>
        <v>51347500</v>
      </c>
      <c r="J384" s="57">
        <f t="shared" si="124"/>
        <v>44517500</v>
      </c>
      <c r="K384" s="57">
        <f t="shared" si="124"/>
        <v>30497500</v>
      </c>
      <c r="L384" s="57">
        <f t="shared" si="124"/>
        <v>30477500</v>
      </c>
      <c r="M384" s="57">
        <f t="shared" si="124"/>
        <v>38327500</v>
      </c>
      <c r="N384" s="57">
        <f t="shared" si="124"/>
        <v>337500</v>
      </c>
      <c r="O384" s="63">
        <f t="shared" si="124"/>
        <v>31067500</v>
      </c>
      <c r="P384" s="47"/>
      <c r="Q384" s="45">
        <f t="shared" si="116"/>
        <v>11053091.362999976</v>
      </c>
      <c r="R384" s="47"/>
      <c r="S384" s="47"/>
      <c r="T384" s="47"/>
    </row>
    <row r="385" spans="1:20" ht="24.75" customHeight="1" outlineLevel="1">
      <c r="A385" s="19">
        <v>312</v>
      </c>
      <c r="B385" s="20">
        <v>312</v>
      </c>
      <c r="C385" s="21" t="s">
        <v>327</v>
      </c>
      <c r="D385" s="57">
        <v>66900000</v>
      </c>
      <c r="E385" s="57">
        <v>66500000</v>
      </c>
      <c r="F385" s="57">
        <v>60400000</v>
      </c>
      <c r="G385" s="57">
        <v>68300000</v>
      </c>
      <c r="H385" s="57">
        <v>73500000</v>
      </c>
      <c r="I385" s="57">
        <v>76100000</v>
      </c>
      <c r="J385" s="57">
        <v>73500000</v>
      </c>
      <c r="K385" s="57">
        <v>70000000</v>
      </c>
      <c r="L385" s="57">
        <v>68300000</v>
      </c>
      <c r="M385" s="57">
        <v>67900000</v>
      </c>
      <c r="N385" s="57">
        <v>64800000</v>
      </c>
      <c r="O385" s="63">
        <v>64000000</v>
      </c>
      <c r="P385" s="47"/>
      <c r="Q385" s="45">
        <f t="shared" si="116"/>
        <v>66500000</v>
      </c>
      <c r="R385" s="47"/>
      <c r="S385" s="47"/>
      <c r="T385" s="47"/>
    </row>
    <row r="386" spans="1:20" ht="24.75" customHeight="1" outlineLevel="1">
      <c r="A386" s="19">
        <v>313</v>
      </c>
      <c r="B386" s="20">
        <v>313</v>
      </c>
      <c r="C386" s="21" t="s">
        <v>328</v>
      </c>
      <c r="D386" s="57">
        <v>140000000</v>
      </c>
      <c r="E386" s="57">
        <v>190000000</v>
      </c>
      <c r="F386" s="57">
        <v>180000000</v>
      </c>
      <c r="G386" s="57">
        <v>180000000</v>
      </c>
      <c r="H386" s="57">
        <v>180000000</v>
      </c>
      <c r="I386" s="57">
        <v>180000000</v>
      </c>
      <c r="J386" s="57">
        <v>180000000</v>
      </c>
      <c r="K386" s="57">
        <v>180000000</v>
      </c>
      <c r="L386" s="57">
        <v>180000000</v>
      </c>
      <c r="M386" s="57">
        <v>180000000</v>
      </c>
      <c r="N386" s="57">
        <v>125000000</v>
      </c>
      <c r="O386" s="63">
        <v>259600000</v>
      </c>
      <c r="P386" s="47"/>
      <c r="Q386" s="45">
        <f t="shared" si="116"/>
        <v>190000000</v>
      </c>
      <c r="R386" s="47"/>
      <c r="S386" s="47"/>
      <c r="T386" s="47"/>
    </row>
    <row r="387" spans="1:20" ht="24.75" customHeight="1" outlineLevel="1">
      <c r="A387" s="19">
        <v>314</v>
      </c>
      <c r="B387" s="20">
        <v>314</v>
      </c>
      <c r="C387" s="21" t="s">
        <v>329</v>
      </c>
      <c r="D387" s="57">
        <v>20200000</v>
      </c>
      <c r="E387" s="57">
        <v>20100000</v>
      </c>
      <c r="F387" s="57">
        <v>18200000</v>
      </c>
      <c r="G387" s="57">
        <v>20600000</v>
      </c>
      <c r="H387" s="57">
        <v>22200000</v>
      </c>
      <c r="I387" s="57">
        <v>23000000</v>
      </c>
      <c r="J387" s="57">
        <v>22200000</v>
      </c>
      <c r="K387" s="57">
        <v>21100000</v>
      </c>
      <c r="L387" s="57">
        <v>20600000</v>
      </c>
      <c r="M387" s="57">
        <v>20500000</v>
      </c>
      <c r="N387" s="57">
        <v>19500000</v>
      </c>
      <c r="O387" s="63">
        <v>19300000</v>
      </c>
      <c r="P387" s="47"/>
      <c r="Q387" s="45">
        <f t="shared" si="116"/>
        <v>20100000</v>
      </c>
      <c r="R387" s="47"/>
      <c r="S387" s="47"/>
      <c r="T387" s="47"/>
    </row>
    <row r="388" spans="1:20" ht="24.75" customHeight="1" outlineLevel="1">
      <c r="A388" s="19">
        <v>315</v>
      </c>
      <c r="B388" s="20">
        <v>315</v>
      </c>
      <c r="C388" s="21" t="s">
        <v>330</v>
      </c>
      <c r="D388" s="57">
        <v>0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0</v>
      </c>
      <c r="L388" s="57">
        <v>0</v>
      </c>
      <c r="M388" s="57">
        <v>0</v>
      </c>
      <c r="N388" s="57">
        <v>0</v>
      </c>
      <c r="O388" s="63">
        <v>0</v>
      </c>
      <c r="P388" s="47"/>
      <c r="Q388" s="45">
        <f t="shared" si="116"/>
        <v>0</v>
      </c>
      <c r="R388" s="47"/>
      <c r="S388" s="47"/>
      <c r="T388" s="47"/>
    </row>
    <row r="389" spans="1:20" ht="24.75" customHeight="1" outlineLevel="1">
      <c r="A389" s="19">
        <v>20330</v>
      </c>
      <c r="B389" s="20">
        <v>2131013</v>
      </c>
      <c r="C389" s="21" t="s">
        <v>34</v>
      </c>
      <c r="D389" s="57">
        <v>0</v>
      </c>
      <c r="E389" s="57">
        <v>0</v>
      </c>
      <c r="F389" s="57">
        <f>ROUND(Q$389,-2)</f>
        <v>0</v>
      </c>
      <c r="G389" s="57">
        <f>ROUND(Q$389,-2)</f>
        <v>0</v>
      </c>
      <c r="H389" s="57">
        <f>ROUND(Q$389,-2)</f>
        <v>0</v>
      </c>
      <c r="I389" s="57">
        <f>ROUND(Q$389,-2)</f>
        <v>0</v>
      </c>
      <c r="J389" s="57">
        <f>ROUND(Q$389,-2)</f>
        <v>0</v>
      </c>
      <c r="K389" s="57">
        <f>ROUND(Q$389,-2)</f>
        <v>0</v>
      </c>
      <c r="L389" s="57">
        <f>ROUND(Q$389,-2)</f>
        <v>0</v>
      </c>
      <c r="M389" s="57">
        <f>ROUND(Q$389,-2)</f>
        <v>0</v>
      </c>
      <c r="N389" s="57">
        <f>ROUND(Q$389,-2)</f>
        <v>0</v>
      </c>
      <c r="O389" s="63">
        <f>ROUND(Q$389,-2)</f>
        <v>0</v>
      </c>
      <c r="P389" s="47"/>
      <c r="Q389" s="45">
        <f t="shared" si="116"/>
        <v>0</v>
      </c>
      <c r="R389" s="47"/>
      <c r="S389" s="47"/>
      <c r="T389" s="47"/>
    </row>
    <row r="390" spans="1:20" ht="24.75" customHeight="1" outlineLevel="1">
      <c r="A390" s="19">
        <v>20340</v>
      </c>
      <c r="B390" s="20">
        <v>2131014</v>
      </c>
      <c r="C390" s="71" t="s">
        <v>331</v>
      </c>
      <c r="D390" s="57">
        <v>0</v>
      </c>
      <c r="E390" s="57">
        <v>0</v>
      </c>
      <c r="F390" s="57">
        <f>ROUND(Q$390,-2)</f>
        <v>0</v>
      </c>
      <c r="G390" s="57">
        <f>ROUND(Q$390,-2)</f>
        <v>0</v>
      </c>
      <c r="H390" s="57">
        <f>ROUND(Q$390,-2)</f>
        <v>0</v>
      </c>
      <c r="I390" s="57">
        <f>ROUND(Q$390,-2)</f>
        <v>0</v>
      </c>
      <c r="J390" s="57">
        <f>ROUND(Q$390,-2)</f>
        <v>0</v>
      </c>
      <c r="K390" s="57">
        <f>ROUND(Q$390,-2)</f>
        <v>0</v>
      </c>
      <c r="L390" s="57">
        <f>ROUND(Q$390,-2)</f>
        <v>0</v>
      </c>
      <c r="M390" s="57">
        <f>ROUND(Q$390,-2)</f>
        <v>0</v>
      </c>
      <c r="N390" s="57">
        <f>ROUND(Q$390,-2)</f>
        <v>0</v>
      </c>
      <c r="O390" s="63">
        <f>ROUND(Q$390,-2)</f>
        <v>0</v>
      </c>
      <c r="P390" s="47"/>
      <c r="Q390" s="45">
        <f t="shared" si="116"/>
        <v>0</v>
      </c>
      <c r="R390" s="47"/>
      <c r="S390" s="47"/>
      <c r="T390" s="47"/>
    </row>
    <row r="391" spans="1:20" ht="24.75" customHeight="1" outlineLevel="1">
      <c r="A391" s="19">
        <v>20350</v>
      </c>
      <c r="B391" s="20">
        <v>2131015</v>
      </c>
      <c r="C391" s="71" t="s">
        <v>332</v>
      </c>
      <c r="D391" s="57">
        <v>0</v>
      </c>
      <c r="E391" s="57">
        <v>0</v>
      </c>
      <c r="F391" s="57">
        <f>ROUND(Q$391,-2)</f>
        <v>0</v>
      </c>
      <c r="G391" s="57">
        <f>ROUND(Q$391,-2)</f>
        <v>0</v>
      </c>
      <c r="H391" s="57">
        <f>ROUND(Q$391,-2)</f>
        <v>0</v>
      </c>
      <c r="I391" s="57">
        <f>ROUND(Q$391,-2)</f>
        <v>0</v>
      </c>
      <c r="J391" s="57">
        <f>ROUND(Q$391,-2)</f>
        <v>0</v>
      </c>
      <c r="K391" s="57">
        <f>ROUND(Q$391,-2)</f>
        <v>0</v>
      </c>
      <c r="L391" s="57">
        <f>ROUND(Q$391,-2)</f>
        <v>0</v>
      </c>
      <c r="M391" s="57">
        <f>ROUND(Q$391,-2)</f>
        <v>0</v>
      </c>
      <c r="N391" s="57">
        <f>ROUND(Q$391,-2)</f>
        <v>0</v>
      </c>
      <c r="O391" s="63">
        <f>ROUND(Q$391,-2)</f>
        <v>0</v>
      </c>
      <c r="P391" s="47"/>
      <c r="Q391" s="45">
        <f t="shared" si="116"/>
        <v>0</v>
      </c>
      <c r="R391" s="47"/>
      <c r="S391" s="47"/>
      <c r="T391" s="47"/>
    </row>
    <row r="392" spans="1:20" ht="24.75" customHeight="1" outlineLevel="1">
      <c r="A392" s="19">
        <v>20360</v>
      </c>
      <c r="B392" s="20">
        <v>2131016</v>
      </c>
      <c r="C392" s="21" t="s">
        <v>333</v>
      </c>
      <c r="D392" s="57">
        <v>0</v>
      </c>
      <c r="E392" s="57">
        <v>0</v>
      </c>
      <c r="F392" s="57">
        <f>ROUND(Q$392,-2)</f>
        <v>0</v>
      </c>
      <c r="G392" s="57">
        <f>ROUND(Q$392,-2)</f>
        <v>0</v>
      </c>
      <c r="H392" s="57">
        <f>ROUND(Q$392,-2)</f>
        <v>0</v>
      </c>
      <c r="I392" s="57">
        <f>ROUND(Q$392,-2)</f>
        <v>0</v>
      </c>
      <c r="J392" s="57">
        <f>ROUND(Q$392,-2)</f>
        <v>0</v>
      </c>
      <c r="K392" s="57">
        <f>ROUND(Q$392,-2)</f>
        <v>0</v>
      </c>
      <c r="L392" s="57">
        <f>ROUND(Q$392,-2)</f>
        <v>0</v>
      </c>
      <c r="M392" s="57">
        <f>ROUND(Q$392,-2)</f>
        <v>0</v>
      </c>
      <c r="N392" s="57">
        <f>ROUND(Q$392,-2)</f>
        <v>0</v>
      </c>
      <c r="O392" s="63">
        <f>ROUND(Q$392,-2)</f>
        <v>0</v>
      </c>
      <c r="P392" s="47"/>
      <c r="Q392" s="45">
        <f t="shared" si="116"/>
        <v>0</v>
      </c>
      <c r="R392" s="47"/>
      <c r="S392" s="47"/>
      <c r="T392" s="47"/>
    </row>
    <row r="393" spans="1:20" ht="24.75" customHeight="1" outlineLevel="1">
      <c r="A393" s="19">
        <v>25201</v>
      </c>
      <c r="B393" s="20">
        <v>2131017</v>
      </c>
      <c r="C393" s="21" t="s">
        <v>334</v>
      </c>
      <c r="D393" s="57">
        <v>0</v>
      </c>
      <c r="E393" s="57">
        <v>32500</v>
      </c>
      <c r="F393" s="57">
        <f>ROUND(Q$393,-2)</f>
        <v>32500</v>
      </c>
      <c r="G393" s="57">
        <f>ROUND(Q$393,-2)</f>
        <v>32500</v>
      </c>
      <c r="H393" s="57">
        <f>ROUND(Q$393,-2)</f>
        <v>32500</v>
      </c>
      <c r="I393" s="57">
        <f>ROUND(Q$393,-2)</f>
        <v>32500</v>
      </c>
      <c r="J393" s="57">
        <f>ROUND(Q$393,-2)</f>
        <v>32500</v>
      </c>
      <c r="K393" s="57">
        <f>ROUND(Q$393,-2)</f>
        <v>32500</v>
      </c>
      <c r="L393" s="57">
        <f>ROUND(Q$393,-2)</f>
        <v>32500</v>
      </c>
      <c r="M393" s="57">
        <f>ROUND(Q$393,-2)</f>
        <v>32500</v>
      </c>
      <c r="N393" s="57">
        <f>ROUND(Q$393,-2)</f>
        <v>32500</v>
      </c>
      <c r="O393" s="63">
        <f>ROUND(Q$393,-2)</f>
        <v>32500</v>
      </c>
      <c r="P393" s="47"/>
      <c r="Q393" s="45">
        <f t="shared" si="116"/>
        <v>32500</v>
      </c>
      <c r="R393" s="47"/>
      <c r="S393" s="47"/>
      <c r="T393" s="47"/>
    </row>
    <row r="394" spans="1:20" ht="24.75" customHeight="1" outlineLevel="1">
      <c r="A394" s="19">
        <v>25203</v>
      </c>
      <c r="B394" s="20">
        <v>2131018</v>
      </c>
      <c r="C394" s="21" t="s">
        <v>335</v>
      </c>
      <c r="D394" s="57">
        <v>0</v>
      </c>
      <c r="E394" s="57">
        <v>0</v>
      </c>
      <c r="F394" s="57">
        <f>ROUND(Q$394,-2)</f>
        <v>0</v>
      </c>
      <c r="G394" s="57">
        <f>ROUND(Q$394,-2)</f>
        <v>0</v>
      </c>
      <c r="H394" s="57">
        <f>ROUND(Q$394,-2)</f>
        <v>0</v>
      </c>
      <c r="I394" s="57">
        <f>ROUND(Q$394,-2)</f>
        <v>0</v>
      </c>
      <c r="J394" s="57">
        <f>ROUND(Q$394,-2)</f>
        <v>0</v>
      </c>
      <c r="K394" s="57">
        <f>ROUND(Q$394,-2)</f>
        <v>0</v>
      </c>
      <c r="L394" s="57">
        <f>ROUND(Q$394,-2)</f>
        <v>0</v>
      </c>
      <c r="M394" s="57">
        <f>ROUND(Q$394,-2)</f>
        <v>0</v>
      </c>
      <c r="N394" s="57">
        <f>ROUND(Q$394,-2)</f>
        <v>0</v>
      </c>
      <c r="O394" s="63">
        <f>ROUND(Q$394,-2)</f>
        <v>0</v>
      </c>
      <c r="P394" s="47"/>
      <c r="Q394" s="45">
        <f t="shared" si="116"/>
        <v>0</v>
      </c>
      <c r="R394" s="47"/>
      <c r="S394" s="47"/>
      <c r="T394" s="47"/>
    </row>
    <row r="395" spans="1:20" ht="24.75" customHeight="1" outlineLevel="1">
      <c r="A395" s="19">
        <v>25204</v>
      </c>
      <c r="B395" s="20">
        <v>2131019</v>
      </c>
      <c r="C395" s="21" t="s">
        <v>336</v>
      </c>
      <c r="D395" s="57">
        <v>0</v>
      </c>
      <c r="E395" s="57">
        <v>0</v>
      </c>
      <c r="F395" s="57">
        <f>ROUND(Q$395,-2)</f>
        <v>0</v>
      </c>
      <c r="G395" s="57">
        <f>ROUND(Q$395,-2)</f>
        <v>0</v>
      </c>
      <c r="H395" s="57">
        <f>ROUND(Q$395,-2)</f>
        <v>0</v>
      </c>
      <c r="I395" s="57">
        <f>ROUND(Q$395,-2)</f>
        <v>0</v>
      </c>
      <c r="J395" s="57">
        <f>ROUND(Q$395,-2)</f>
        <v>0</v>
      </c>
      <c r="K395" s="57">
        <f>ROUND(Q$395,-2)</f>
        <v>0</v>
      </c>
      <c r="L395" s="57">
        <f>ROUND(Q$395,-2)</f>
        <v>0</v>
      </c>
      <c r="M395" s="57">
        <f>ROUND(Q$395,-2)</f>
        <v>0</v>
      </c>
      <c r="N395" s="57">
        <f>ROUND(Q$395,-2)</f>
        <v>0</v>
      </c>
      <c r="O395" s="63">
        <f>ROUND(Q$395,-2)</f>
        <v>0</v>
      </c>
      <c r="P395" s="47"/>
      <c r="Q395" s="45">
        <f t="shared" si="116"/>
        <v>0</v>
      </c>
      <c r="R395" s="47"/>
      <c r="S395" s="47"/>
      <c r="T395" s="47"/>
    </row>
    <row r="396" spans="1:20" ht="24.75" customHeight="1" outlineLevel="1">
      <c r="A396" s="19"/>
      <c r="B396" s="20">
        <v>602</v>
      </c>
      <c r="C396" s="21" t="s">
        <v>337</v>
      </c>
      <c r="D396" s="57">
        <f t="shared" ref="D396:O396" si="125">D381+D372+D369</f>
        <v>1424281262.3309999</v>
      </c>
      <c r="E396" s="57">
        <f t="shared" si="125"/>
        <v>1452194902.336</v>
      </c>
      <c r="F396" s="57">
        <f t="shared" si="125"/>
        <v>1437560000</v>
      </c>
      <c r="G396" s="57">
        <f t="shared" si="125"/>
        <v>1574000000</v>
      </c>
      <c r="H396" s="57">
        <f t="shared" si="125"/>
        <v>1479970000</v>
      </c>
      <c r="I396" s="57">
        <f t="shared" si="125"/>
        <v>1522280000</v>
      </c>
      <c r="J396" s="57">
        <f t="shared" si="125"/>
        <v>1505850000</v>
      </c>
      <c r="K396" s="57">
        <f t="shared" si="125"/>
        <v>1533230000</v>
      </c>
      <c r="L396" s="57">
        <f t="shared" si="125"/>
        <v>1600410000</v>
      </c>
      <c r="M396" s="57">
        <f t="shared" si="125"/>
        <v>1492860000</v>
      </c>
      <c r="N396" s="57">
        <f t="shared" si="125"/>
        <v>1379970000</v>
      </c>
      <c r="O396" s="63">
        <f t="shared" si="125"/>
        <v>1731700000</v>
      </c>
      <c r="P396" s="47"/>
      <c r="Q396" s="45">
        <f t="shared" si="116"/>
        <v>1452194902.336</v>
      </c>
      <c r="R396" s="47"/>
      <c r="S396" s="47"/>
      <c r="T396" s="47"/>
    </row>
    <row r="397" spans="1:20" ht="24.75" customHeight="1">
      <c r="A397" s="48" t="s">
        <v>338</v>
      </c>
      <c r="B397" s="49"/>
      <c r="C397" s="50" t="s">
        <v>103</v>
      </c>
      <c r="D397" s="51">
        <f t="shared" ref="D397:O397" si="126">D398+D418+D430+D434+D437+D468+D471</f>
        <v>18402078.899</v>
      </c>
      <c r="E397" s="51">
        <f t="shared" si="126"/>
        <v>19869536.588</v>
      </c>
      <c r="F397" s="51">
        <f t="shared" si="126"/>
        <v>10789800</v>
      </c>
      <c r="G397" s="51">
        <f t="shared" si="126"/>
        <v>10946700</v>
      </c>
      <c r="H397" s="51">
        <f t="shared" si="126"/>
        <v>10943000</v>
      </c>
      <c r="I397" s="51">
        <f t="shared" si="126"/>
        <v>10939300</v>
      </c>
      <c r="J397" s="51">
        <f t="shared" si="126"/>
        <v>10944900</v>
      </c>
      <c r="K397" s="51">
        <f t="shared" si="126"/>
        <v>10946700</v>
      </c>
      <c r="L397" s="51">
        <f t="shared" si="126"/>
        <v>16482200</v>
      </c>
      <c r="M397" s="51">
        <f t="shared" si="126"/>
        <v>16482200</v>
      </c>
      <c r="N397" s="51">
        <f t="shared" si="126"/>
        <v>16482200</v>
      </c>
      <c r="O397" s="53">
        <f t="shared" si="126"/>
        <v>22942500</v>
      </c>
      <c r="P397" s="47"/>
      <c r="Q397" s="55">
        <f t="shared" si="116"/>
        <v>19869536.588</v>
      </c>
      <c r="R397" s="47"/>
      <c r="S397" s="47"/>
      <c r="T397" s="47"/>
    </row>
    <row r="398" spans="1:20" ht="24.75" customHeight="1" outlineLevel="1">
      <c r="A398" s="19">
        <v>21000</v>
      </c>
      <c r="B398" s="20">
        <v>2150000</v>
      </c>
      <c r="C398" s="21" t="s">
        <v>339</v>
      </c>
      <c r="D398" s="57">
        <f t="shared" ref="D398:O398" si="127">+D399+D400+D410+D411+D415+D416+D417</f>
        <v>0</v>
      </c>
      <c r="E398" s="57">
        <f t="shared" si="127"/>
        <v>0</v>
      </c>
      <c r="F398" s="57">
        <f t="shared" si="127"/>
        <v>0</v>
      </c>
      <c r="G398" s="57">
        <f t="shared" si="127"/>
        <v>0</v>
      </c>
      <c r="H398" s="57">
        <f t="shared" si="127"/>
        <v>0</v>
      </c>
      <c r="I398" s="57">
        <f t="shared" si="127"/>
        <v>0</v>
      </c>
      <c r="J398" s="57">
        <f t="shared" si="127"/>
        <v>0</v>
      </c>
      <c r="K398" s="57">
        <f t="shared" si="127"/>
        <v>0</v>
      </c>
      <c r="L398" s="57">
        <f t="shared" si="127"/>
        <v>0</v>
      </c>
      <c r="M398" s="57">
        <f t="shared" si="127"/>
        <v>0</v>
      </c>
      <c r="N398" s="57">
        <f t="shared" si="127"/>
        <v>0</v>
      </c>
      <c r="O398" s="63">
        <f t="shared" si="127"/>
        <v>0</v>
      </c>
      <c r="P398" s="47"/>
      <c r="Q398" s="45">
        <f t="shared" si="116"/>
        <v>0</v>
      </c>
      <c r="R398" s="47"/>
      <c r="S398" s="47"/>
      <c r="T398" s="47"/>
    </row>
    <row r="399" spans="1:20" ht="24.75" customHeight="1" outlineLevel="1">
      <c r="A399" s="19">
        <v>21100</v>
      </c>
      <c r="B399" s="20">
        <v>2151111</v>
      </c>
      <c r="C399" s="21" t="s">
        <v>340</v>
      </c>
      <c r="D399" s="57">
        <v>0</v>
      </c>
      <c r="E399" s="57">
        <v>0</v>
      </c>
      <c r="F399" s="57">
        <f>ROUND(Q$399,-2)</f>
        <v>0</v>
      </c>
      <c r="G399" s="57">
        <f>ROUND(Q$399,-2)</f>
        <v>0</v>
      </c>
      <c r="H399" s="57">
        <f>ROUND(Q$399,-2)</f>
        <v>0</v>
      </c>
      <c r="I399" s="57">
        <f>ROUND(Q$399,-2)</f>
        <v>0</v>
      </c>
      <c r="J399" s="57">
        <f>ROUND(Q$399,-2)</f>
        <v>0</v>
      </c>
      <c r="K399" s="57">
        <f>ROUND(Q$399,-2)</f>
        <v>0</v>
      </c>
      <c r="L399" s="57">
        <f>ROUND(Q$399,-2)</f>
        <v>0</v>
      </c>
      <c r="M399" s="57">
        <f>ROUND(Q$399,-2)</f>
        <v>0</v>
      </c>
      <c r="N399" s="57">
        <f>ROUND(Q$399,-2)</f>
        <v>0</v>
      </c>
      <c r="O399" s="63">
        <f>ROUND(Q$399,-2)</f>
        <v>0</v>
      </c>
      <c r="P399" s="47"/>
      <c r="Q399" s="45">
        <f t="shared" si="116"/>
        <v>0</v>
      </c>
      <c r="R399" s="47"/>
      <c r="S399" s="47"/>
      <c r="T399" s="47"/>
    </row>
    <row r="400" spans="1:20" ht="24.75" customHeight="1" outlineLevel="1">
      <c r="A400" s="19">
        <v>21200</v>
      </c>
      <c r="B400" s="20">
        <v>2152100</v>
      </c>
      <c r="C400" s="21" t="s">
        <v>341</v>
      </c>
      <c r="D400" s="57">
        <f t="shared" ref="D400:O400" si="128">+D401+D409</f>
        <v>0</v>
      </c>
      <c r="E400" s="57">
        <f t="shared" si="128"/>
        <v>0</v>
      </c>
      <c r="F400" s="57">
        <f t="shared" si="128"/>
        <v>0</v>
      </c>
      <c r="G400" s="57">
        <f t="shared" si="128"/>
        <v>0</v>
      </c>
      <c r="H400" s="57">
        <f t="shared" si="128"/>
        <v>0</v>
      </c>
      <c r="I400" s="57">
        <f t="shared" si="128"/>
        <v>0</v>
      </c>
      <c r="J400" s="57">
        <f t="shared" si="128"/>
        <v>0</v>
      </c>
      <c r="K400" s="57">
        <f t="shared" si="128"/>
        <v>0</v>
      </c>
      <c r="L400" s="57">
        <f t="shared" si="128"/>
        <v>0</v>
      </c>
      <c r="M400" s="57">
        <f t="shared" si="128"/>
        <v>0</v>
      </c>
      <c r="N400" s="57">
        <f t="shared" si="128"/>
        <v>0</v>
      </c>
      <c r="O400" s="63">
        <f t="shared" si="128"/>
        <v>0</v>
      </c>
      <c r="P400" s="47"/>
      <c r="Q400" s="45">
        <f t="shared" si="116"/>
        <v>0</v>
      </c>
      <c r="R400" s="47"/>
      <c r="S400" s="47"/>
      <c r="T400" s="47"/>
    </row>
    <row r="401" spans="1:20" ht="24.75" customHeight="1" outlineLevel="1">
      <c r="A401" s="19">
        <v>21210</v>
      </c>
      <c r="B401" s="20">
        <v>2152110</v>
      </c>
      <c r="C401" s="21" t="s">
        <v>342</v>
      </c>
      <c r="D401" s="57">
        <f t="shared" ref="D401:O401" si="129">+D402+D403+D404</f>
        <v>0</v>
      </c>
      <c r="E401" s="57">
        <f t="shared" si="129"/>
        <v>0</v>
      </c>
      <c r="F401" s="57">
        <f t="shared" si="129"/>
        <v>0</v>
      </c>
      <c r="G401" s="57">
        <f t="shared" si="129"/>
        <v>0</v>
      </c>
      <c r="H401" s="57">
        <f t="shared" si="129"/>
        <v>0</v>
      </c>
      <c r="I401" s="57">
        <f t="shared" si="129"/>
        <v>0</v>
      </c>
      <c r="J401" s="57">
        <f t="shared" si="129"/>
        <v>0</v>
      </c>
      <c r="K401" s="57">
        <f t="shared" si="129"/>
        <v>0</v>
      </c>
      <c r="L401" s="57">
        <f t="shared" si="129"/>
        <v>0</v>
      </c>
      <c r="M401" s="57">
        <f t="shared" si="129"/>
        <v>0</v>
      </c>
      <c r="N401" s="57">
        <f t="shared" si="129"/>
        <v>0</v>
      </c>
      <c r="O401" s="63">
        <f t="shared" si="129"/>
        <v>0</v>
      </c>
      <c r="P401" s="47"/>
      <c r="Q401" s="45">
        <f t="shared" si="116"/>
        <v>0</v>
      </c>
      <c r="R401" s="47"/>
      <c r="S401" s="47"/>
      <c r="T401" s="47"/>
    </row>
    <row r="402" spans="1:20" ht="24.75" customHeight="1" outlineLevel="1">
      <c r="A402" s="19">
        <v>21220</v>
      </c>
      <c r="B402" s="20">
        <v>2152111</v>
      </c>
      <c r="C402" s="21" t="s">
        <v>343</v>
      </c>
      <c r="D402" s="57">
        <v>0</v>
      </c>
      <c r="E402" s="57">
        <v>0</v>
      </c>
      <c r="F402" s="57">
        <f>ROUND(Q$402,-2)</f>
        <v>0</v>
      </c>
      <c r="G402" s="57">
        <f>ROUND(Q$402,-2)</f>
        <v>0</v>
      </c>
      <c r="H402" s="57">
        <f>ROUND(Q$402,-2)</f>
        <v>0</v>
      </c>
      <c r="I402" s="57">
        <f>ROUND(Q$402,-2)</f>
        <v>0</v>
      </c>
      <c r="J402" s="57">
        <f>ROUND(Q$402,-2)</f>
        <v>0</v>
      </c>
      <c r="K402" s="57">
        <f>ROUND(Q$402,-2)</f>
        <v>0</v>
      </c>
      <c r="L402" s="57">
        <f>ROUND(Q$402,-2)</f>
        <v>0</v>
      </c>
      <c r="M402" s="57">
        <f>ROUND(Q$402,-2)</f>
        <v>0</v>
      </c>
      <c r="N402" s="57">
        <f>ROUND(Q$402,-2)</f>
        <v>0</v>
      </c>
      <c r="O402" s="63">
        <f>ROUND(Q$402,-2)</f>
        <v>0</v>
      </c>
      <c r="P402" s="47"/>
      <c r="Q402" s="45">
        <f t="shared" si="116"/>
        <v>0</v>
      </c>
      <c r="R402" s="47"/>
      <c r="S402" s="47"/>
      <c r="T402" s="47"/>
    </row>
    <row r="403" spans="1:20" ht="24.75" customHeight="1" outlineLevel="1">
      <c r="A403" s="19">
        <v>21230</v>
      </c>
      <c r="B403" s="20">
        <v>2152112</v>
      </c>
      <c r="C403" s="21" t="s">
        <v>344</v>
      </c>
      <c r="D403" s="57">
        <v>0</v>
      </c>
      <c r="E403" s="57">
        <v>0</v>
      </c>
      <c r="F403" s="57">
        <f>ROUND(Q$403,-2)</f>
        <v>0</v>
      </c>
      <c r="G403" s="57">
        <f>ROUND(Q$403,-2)</f>
        <v>0</v>
      </c>
      <c r="H403" s="57">
        <f>ROUND(Q$403,-2)</f>
        <v>0</v>
      </c>
      <c r="I403" s="57">
        <f>ROUND(Q$403,-2)</f>
        <v>0</v>
      </c>
      <c r="J403" s="57">
        <f>ROUND(Q$403,-2)</f>
        <v>0</v>
      </c>
      <c r="K403" s="57">
        <f>ROUND(Q$403,-2)</f>
        <v>0</v>
      </c>
      <c r="L403" s="57">
        <f>ROUND(Q$403,-2)</f>
        <v>0</v>
      </c>
      <c r="M403" s="57">
        <f>ROUND(Q$403,-2)</f>
        <v>0</v>
      </c>
      <c r="N403" s="57">
        <f>ROUND(Q$403,-2)</f>
        <v>0</v>
      </c>
      <c r="O403" s="63">
        <f>ROUND(Q$403,-2)</f>
        <v>0</v>
      </c>
      <c r="P403" s="47"/>
      <c r="Q403" s="45">
        <f t="shared" si="116"/>
        <v>0</v>
      </c>
      <c r="R403" s="47"/>
      <c r="S403" s="47"/>
      <c r="T403" s="47"/>
    </row>
    <row r="404" spans="1:20" ht="24.75" customHeight="1" outlineLevel="1">
      <c r="A404" s="19">
        <v>21240</v>
      </c>
      <c r="B404" s="20">
        <v>2152190</v>
      </c>
      <c r="C404" s="21" t="s">
        <v>66</v>
      </c>
      <c r="D404" s="57">
        <f t="shared" ref="D404:O404" si="130">+SUM(D405:D408)</f>
        <v>0</v>
      </c>
      <c r="E404" s="57">
        <f t="shared" si="130"/>
        <v>0</v>
      </c>
      <c r="F404" s="57">
        <f t="shared" si="130"/>
        <v>0</v>
      </c>
      <c r="G404" s="57">
        <f t="shared" si="130"/>
        <v>0</v>
      </c>
      <c r="H404" s="57">
        <f t="shared" si="130"/>
        <v>0</v>
      </c>
      <c r="I404" s="57">
        <f t="shared" si="130"/>
        <v>0</v>
      </c>
      <c r="J404" s="57">
        <f t="shared" si="130"/>
        <v>0</v>
      </c>
      <c r="K404" s="57">
        <f t="shared" si="130"/>
        <v>0</v>
      </c>
      <c r="L404" s="57">
        <f t="shared" si="130"/>
        <v>0</v>
      </c>
      <c r="M404" s="57">
        <f t="shared" si="130"/>
        <v>0</v>
      </c>
      <c r="N404" s="57">
        <f t="shared" si="130"/>
        <v>0</v>
      </c>
      <c r="O404" s="63">
        <f t="shared" si="130"/>
        <v>0</v>
      </c>
      <c r="P404" s="47"/>
      <c r="Q404" s="45">
        <f t="shared" si="116"/>
        <v>0</v>
      </c>
      <c r="R404" s="47"/>
      <c r="S404" s="47"/>
      <c r="T404" s="47"/>
    </row>
    <row r="405" spans="1:20" ht="24.75" customHeight="1" outlineLevel="1">
      <c r="A405" s="19">
        <v>21241</v>
      </c>
      <c r="B405" s="20">
        <v>2152191</v>
      </c>
      <c r="C405" s="21" t="s">
        <v>345</v>
      </c>
      <c r="D405" s="57">
        <v>0</v>
      </c>
      <c r="E405" s="57">
        <v>0</v>
      </c>
      <c r="F405" s="57">
        <f>ROUND(Q$405,-2)</f>
        <v>0</v>
      </c>
      <c r="G405" s="57">
        <f>ROUND(Q$405,-2)</f>
        <v>0</v>
      </c>
      <c r="H405" s="57">
        <f>ROUND(Q$405,-2)</f>
        <v>0</v>
      </c>
      <c r="I405" s="57">
        <f>ROUND(Q$405,-2)</f>
        <v>0</v>
      </c>
      <c r="J405" s="57">
        <f>ROUND(Q$405,-2)</f>
        <v>0</v>
      </c>
      <c r="K405" s="57">
        <f>ROUND(Q$405,-2)</f>
        <v>0</v>
      </c>
      <c r="L405" s="57">
        <f>ROUND(Q$405,-2)</f>
        <v>0</v>
      </c>
      <c r="M405" s="57">
        <f>ROUND(Q$405,-2)</f>
        <v>0</v>
      </c>
      <c r="N405" s="57">
        <f>ROUND(Q$405,-2)</f>
        <v>0</v>
      </c>
      <c r="O405" s="63">
        <f>ROUND(Q$405,-2)</f>
        <v>0</v>
      </c>
      <c r="P405" s="47"/>
      <c r="Q405" s="45">
        <f t="shared" si="116"/>
        <v>0</v>
      </c>
      <c r="R405" s="47"/>
      <c r="S405" s="47"/>
      <c r="T405" s="47"/>
    </row>
    <row r="406" spans="1:20" ht="24.75" customHeight="1" outlineLevel="1">
      <c r="A406" s="19">
        <v>21242</v>
      </c>
      <c r="B406" s="20">
        <v>2152192</v>
      </c>
      <c r="C406" s="21" t="s">
        <v>346</v>
      </c>
      <c r="D406" s="57">
        <v>0</v>
      </c>
      <c r="E406" s="57">
        <v>0</v>
      </c>
      <c r="F406" s="57">
        <f>ROUND(Q$406,-2)</f>
        <v>0</v>
      </c>
      <c r="G406" s="57">
        <f>ROUND(Q$406,-2)</f>
        <v>0</v>
      </c>
      <c r="H406" s="57">
        <f>ROUND(Q$406,-2)</f>
        <v>0</v>
      </c>
      <c r="I406" s="57">
        <f>ROUND(Q$406,-2)</f>
        <v>0</v>
      </c>
      <c r="J406" s="57">
        <f>ROUND(Q$406,-2)</f>
        <v>0</v>
      </c>
      <c r="K406" s="57">
        <f>ROUND(Q$406,-2)</f>
        <v>0</v>
      </c>
      <c r="L406" s="57">
        <f>ROUND(Q$406,-2)</f>
        <v>0</v>
      </c>
      <c r="M406" s="57">
        <f>ROUND(Q$406,-2)</f>
        <v>0</v>
      </c>
      <c r="N406" s="57">
        <f>ROUND(Q$406,-2)</f>
        <v>0</v>
      </c>
      <c r="O406" s="63">
        <f>ROUND(Q$406,-2)</f>
        <v>0</v>
      </c>
      <c r="P406" s="47"/>
      <c r="Q406" s="45">
        <f t="shared" si="116"/>
        <v>0</v>
      </c>
      <c r="R406" s="47"/>
      <c r="S406" s="47"/>
      <c r="T406" s="47"/>
    </row>
    <row r="407" spans="1:20" ht="24.75" customHeight="1" outlineLevel="1">
      <c r="A407" s="19">
        <v>21243</v>
      </c>
      <c r="B407" s="20">
        <v>2152193</v>
      </c>
      <c r="C407" s="21" t="s">
        <v>347</v>
      </c>
      <c r="D407" s="57">
        <v>0</v>
      </c>
      <c r="E407" s="57">
        <v>0</v>
      </c>
      <c r="F407" s="57">
        <f>ROUND(Q$407,-2)</f>
        <v>0</v>
      </c>
      <c r="G407" s="57">
        <f>ROUND(Q$407,-2)</f>
        <v>0</v>
      </c>
      <c r="H407" s="57">
        <f>ROUND(Q$407,-2)</f>
        <v>0</v>
      </c>
      <c r="I407" s="57">
        <f>ROUND(Q$407,-2)</f>
        <v>0</v>
      </c>
      <c r="J407" s="57">
        <f>ROUND(Q$407,-2)</f>
        <v>0</v>
      </c>
      <c r="K407" s="57">
        <f>ROUND(Q$407,-2)</f>
        <v>0</v>
      </c>
      <c r="L407" s="57">
        <f>ROUND(Q$407,-2)</f>
        <v>0</v>
      </c>
      <c r="M407" s="57">
        <f>ROUND(Q$407,-2)</f>
        <v>0</v>
      </c>
      <c r="N407" s="57">
        <f>ROUND(Q$407,-2)</f>
        <v>0</v>
      </c>
      <c r="O407" s="63">
        <f>ROUND(Q$407,-2)</f>
        <v>0</v>
      </c>
      <c r="P407" s="47"/>
      <c r="Q407" s="45">
        <f t="shared" si="116"/>
        <v>0</v>
      </c>
      <c r="R407" s="47"/>
      <c r="S407" s="47"/>
      <c r="T407" s="47"/>
    </row>
    <row r="408" spans="1:20" ht="24.75" customHeight="1" outlineLevel="1">
      <c r="A408" s="19">
        <v>21244</v>
      </c>
      <c r="B408" s="20">
        <v>2152194</v>
      </c>
      <c r="C408" s="21" t="s">
        <v>348</v>
      </c>
      <c r="D408" s="57">
        <v>0</v>
      </c>
      <c r="E408" s="57">
        <v>0</v>
      </c>
      <c r="F408" s="57">
        <f>ROUND(Q$408,-2)</f>
        <v>0</v>
      </c>
      <c r="G408" s="57">
        <f>ROUND(Q$408,-2)</f>
        <v>0</v>
      </c>
      <c r="H408" s="57">
        <f>ROUND(Q$408,-2)</f>
        <v>0</v>
      </c>
      <c r="I408" s="57">
        <f>ROUND(Q$408,-2)</f>
        <v>0</v>
      </c>
      <c r="J408" s="57">
        <f>ROUND(Q$408,-2)</f>
        <v>0</v>
      </c>
      <c r="K408" s="57">
        <f>ROUND(Q$408,-2)</f>
        <v>0</v>
      </c>
      <c r="L408" s="57">
        <f>ROUND(Q$408,-2)</f>
        <v>0</v>
      </c>
      <c r="M408" s="57">
        <f>ROUND(Q$408,-2)</f>
        <v>0</v>
      </c>
      <c r="N408" s="57">
        <f>ROUND(Q$408,-2)</f>
        <v>0</v>
      </c>
      <c r="O408" s="63">
        <f>ROUND(Q$408,-2)</f>
        <v>0</v>
      </c>
      <c r="P408" s="47"/>
      <c r="Q408" s="45">
        <f t="shared" si="116"/>
        <v>0</v>
      </c>
      <c r="R408" s="47"/>
      <c r="S408" s="47"/>
      <c r="T408" s="47"/>
    </row>
    <row r="409" spans="1:20" ht="24.75" customHeight="1" outlineLevel="1">
      <c r="A409" s="19">
        <v>21250</v>
      </c>
      <c r="B409" s="20">
        <v>2152210</v>
      </c>
      <c r="C409" s="21" t="s">
        <v>349</v>
      </c>
      <c r="D409" s="57">
        <v>0</v>
      </c>
      <c r="E409" s="57">
        <v>0</v>
      </c>
      <c r="F409" s="57">
        <f>ROUND(Q$409,-2)</f>
        <v>0</v>
      </c>
      <c r="G409" s="57">
        <f>ROUND(Q$409,-2)</f>
        <v>0</v>
      </c>
      <c r="H409" s="57">
        <f>ROUND(Q$409,-2)</f>
        <v>0</v>
      </c>
      <c r="I409" s="57">
        <f>ROUND(Q$409,-2)</f>
        <v>0</v>
      </c>
      <c r="J409" s="57">
        <f>ROUND(Q$409,-2)</f>
        <v>0</v>
      </c>
      <c r="K409" s="57">
        <f>ROUND(Q$409,-2)</f>
        <v>0</v>
      </c>
      <c r="L409" s="57">
        <f>ROUND(Q$409,-2)</f>
        <v>0</v>
      </c>
      <c r="M409" s="57">
        <f>ROUND(Q$409,-2)</f>
        <v>0</v>
      </c>
      <c r="N409" s="57">
        <f>ROUND(Q$409,-2)</f>
        <v>0</v>
      </c>
      <c r="O409" s="63">
        <f>ROUND(Q$409,-2)</f>
        <v>0</v>
      </c>
      <c r="P409" s="47"/>
      <c r="Q409" s="45">
        <f t="shared" si="116"/>
        <v>0</v>
      </c>
      <c r="R409" s="47"/>
      <c r="S409" s="47"/>
      <c r="T409" s="47"/>
    </row>
    <row r="410" spans="1:20" ht="24.75" customHeight="1" outlineLevel="1">
      <c r="A410" s="19">
        <v>21255</v>
      </c>
      <c r="B410" s="20">
        <v>2153111</v>
      </c>
      <c r="C410" s="21" t="s">
        <v>350</v>
      </c>
      <c r="D410" s="57">
        <v>0</v>
      </c>
      <c r="E410" s="57">
        <v>0</v>
      </c>
      <c r="F410" s="57">
        <f>ROUND(Q$410,-2)</f>
        <v>0</v>
      </c>
      <c r="G410" s="57">
        <f>ROUND(Q$410,-2)</f>
        <v>0</v>
      </c>
      <c r="H410" s="57">
        <f>ROUND(Q$410,-2)</f>
        <v>0</v>
      </c>
      <c r="I410" s="57">
        <f>ROUND(Q$410,-2)</f>
        <v>0</v>
      </c>
      <c r="J410" s="57">
        <f>ROUND(Q$410,-2)</f>
        <v>0</v>
      </c>
      <c r="K410" s="57">
        <f>ROUND(Q$410,-2)</f>
        <v>0</v>
      </c>
      <c r="L410" s="57">
        <f>ROUND(Q$410,-2)</f>
        <v>0</v>
      </c>
      <c r="M410" s="57">
        <f>ROUND(Q$410,-2)</f>
        <v>0</v>
      </c>
      <c r="N410" s="57">
        <f>ROUND(Q$410,-2)</f>
        <v>0</v>
      </c>
      <c r="O410" s="63">
        <f>ROUND(Q$410,-2)</f>
        <v>0</v>
      </c>
      <c r="P410" s="47"/>
      <c r="Q410" s="45">
        <f t="shared" si="116"/>
        <v>0</v>
      </c>
      <c r="R410" s="47"/>
      <c r="S410" s="47"/>
      <c r="T410" s="47"/>
    </row>
    <row r="411" spans="1:20" ht="24.75" customHeight="1" outlineLevel="1">
      <c r="A411" s="19">
        <v>21300</v>
      </c>
      <c r="B411" s="20">
        <v>2154100</v>
      </c>
      <c r="C411" s="21" t="s">
        <v>351</v>
      </c>
      <c r="D411" s="57">
        <f t="shared" ref="D411:O411" si="131">+SUM(D412:D414)</f>
        <v>0</v>
      </c>
      <c r="E411" s="57">
        <f t="shared" si="131"/>
        <v>0</v>
      </c>
      <c r="F411" s="57">
        <f t="shared" si="131"/>
        <v>0</v>
      </c>
      <c r="G411" s="57">
        <f t="shared" si="131"/>
        <v>0</v>
      </c>
      <c r="H411" s="57">
        <f t="shared" si="131"/>
        <v>0</v>
      </c>
      <c r="I411" s="57">
        <f t="shared" si="131"/>
        <v>0</v>
      </c>
      <c r="J411" s="57">
        <f t="shared" si="131"/>
        <v>0</v>
      </c>
      <c r="K411" s="57">
        <f t="shared" si="131"/>
        <v>0</v>
      </c>
      <c r="L411" s="57">
        <f t="shared" si="131"/>
        <v>0</v>
      </c>
      <c r="M411" s="57">
        <f t="shared" si="131"/>
        <v>0</v>
      </c>
      <c r="N411" s="57">
        <f t="shared" si="131"/>
        <v>0</v>
      </c>
      <c r="O411" s="63">
        <f t="shared" si="131"/>
        <v>0</v>
      </c>
      <c r="P411" s="47"/>
      <c r="Q411" s="45">
        <f t="shared" si="116"/>
        <v>0</v>
      </c>
      <c r="R411" s="47"/>
      <c r="S411" s="47"/>
      <c r="T411" s="47"/>
    </row>
    <row r="412" spans="1:20" ht="24.75" customHeight="1" outlineLevel="1">
      <c r="A412" s="19">
        <v>21310</v>
      </c>
      <c r="B412" s="20">
        <v>2154111</v>
      </c>
      <c r="C412" s="21" t="s">
        <v>352</v>
      </c>
      <c r="D412" s="57">
        <v>0</v>
      </c>
      <c r="E412" s="57">
        <v>0</v>
      </c>
      <c r="F412" s="57">
        <f>ROUND(Q$412,-2)</f>
        <v>0</v>
      </c>
      <c r="G412" s="57">
        <f>ROUND(Q$412,-2)</f>
        <v>0</v>
      </c>
      <c r="H412" s="57">
        <f>ROUND(Q$412,-2)</f>
        <v>0</v>
      </c>
      <c r="I412" s="57">
        <f>ROUND(Q$412,-2)</f>
        <v>0</v>
      </c>
      <c r="J412" s="57">
        <f>ROUND(Q$412,-2)</f>
        <v>0</v>
      </c>
      <c r="K412" s="57">
        <f>ROUND(Q$412,-2)</f>
        <v>0</v>
      </c>
      <c r="L412" s="57">
        <f>ROUND(Q$412,-2)</f>
        <v>0</v>
      </c>
      <c r="M412" s="57">
        <f>ROUND(Q$412,-2)</f>
        <v>0</v>
      </c>
      <c r="N412" s="57">
        <f>ROUND(Q$412,-2)</f>
        <v>0</v>
      </c>
      <c r="O412" s="63">
        <f>ROUND(Q$412,-2)</f>
        <v>0</v>
      </c>
      <c r="P412" s="47"/>
      <c r="Q412" s="45">
        <f t="shared" si="116"/>
        <v>0</v>
      </c>
      <c r="R412" s="47"/>
      <c r="S412" s="47"/>
      <c r="T412" s="47"/>
    </row>
    <row r="413" spans="1:20" ht="24.75" customHeight="1" outlineLevel="1">
      <c r="A413" s="19">
        <v>21320</v>
      </c>
      <c r="B413" s="20">
        <v>2154112</v>
      </c>
      <c r="C413" s="21" t="s">
        <v>353</v>
      </c>
      <c r="D413" s="57">
        <v>0</v>
      </c>
      <c r="E413" s="57">
        <v>0</v>
      </c>
      <c r="F413" s="57">
        <f>ROUND(Q$413,-2)</f>
        <v>0</v>
      </c>
      <c r="G413" s="57">
        <f>ROUND(Q$413,-2)</f>
        <v>0</v>
      </c>
      <c r="H413" s="57">
        <f>ROUND(Q$413,-2)</f>
        <v>0</v>
      </c>
      <c r="I413" s="57">
        <f>ROUND(Q$413,-2)</f>
        <v>0</v>
      </c>
      <c r="J413" s="57">
        <f>ROUND(Q$413,-2)</f>
        <v>0</v>
      </c>
      <c r="K413" s="57">
        <f>ROUND(Q$413,-2)</f>
        <v>0</v>
      </c>
      <c r="L413" s="57">
        <f>ROUND(Q$413,-2)</f>
        <v>0</v>
      </c>
      <c r="M413" s="57">
        <f>ROUND(Q$413,-2)</f>
        <v>0</v>
      </c>
      <c r="N413" s="57">
        <f>ROUND(Q$413,-2)</f>
        <v>0</v>
      </c>
      <c r="O413" s="63">
        <f>ROUND(Q$413,-2)</f>
        <v>0</v>
      </c>
      <c r="P413" s="47"/>
      <c r="Q413" s="45">
        <f t="shared" si="116"/>
        <v>0</v>
      </c>
      <c r="R413" s="47"/>
      <c r="S413" s="47"/>
      <c r="T413" s="47"/>
    </row>
    <row r="414" spans="1:20" ht="24.75" customHeight="1" outlineLevel="1">
      <c r="A414" s="19">
        <v>21330</v>
      </c>
      <c r="B414" s="20">
        <v>2154119</v>
      </c>
      <c r="C414" s="21" t="s">
        <v>354</v>
      </c>
      <c r="D414" s="57">
        <v>0</v>
      </c>
      <c r="E414" s="57">
        <v>0</v>
      </c>
      <c r="F414" s="57">
        <f>ROUND(Q$414,-2)</f>
        <v>0</v>
      </c>
      <c r="G414" s="57">
        <f>ROUND(Q$414,-2)</f>
        <v>0</v>
      </c>
      <c r="H414" s="57">
        <f>ROUND(Q$414,-2)</f>
        <v>0</v>
      </c>
      <c r="I414" s="57">
        <f>ROUND(Q$414,-2)</f>
        <v>0</v>
      </c>
      <c r="J414" s="57">
        <f>ROUND(Q$414,-2)</f>
        <v>0</v>
      </c>
      <c r="K414" s="57">
        <f>ROUND(Q$414,-2)</f>
        <v>0</v>
      </c>
      <c r="L414" s="57">
        <f>ROUND(Q$414,-2)</f>
        <v>0</v>
      </c>
      <c r="M414" s="57">
        <f>ROUND(Q$414,-2)</f>
        <v>0</v>
      </c>
      <c r="N414" s="57">
        <f>ROUND(Q$414,-2)</f>
        <v>0</v>
      </c>
      <c r="O414" s="63">
        <f>ROUND(Q$414,-2)</f>
        <v>0</v>
      </c>
      <c r="P414" s="47"/>
      <c r="Q414" s="45">
        <f t="shared" si="116"/>
        <v>0</v>
      </c>
      <c r="R414" s="47"/>
      <c r="S414" s="47"/>
      <c r="T414" s="47"/>
    </row>
    <row r="415" spans="1:20" ht="24.75" customHeight="1" outlineLevel="1">
      <c r="A415" s="19">
        <v>21400</v>
      </c>
      <c r="B415" s="20">
        <v>2155111</v>
      </c>
      <c r="C415" s="21" t="s">
        <v>355</v>
      </c>
      <c r="D415" s="57">
        <v>0</v>
      </c>
      <c r="E415" s="57">
        <v>0</v>
      </c>
      <c r="F415" s="57">
        <f>ROUND(Q$415,-2)</f>
        <v>0</v>
      </c>
      <c r="G415" s="57">
        <f>ROUND(Q$415,-2)</f>
        <v>0</v>
      </c>
      <c r="H415" s="57">
        <f>ROUND(Q$415,-2)</f>
        <v>0</v>
      </c>
      <c r="I415" s="57">
        <f>ROUND(Q$415,-2)</f>
        <v>0</v>
      </c>
      <c r="J415" s="57">
        <f>ROUND(Q$415,-2)</f>
        <v>0</v>
      </c>
      <c r="K415" s="57">
        <f>ROUND(Q$415,-2)</f>
        <v>0</v>
      </c>
      <c r="L415" s="57">
        <f>ROUND(Q$415,-2)</f>
        <v>0</v>
      </c>
      <c r="M415" s="57">
        <f>ROUND(Q$415,-2)</f>
        <v>0</v>
      </c>
      <c r="N415" s="57">
        <f>ROUND(Q$415,-2)</f>
        <v>0</v>
      </c>
      <c r="O415" s="63">
        <f>ROUND(Q$415,-2)</f>
        <v>0</v>
      </c>
      <c r="P415" s="47"/>
      <c r="Q415" s="45">
        <f t="shared" ref="Q415:Q478" si="132">+E415</f>
        <v>0</v>
      </c>
      <c r="R415" s="47"/>
      <c r="S415" s="47"/>
      <c r="T415" s="47"/>
    </row>
    <row r="416" spans="1:20" ht="24.75" customHeight="1" outlineLevel="1">
      <c r="A416" s="19">
        <v>21910</v>
      </c>
      <c r="B416" s="20">
        <v>2156111</v>
      </c>
      <c r="C416" s="21" t="s">
        <v>22</v>
      </c>
      <c r="D416" s="57">
        <v>0</v>
      </c>
      <c r="E416" s="57">
        <v>0</v>
      </c>
      <c r="F416" s="57">
        <f>ROUND(Q$416,-2)</f>
        <v>0</v>
      </c>
      <c r="G416" s="57">
        <f>ROUND(Q$416,-2)</f>
        <v>0</v>
      </c>
      <c r="H416" s="57">
        <f>ROUND(Q$416,-2)</f>
        <v>0</v>
      </c>
      <c r="I416" s="57">
        <f>ROUND(Q$416,-2)</f>
        <v>0</v>
      </c>
      <c r="J416" s="57">
        <f>ROUND(Q$416,-2)</f>
        <v>0</v>
      </c>
      <c r="K416" s="57">
        <f>ROUND(Q$416,-2)</f>
        <v>0</v>
      </c>
      <c r="L416" s="57">
        <f>ROUND(Q$416,-2)</f>
        <v>0</v>
      </c>
      <c r="M416" s="57">
        <f>ROUND(Q$416,-2)</f>
        <v>0</v>
      </c>
      <c r="N416" s="57">
        <f>ROUND(Q$416,-2)</f>
        <v>0</v>
      </c>
      <c r="O416" s="63">
        <f>ROUND(Q$416,-2)</f>
        <v>0</v>
      </c>
      <c r="P416" s="47"/>
      <c r="Q416" s="45">
        <f t="shared" si="132"/>
        <v>0</v>
      </c>
      <c r="R416" s="47"/>
      <c r="S416" s="47"/>
      <c r="T416" s="47"/>
    </row>
    <row r="417" spans="1:20" ht="24.75" customHeight="1" outlineLevel="1">
      <c r="A417" s="19">
        <v>21915</v>
      </c>
      <c r="B417" s="20">
        <v>2159919</v>
      </c>
      <c r="C417" s="21" t="s">
        <v>27</v>
      </c>
      <c r="D417" s="57">
        <v>0</v>
      </c>
      <c r="E417" s="57">
        <v>0</v>
      </c>
      <c r="F417" s="57">
        <f>ROUND(Q$417,-2)</f>
        <v>0</v>
      </c>
      <c r="G417" s="57">
        <f>ROUND(Q$417,-2)</f>
        <v>0</v>
      </c>
      <c r="H417" s="57">
        <f>ROUND(Q$417,-2)</f>
        <v>0</v>
      </c>
      <c r="I417" s="57">
        <f>ROUND(Q$417,-2)</f>
        <v>0</v>
      </c>
      <c r="J417" s="57">
        <f>ROUND(Q$417,-2)</f>
        <v>0</v>
      </c>
      <c r="K417" s="57">
        <f>ROUND(Q$417,-2)</f>
        <v>0</v>
      </c>
      <c r="L417" s="57">
        <f>ROUND(Q$417,-2)</f>
        <v>0</v>
      </c>
      <c r="M417" s="57">
        <f>ROUND(Q$417,-2)</f>
        <v>0</v>
      </c>
      <c r="N417" s="57">
        <f>ROUND(Q$417,-2)</f>
        <v>0</v>
      </c>
      <c r="O417" s="63">
        <f>ROUND(Q$417,-2)</f>
        <v>0</v>
      </c>
      <c r="P417" s="47"/>
      <c r="Q417" s="45">
        <f t="shared" si="132"/>
        <v>0</v>
      </c>
      <c r="R417" s="47"/>
      <c r="S417" s="47"/>
      <c r="T417" s="47"/>
    </row>
    <row r="418" spans="1:20" ht="24.75" customHeight="1" outlineLevel="1">
      <c r="A418" s="19">
        <v>22000</v>
      </c>
      <c r="B418" s="20">
        <v>2200000</v>
      </c>
      <c r="C418" s="21" t="s">
        <v>356</v>
      </c>
      <c r="D418" s="57">
        <f t="shared" ref="D418:O418" si="133">+SUM(D419:D429)</f>
        <v>18402078.899</v>
      </c>
      <c r="E418" s="57">
        <f t="shared" si="133"/>
        <v>19869536.588</v>
      </c>
      <c r="F418" s="57">
        <f t="shared" si="133"/>
        <v>10789800</v>
      </c>
      <c r="G418" s="57">
        <f t="shared" si="133"/>
        <v>10946700</v>
      </c>
      <c r="H418" s="57">
        <f t="shared" si="133"/>
        <v>10943000</v>
      </c>
      <c r="I418" s="57">
        <f t="shared" si="133"/>
        <v>10939300</v>
      </c>
      <c r="J418" s="57">
        <f t="shared" si="133"/>
        <v>10944900</v>
      </c>
      <c r="K418" s="57">
        <f t="shared" si="133"/>
        <v>10946700</v>
      </c>
      <c r="L418" s="57">
        <f t="shared" si="133"/>
        <v>16482200</v>
      </c>
      <c r="M418" s="57">
        <f t="shared" si="133"/>
        <v>16482200</v>
      </c>
      <c r="N418" s="57">
        <f t="shared" si="133"/>
        <v>16482200</v>
      </c>
      <c r="O418" s="63">
        <f t="shared" si="133"/>
        <v>22942500</v>
      </c>
      <c r="P418" s="47"/>
      <c r="Q418" s="45">
        <f t="shared" si="132"/>
        <v>19869536.588</v>
      </c>
      <c r="R418" s="47"/>
      <c r="S418" s="47"/>
      <c r="T418" s="47"/>
    </row>
    <row r="419" spans="1:20" ht="24.75" customHeight="1" outlineLevel="1">
      <c r="A419" s="19">
        <v>22010</v>
      </c>
      <c r="B419" s="20">
        <v>2201111</v>
      </c>
      <c r="C419" s="21" t="s">
        <v>21</v>
      </c>
      <c r="D419" s="57">
        <v>7801181.6179999998</v>
      </c>
      <c r="E419" s="57">
        <v>8592408.7469999995</v>
      </c>
      <c r="F419" s="57">
        <v>4296200</v>
      </c>
      <c r="G419" s="57">
        <v>4725800</v>
      </c>
      <c r="H419" s="57">
        <v>4725800</v>
      </c>
      <c r="I419" s="57">
        <v>4725800</v>
      </c>
      <c r="J419" s="57">
        <v>4725800</v>
      </c>
      <c r="K419" s="57">
        <v>4725800</v>
      </c>
      <c r="L419" s="57">
        <v>7733200</v>
      </c>
      <c r="M419" s="57">
        <v>7733200</v>
      </c>
      <c r="N419" s="57">
        <v>7733200</v>
      </c>
      <c r="O419" s="63">
        <v>9881300</v>
      </c>
      <c r="P419" s="47"/>
      <c r="Q419" s="45">
        <f t="shared" si="132"/>
        <v>8592408.7469999995</v>
      </c>
      <c r="R419" s="47"/>
      <c r="S419" s="47"/>
      <c r="T419" s="47"/>
    </row>
    <row r="420" spans="1:20" ht="24.75" customHeight="1" outlineLevel="1">
      <c r="A420" s="19">
        <v>22020</v>
      </c>
      <c r="B420" s="20">
        <v>2201121</v>
      </c>
      <c r="C420" s="21" t="s">
        <v>30</v>
      </c>
      <c r="D420" s="57">
        <v>0</v>
      </c>
      <c r="E420" s="57">
        <v>0</v>
      </c>
      <c r="F420" s="57">
        <f>ROUND(Q$420,-2)</f>
        <v>0</v>
      </c>
      <c r="G420" s="57">
        <f>ROUND(Q$420,-2)</f>
        <v>0</v>
      </c>
      <c r="H420" s="57">
        <f>ROUND(Q$420,-2)</f>
        <v>0</v>
      </c>
      <c r="I420" s="57">
        <f>ROUND(Q$420,-2)</f>
        <v>0</v>
      </c>
      <c r="J420" s="57">
        <f>ROUND(Q$420,-2)</f>
        <v>0</v>
      </c>
      <c r="K420" s="57">
        <f>ROUND(Q$420,-2)</f>
        <v>0</v>
      </c>
      <c r="L420" s="57">
        <f>ROUND(Q$420,-2)</f>
        <v>0</v>
      </c>
      <c r="M420" s="57">
        <f>ROUND(Q$420,-2)</f>
        <v>0</v>
      </c>
      <c r="N420" s="57">
        <f>ROUND(Q$420,-2)</f>
        <v>0</v>
      </c>
      <c r="O420" s="63">
        <f>ROUND(Q$420,-2)</f>
        <v>0</v>
      </c>
      <c r="P420" s="47"/>
      <c r="Q420" s="45">
        <f t="shared" si="132"/>
        <v>0</v>
      </c>
      <c r="R420" s="47"/>
      <c r="S420" s="47"/>
      <c r="T420" s="47"/>
    </row>
    <row r="421" spans="1:20" ht="24.75" customHeight="1" outlineLevel="1">
      <c r="A421" s="19">
        <v>22030</v>
      </c>
      <c r="B421" s="20">
        <v>2201131</v>
      </c>
      <c r="C421" s="21" t="s">
        <v>31</v>
      </c>
      <c r="D421" s="57">
        <v>10230897.280999999</v>
      </c>
      <c r="E421" s="57">
        <v>10907127.841</v>
      </c>
      <c r="F421" s="57">
        <v>6271600</v>
      </c>
      <c r="G421" s="57">
        <v>5998900</v>
      </c>
      <c r="H421" s="57">
        <v>5998900</v>
      </c>
      <c r="I421" s="57">
        <v>5998900</v>
      </c>
      <c r="J421" s="57">
        <v>5998900</v>
      </c>
      <c r="K421" s="57">
        <v>5998900</v>
      </c>
      <c r="L421" s="57">
        <v>8453000</v>
      </c>
      <c r="M421" s="57">
        <v>8453000</v>
      </c>
      <c r="N421" s="57">
        <v>8453000</v>
      </c>
      <c r="O421" s="63">
        <v>12543200</v>
      </c>
      <c r="P421" s="47"/>
      <c r="Q421" s="45">
        <f t="shared" si="132"/>
        <v>10907127.841</v>
      </c>
      <c r="R421" s="47"/>
      <c r="S421" s="47"/>
      <c r="T421" s="47"/>
    </row>
    <row r="422" spans="1:20" ht="24.75" customHeight="1" outlineLevel="1">
      <c r="A422" s="19">
        <v>22040</v>
      </c>
      <c r="B422" s="20">
        <v>2201141</v>
      </c>
      <c r="C422" s="21" t="s">
        <v>32</v>
      </c>
      <c r="D422" s="57">
        <v>0</v>
      </c>
      <c r="E422" s="57">
        <v>0</v>
      </c>
      <c r="F422" s="57">
        <f>ROUND(Q$422,-2)</f>
        <v>0</v>
      </c>
      <c r="G422" s="57">
        <f>ROUND(Q$422,-2)</f>
        <v>0</v>
      </c>
      <c r="H422" s="57">
        <f>ROUND(Q$422,-2)</f>
        <v>0</v>
      </c>
      <c r="I422" s="57">
        <f>ROUND(Q$422,-2)</f>
        <v>0</v>
      </c>
      <c r="J422" s="57">
        <f>ROUND(Q$422,-2)</f>
        <v>0</v>
      </c>
      <c r="K422" s="57">
        <f>ROUND(Q$422,-2)</f>
        <v>0</v>
      </c>
      <c r="L422" s="57">
        <f>ROUND(Q$422,-2)</f>
        <v>0</v>
      </c>
      <c r="M422" s="57">
        <f>ROUND(Q$422,-2)</f>
        <v>0</v>
      </c>
      <c r="N422" s="57">
        <f>ROUND(Q$422,-2)</f>
        <v>0</v>
      </c>
      <c r="O422" s="63">
        <f>ROUND(Q$422,-2)</f>
        <v>0</v>
      </c>
      <c r="P422" s="47"/>
      <c r="Q422" s="45">
        <f t="shared" si="132"/>
        <v>0</v>
      </c>
      <c r="R422" s="47"/>
      <c r="S422" s="47"/>
      <c r="T422" s="47"/>
    </row>
    <row r="423" spans="1:20" ht="24.75" customHeight="1" outlineLevel="1">
      <c r="A423" s="19">
        <v>22050</v>
      </c>
      <c r="B423" s="20">
        <v>2201151</v>
      </c>
      <c r="C423" s="21" t="s">
        <v>33</v>
      </c>
      <c r="D423" s="57">
        <v>370000</v>
      </c>
      <c r="E423" s="57">
        <v>370000</v>
      </c>
      <c r="F423" s="57">
        <v>222000</v>
      </c>
      <c r="G423" s="57">
        <v>222000</v>
      </c>
      <c r="H423" s="57">
        <v>218300</v>
      </c>
      <c r="I423" s="57">
        <v>214600</v>
      </c>
      <c r="J423" s="57">
        <v>220200</v>
      </c>
      <c r="K423" s="57">
        <v>222000</v>
      </c>
      <c r="L423" s="57">
        <v>296000</v>
      </c>
      <c r="M423" s="57">
        <v>296000</v>
      </c>
      <c r="N423" s="57">
        <v>296000</v>
      </c>
      <c r="O423" s="63">
        <v>518000</v>
      </c>
      <c r="P423" s="47"/>
      <c r="Q423" s="45">
        <f t="shared" si="132"/>
        <v>370000</v>
      </c>
      <c r="R423" s="47"/>
      <c r="S423" s="47"/>
      <c r="T423" s="47"/>
    </row>
    <row r="424" spans="1:20" ht="24.75" customHeight="1" outlineLevel="1">
      <c r="A424" s="19">
        <v>22060</v>
      </c>
      <c r="B424" s="20">
        <v>2201161</v>
      </c>
      <c r="C424" s="21" t="s">
        <v>34</v>
      </c>
      <c r="D424" s="57">
        <v>0</v>
      </c>
      <c r="E424" s="57">
        <v>0</v>
      </c>
      <c r="F424" s="57">
        <f>ROUND(Q$424,-2)</f>
        <v>0</v>
      </c>
      <c r="G424" s="57">
        <f>ROUND(Q$424,-2)</f>
        <v>0</v>
      </c>
      <c r="H424" s="57">
        <f>ROUND(Q$424,-2)</f>
        <v>0</v>
      </c>
      <c r="I424" s="57">
        <f>ROUND(Q$424,-2)</f>
        <v>0</v>
      </c>
      <c r="J424" s="57">
        <f>ROUND(Q$424,-2)</f>
        <v>0</v>
      </c>
      <c r="K424" s="57">
        <f>ROUND(Q$424,-2)</f>
        <v>0</v>
      </c>
      <c r="L424" s="57">
        <f>ROUND(Q$424,-2)</f>
        <v>0</v>
      </c>
      <c r="M424" s="57">
        <f>ROUND(Q$424,-2)</f>
        <v>0</v>
      </c>
      <c r="N424" s="57">
        <f>ROUND(Q$424,-2)</f>
        <v>0</v>
      </c>
      <c r="O424" s="63">
        <f>ROUND(Q$424,-2)</f>
        <v>0</v>
      </c>
      <c r="P424" s="47"/>
      <c r="Q424" s="45">
        <f t="shared" si="132"/>
        <v>0</v>
      </c>
      <c r="R424" s="47"/>
      <c r="S424" s="47"/>
      <c r="T424" s="47"/>
    </row>
    <row r="425" spans="1:20" ht="24.75" customHeight="1" outlineLevel="1">
      <c r="A425" s="19">
        <v>22062</v>
      </c>
      <c r="B425" s="20">
        <v>2201171</v>
      </c>
      <c r="C425" s="21" t="s">
        <v>357</v>
      </c>
      <c r="D425" s="57">
        <v>0</v>
      </c>
      <c r="E425" s="57">
        <v>0</v>
      </c>
      <c r="F425" s="57">
        <f>ROUND(Q$425,-2)</f>
        <v>0</v>
      </c>
      <c r="G425" s="57">
        <f>ROUND(Q$425,-2)</f>
        <v>0</v>
      </c>
      <c r="H425" s="57">
        <f>ROUND(Q$425,-2)</f>
        <v>0</v>
      </c>
      <c r="I425" s="57">
        <f>ROUND(Q$425,-2)</f>
        <v>0</v>
      </c>
      <c r="J425" s="57">
        <f>ROUND(Q$425,-2)</f>
        <v>0</v>
      </c>
      <c r="K425" s="57">
        <f>ROUND(Q$425,-2)</f>
        <v>0</v>
      </c>
      <c r="L425" s="57">
        <f>ROUND(Q$425,-2)</f>
        <v>0</v>
      </c>
      <c r="M425" s="57">
        <f>ROUND(Q$425,-2)</f>
        <v>0</v>
      </c>
      <c r="N425" s="57">
        <f>ROUND(Q$425,-2)</f>
        <v>0</v>
      </c>
      <c r="O425" s="63">
        <f>ROUND(Q$425,-2)</f>
        <v>0</v>
      </c>
      <c r="P425" s="47"/>
      <c r="Q425" s="45">
        <f t="shared" si="132"/>
        <v>0</v>
      </c>
      <c r="R425" s="47"/>
      <c r="S425" s="47"/>
      <c r="T425" s="47"/>
    </row>
    <row r="426" spans="1:20" ht="24.75" customHeight="1" outlineLevel="1">
      <c r="A426" s="19">
        <v>22065</v>
      </c>
      <c r="B426" s="20">
        <v>2201181</v>
      </c>
      <c r="C426" s="21" t="s">
        <v>35</v>
      </c>
      <c r="D426" s="57">
        <v>0</v>
      </c>
      <c r="E426" s="57">
        <v>0</v>
      </c>
      <c r="F426" s="57">
        <f>ROUND(Q$426,-2)</f>
        <v>0</v>
      </c>
      <c r="G426" s="57">
        <f>ROUND(Q$426,-2)</f>
        <v>0</v>
      </c>
      <c r="H426" s="57">
        <f>ROUND(Q$426,-2)</f>
        <v>0</v>
      </c>
      <c r="I426" s="57">
        <f>ROUND(Q$426,-2)</f>
        <v>0</v>
      </c>
      <c r="J426" s="57">
        <f>ROUND(Q$426,-2)</f>
        <v>0</v>
      </c>
      <c r="K426" s="57">
        <f>ROUND(Q$426,-2)</f>
        <v>0</v>
      </c>
      <c r="L426" s="57">
        <f>ROUND(Q$426,-2)</f>
        <v>0</v>
      </c>
      <c r="M426" s="57">
        <f>ROUND(Q$426,-2)</f>
        <v>0</v>
      </c>
      <c r="N426" s="57">
        <f>ROUND(Q$426,-2)</f>
        <v>0</v>
      </c>
      <c r="O426" s="63">
        <f>ROUND(Q$426,-2)</f>
        <v>0</v>
      </c>
      <c r="P426" s="47"/>
      <c r="Q426" s="45">
        <f t="shared" si="132"/>
        <v>0</v>
      </c>
      <c r="R426" s="47"/>
      <c r="S426" s="47"/>
      <c r="T426" s="47"/>
    </row>
    <row r="427" spans="1:20" ht="24.75" customHeight="1" outlineLevel="1">
      <c r="A427" s="19">
        <v>22070</v>
      </c>
      <c r="B427" s="20">
        <v>2201211</v>
      </c>
      <c r="C427" s="21" t="s">
        <v>358</v>
      </c>
      <c r="D427" s="57">
        <v>0</v>
      </c>
      <c r="E427" s="57">
        <v>0</v>
      </c>
      <c r="F427" s="57">
        <f>ROUND(Q$427,-2)</f>
        <v>0</v>
      </c>
      <c r="G427" s="57">
        <f>ROUND(Q$427,-2)</f>
        <v>0</v>
      </c>
      <c r="H427" s="57">
        <f>ROUND(Q$427,-2)</f>
        <v>0</v>
      </c>
      <c r="I427" s="57">
        <f>ROUND(Q$427,-2)</f>
        <v>0</v>
      </c>
      <c r="J427" s="57">
        <f>ROUND(Q$427,-2)</f>
        <v>0</v>
      </c>
      <c r="K427" s="57">
        <f>ROUND(Q$427,-2)</f>
        <v>0</v>
      </c>
      <c r="L427" s="57">
        <f>ROUND(Q$427,-2)</f>
        <v>0</v>
      </c>
      <c r="M427" s="57">
        <f>ROUND(Q$427,-2)</f>
        <v>0</v>
      </c>
      <c r="N427" s="57">
        <f>ROUND(Q$427,-2)</f>
        <v>0</v>
      </c>
      <c r="O427" s="63">
        <f>ROUND(Q$427,-2)</f>
        <v>0</v>
      </c>
      <c r="P427" s="47"/>
      <c r="Q427" s="45">
        <f t="shared" si="132"/>
        <v>0</v>
      </c>
      <c r="R427" s="47"/>
      <c r="S427" s="47"/>
      <c r="T427" s="47"/>
    </row>
    <row r="428" spans="1:20" ht="24.75" customHeight="1" outlineLevel="1">
      <c r="A428" s="19">
        <v>22900</v>
      </c>
      <c r="B428" s="20">
        <v>2201221</v>
      </c>
      <c r="C428" s="21" t="s">
        <v>359</v>
      </c>
      <c r="D428" s="57">
        <v>0</v>
      </c>
      <c r="E428" s="57">
        <v>0</v>
      </c>
      <c r="F428" s="57">
        <f>ROUND(Q$428,-2)</f>
        <v>0</v>
      </c>
      <c r="G428" s="57">
        <f>ROUND(Q$428,-2)</f>
        <v>0</v>
      </c>
      <c r="H428" s="57">
        <f>ROUND(Q$428,-2)</f>
        <v>0</v>
      </c>
      <c r="I428" s="57">
        <f>ROUND(Q$428,-2)</f>
        <v>0</v>
      </c>
      <c r="J428" s="57">
        <f>ROUND(Q$428,-2)</f>
        <v>0</v>
      </c>
      <c r="K428" s="57">
        <f>ROUND(Q$428,-2)</f>
        <v>0</v>
      </c>
      <c r="L428" s="57">
        <f>ROUND(Q$428,-2)</f>
        <v>0</v>
      </c>
      <c r="M428" s="57">
        <f>ROUND(Q$428,-2)</f>
        <v>0</v>
      </c>
      <c r="N428" s="57">
        <f>ROUND(Q$428,-2)</f>
        <v>0</v>
      </c>
      <c r="O428" s="63">
        <f>ROUND(Q$428,-2)</f>
        <v>0</v>
      </c>
      <c r="P428" s="47"/>
      <c r="Q428" s="45">
        <f t="shared" si="132"/>
        <v>0</v>
      </c>
      <c r="R428" s="47"/>
      <c r="S428" s="47"/>
      <c r="T428" s="47"/>
    </row>
    <row r="429" spans="1:20" ht="24.75" customHeight="1" outlineLevel="1">
      <c r="A429" s="19"/>
      <c r="B429" s="20">
        <v>2201919</v>
      </c>
      <c r="C429" s="21" t="s">
        <v>360</v>
      </c>
      <c r="D429" s="57">
        <v>0</v>
      </c>
      <c r="E429" s="57">
        <v>0</v>
      </c>
      <c r="F429" s="57">
        <f>ROUND(Q$429,-2)</f>
        <v>0</v>
      </c>
      <c r="G429" s="57">
        <f>ROUND(Q$429,-2)</f>
        <v>0</v>
      </c>
      <c r="H429" s="57">
        <f>ROUND(Q$429,-2)</f>
        <v>0</v>
      </c>
      <c r="I429" s="57">
        <f>ROUND(Q$429,-2)</f>
        <v>0</v>
      </c>
      <c r="J429" s="57">
        <f>ROUND(Q$429,-2)</f>
        <v>0</v>
      </c>
      <c r="K429" s="57">
        <f>ROUND(Q$429,-2)</f>
        <v>0</v>
      </c>
      <c r="L429" s="57">
        <f>ROUND(Q$429,-2)</f>
        <v>0</v>
      </c>
      <c r="M429" s="57">
        <f>ROUND(Q$429,-2)</f>
        <v>0</v>
      </c>
      <c r="N429" s="57">
        <f>ROUND(Q$429,-2)</f>
        <v>0</v>
      </c>
      <c r="O429" s="63">
        <f>ROUND(Q$429,-2)</f>
        <v>0</v>
      </c>
      <c r="P429" s="47"/>
      <c r="Q429" s="45">
        <f t="shared" si="132"/>
        <v>0</v>
      </c>
      <c r="R429" s="47"/>
      <c r="S429" s="47"/>
      <c r="T429" s="47"/>
    </row>
    <row r="430" spans="1:20" ht="24.75" customHeight="1" outlineLevel="1">
      <c r="A430" s="19">
        <v>22500</v>
      </c>
      <c r="B430" s="20">
        <v>2220000</v>
      </c>
      <c r="C430" s="21" t="s">
        <v>361</v>
      </c>
      <c r="D430" s="57">
        <f t="shared" ref="D430:O430" si="134">+SUM(D431:D433)</f>
        <v>0</v>
      </c>
      <c r="E430" s="57">
        <f t="shared" si="134"/>
        <v>0</v>
      </c>
      <c r="F430" s="57">
        <f t="shared" si="134"/>
        <v>0</v>
      </c>
      <c r="G430" s="57">
        <f t="shared" si="134"/>
        <v>0</v>
      </c>
      <c r="H430" s="57">
        <f t="shared" si="134"/>
        <v>0</v>
      </c>
      <c r="I430" s="57">
        <f t="shared" si="134"/>
        <v>0</v>
      </c>
      <c r="J430" s="57">
        <f t="shared" si="134"/>
        <v>0</v>
      </c>
      <c r="K430" s="57">
        <f t="shared" si="134"/>
        <v>0</v>
      </c>
      <c r="L430" s="57">
        <f t="shared" si="134"/>
        <v>0</v>
      </c>
      <c r="M430" s="57">
        <f t="shared" si="134"/>
        <v>0</v>
      </c>
      <c r="N430" s="57">
        <f t="shared" si="134"/>
        <v>0</v>
      </c>
      <c r="O430" s="63">
        <f t="shared" si="134"/>
        <v>0</v>
      </c>
      <c r="P430" s="47"/>
      <c r="Q430" s="45">
        <f t="shared" si="132"/>
        <v>0</v>
      </c>
      <c r="R430" s="47"/>
      <c r="S430" s="47"/>
      <c r="T430" s="47"/>
    </row>
    <row r="431" spans="1:20" ht="24.75" customHeight="1" outlineLevel="1">
      <c r="A431" s="19">
        <v>22501</v>
      </c>
      <c r="B431" s="20">
        <v>2221011</v>
      </c>
      <c r="C431" s="21" t="s">
        <v>362</v>
      </c>
      <c r="D431" s="57">
        <v>0</v>
      </c>
      <c r="E431" s="57">
        <v>0</v>
      </c>
      <c r="F431" s="57">
        <f>ROUND(Q$431,-2)</f>
        <v>0</v>
      </c>
      <c r="G431" s="57">
        <f>ROUND(Q$431,-2)</f>
        <v>0</v>
      </c>
      <c r="H431" s="57">
        <f>ROUND(Q$431,-2)</f>
        <v>0</v>
      </c>
      <c r="I431" s="57">
        <f>ROUND(Q$431,-2)</f>
        <v>0</v>
      </c>
      <c r="J431" s="57">
        <f>ROUND(Q$431,-2)</f>
        <v>0</v>
      </c>
      <c r="K431" s="57">
        <f>ROUND(Q$431,-2)</f>
        <v>0</v>
      </c>
      <c r="L431" s="57">
        <f>ROUND(Q$431,-2)</f>
        <v>0</v>
      </c>
      <c r="M431" s="57">
        <f>ROUND(Q$431,-2)</f>
        <v>0</v>
      </c>
      <c r="N431" s="57">
        <f>ROUND(Q$431,-2)</f>
        <v>0</v>
      </c>
      <c r="O431" s="63">
        <f>ROUND(Q$431,-2)</f>
        <v>0</v>
      </c>
      <c r="P431" s="47"/>
      <c r="Q431" s="45">
        <f t="shared" si="132"/>
        <v>0</v>
      </c>
      <c r="R431" s="47"/>
      <c r="S431" s="47"/>
      <c r="T431" s="47"/>
    </row>
    <row r="432" spans="1:20" ht="24.75" customHeight="1" outlineLevel="1">
      <c r="A432" s="19">
        <v>22502</v>
      </c>
      <c r="B432" s="20">
        <v>2221012</v>
      </c>
      <c r="C432" s="21" t="s">
        <v>363</v>
      </c>
      <c r="D432" s="57">
        <v>0</v>
      </c>
      <c r="E432" s="57">
        <v>0</v>
      </c>
      <c r="F432" s="57">
        <f>ROUND(Q$432,-2)</f>
        <v>0</v>
      </c>
      <c r="G432" s="57">
        <f>ROUND(Q$432,-2)</f>
        <v>0</v>
      </c>
      <c r="H432" s="57">
        <f>ROUND(Q$432,-2)</f>
        <v>0</v>
      </c>
      <c r="I432" s="57">
        <f>ROUND(Q$432,-2)</f>
        <v>0</v>
      </c>
      <c r="J432" s="57">
        <f>ROUND(Q$432,-2)</f>
        <v>0</v>
      </c>
      <c r="K432" s="57">
        <f>ROUND(Q$432,-2)</f>
        <v>0</v>
      </c>
      <c r="L432" s="57">
        <f>ROUND(Q$432,-2)</f>
        <v>0</v>
      </c>
      <c r="M432" s="57">
        <f>ROUND(Q$432,-2)</f>
        <v>0</v>
      </c>
      <c r="N432" s="57">
        <f>ROUND(Q$432,-2)</f>
        <v>0</v>
      </c>
      <c r="O432" s="63">
        <f>ROUND(Q$432,-2)</f>
        <v>0</v>
      </c>
      <c r="P432" s="47"/>
      <c r="Q432" s="45">
        <f t="shared" si="132"/>
        <v>0</v>
      </c>
      <c r="R432" s="47"/>
      <c r="S432" s="47"/>
      <c r="T432" s="47"/>
    </row>
    <row r="433" spans="1:20" ht="24.75" customHeight="1" outlineLevel="1">
      <c r="A433" s="19">
        <v>22509</v>
      </c>
      <c r="B433" s="20">
        <v>2221019</v>
      </c>
      <c r="C433" s="21" t="s">
        <v>27</v>
      </c>
      <c r="D433" s="57">
        <v>0</v>
      </c>
      <c r="E433" s="57">
        <v>0</v>
      </c>
      <c r="F433" s="57">
        <f>ROUND(Q$433,-2)</f>
        <v>0</v>
      </c>
      <c r="G433" s="57">
        <f>ROUND(Q$433,-2)</f>
        <v>0</v>
      </c>
      <c r="H433" s="57">
        <f>ROUND(Q$433,-2)</f>
        <v>0</v>
      </c>
      <c r="I433" s="57">
        <f>ROUND(Q$433,-2)</f>
        <v>0</v>
      </c>
      <c r="J433" s="57">
        <f>ROUND(Q$433,-2)</f>
        <v>0</v>
      </c>
      <c r="K433" s="57">
        <f>ROUND(Q$433,-2)</f>
        <v>0</v>
      </c>
      <c r="L433" s="57">
        <f>ROUND(Q$433,-2)</f>
        <v>0</v>
      </c>
      <c r="M433" s="57">
        <f>ROUND(Q$433,-2)</f>
        <v>0</v>
      </c>
      <c r="N433" s="57">
        <f>ROUND(Q$433,-2)</f>
        <v>0</v>
      </c>
      <c r="O433" s="63">
        <f>ROUND(Q$433,-2)</f>
        <v>0</v>
      </c>
      <c r="P433" s="47"/>
      <c r="Q433" s="45">
        <f t="shared" si="132"/>
        <v>0</v>
      </c>
      <c r="R433" s="47"/>
      <c r="S433" s="47"/>
      <c r="T433" s="47"/>
    </row>
    <row r="434" spans="1:20" ht="24.75" customHeight="1" outlineLevel="1">
      <c r="A434" s="19"/>
      <c r="B434" s="20">
        <v>2300000</v>
      </c>
      <c r="C434" s="21" t="s">
        <v>364</v>
      </c>
      <c r="D434" s="57">
        <f t="shared" ref="D434:O434" si="135">+D435+D436</f>
        <v>0</v>
      </c>
      <c r="E434" s="57">
        <f t="shared" si="135"/>
        <v>0</v>
      </c>
      <c r="F434" s="57">
        <f t="shared" si="135"/>
        <v>0</v>
      </c>
      <c r="G434" s="57">
        <f t="shared" si="135"/>
        <v>0</v>
      </c>
      <c r="H434" s="57">
        <f t="shared" si="135"/>
        <v>0</v>
      </c>
      <c r="I434" s="57">
        <f t="shared" si="135"/>
        <v>0</v>
      </c>
      <c r="J434" s="57">
        <f t="shared" si="135"/>
        <v>0</v>
      </c>
      <c r="K434" s="57">
        <f t="shared" si="135"/>
        <v>0</v>
      </c>
      <c r="L434" s="57">
        <f t="shared" si="135"/>
        <v>0</v>
      </c>
      <c r="M434" s="57">
        <f t="shared" si="135"/>
        <v>0</v>
      </c>
      <c r="N434" s="57">
        <f t="shared" si="135"/>
        <v>0</v>
      </c>
      <c r="O434" s="63">
        <f t="shared" si="135"/>
        <v>0</v>
      </c>
      <c r="P434" s="47"/>
      <c r="Q434" s="45">
        <f t="shared" si="132"/>
        <v>0</v>
      </c>
      <c r="R434" s="47"/>
      <c r="S434" s="47"/>
      <c r="T434" s="47"/>
    </row>
    <row r="435" spans="1:20" ht="24.75" customHeight="1" outlineLevel="1">
      <c r="A435" s="19">
        <v>21500</v>
      </c>
      <c r="B435" s="20">
        <v>2301011</v>
      </c>
      <c r="C435" s="21" t="s">
        <v>365</v>
      </c>
      <c r="D435" s="57">
        <v>0</v>
      </c>
      <c r="E435" s="57">
        <v>0</v>
      </c>
      <c r="F435" s="57">
        <f>ROUND(Q$435,-2)</f>
        <v>0</v>
      </c>
      <c r="G435" s="57">
        <f>ROUND(Q$435,-2)</f>
        <v>0</v>
      </c>
      <c r="H435" s="57">
        <f>ROUND(Q$435,-2)</f>
        <v>0</v>
      </c>
      <c r="I435" s="57">
        <f>ROUND(Q$435,-2)</f>
        <v>0</v>
      </c>
      <c r="J435" s="57">
        <f>ROUND(Q$435,-2)</f>
        <v>0</v>
      </c>
      <c r="K435" s="57">
        <f>ROUND(Q$435,-2)</f>
        <v>0</v>
      </c>
      <c r="L435" s="57">
        <f>ROUND(Q$435,-2)</f>
        <v>0</v>
      </c>
      <c r="M435" s="57">
        <f>ROUND(Q$435,-2)</f>
        <v>0</v>
      </c>
      <c r="N435" s="57">
        <f>ROUND(Q$435,-2)</f>
        <v>0</v>
      </c>
      <c r="O435" s="63">
        <f>ROUND(Q$435,-2)</f>
        <v>0</v>
      </c>
      <c r="P435" s="47"/>
      <c r="Q435" s="45">
        <f t="shared" si="132"/>
        <v>0</v>
      </c>
      <c r="R435" s="47"/>
      <c r="S435" s="47"/>
      <c r="T435" s="47"/>
    </row>
    <row r="436" spans="1:20" ht="24.75" customHeight="1" outlineLevel="1">
      <c r="A436" s="19">
        <v>22100</v>
      </c>
      <c r="B436" s="20">
        <v>2301012</v>
      </c>
      <c r="C436" s="21" t="s">
        <v>366</v>
      </c>
      <c r="D436" s="57">
        <v>0</v>
      </c>
      <c r="E436" s="57">
        <v>0</v>
      </c>
      <c r="F436" s="57">
        <f>ROUND(Q$436,-2)</f>
        <v>0</v>
      </c>
      <c r="G436" s="57">
        <f>ROUND(Q$436,-2)</f>
        <v>0</v>
      </c>
      <c r="H436" s="57">
        <f>ROUND(Q$436,-2)</f>
        <v>0</v>
      </c>
      <c r="I436" s="57">
        <f>ROUND(Q$436,-2)</f>
        <v>0</v>
      </c>
      <c r="J436" s="57">
        <f>ROUND(Q$436,-2)</f>
        <v>0</v>
      </c>
      <c r="K436" s="57">
        <f>ROUND(Q$436,-2)</f>
        <v>0</v>
      </c>
      <c r="L436" s="57">
        <f>ROUND(Q$436,-2)</f>
        <v>0</v>
      </c>
      <c r="M436" s="57">
        <f>ROUND(Q$436,-2)</f>
        <v>0</v>
      </c>
      <c r="N436" s="57">
        <f>ROUND(Q$436,-2)</f>
        <v>0</v>
      </c>
      <c r="O436" s="63">
        <f>ROUND(Q$436,-2)</f>
        <v>0</v>
      </c>
      <c r="P436" s="47"/>
      <c r="Q436" s="45">
        <f t="shared" si="132"/>
        <v>0</v>
      </c>
      <c r="R436" s="47"/>
      <c r="S436" s="47"/>
      <c r="T436" s="47"/>
    </row>
    <row r="437" spans="1:20" ht="24.75" customHeight="1" outlineLevel="1">
      <c r="A437" s="19"/>
      <c r="B437" s="20">
        <v>2400000</v>
      </c>
      <c r="C437" s="21" t="s">
        <v>367</v>
      </c>
      <c r="D437" s="57">
        <f t="shared" ref="D437:O437" si="136">+D438</f>
        <v>0</v>
      </c>
      <c r="E437" s="57">
        <f t="shared" si="136"/>
        <v>0</v>
      </c>
      <c r="F437" s="57">
        <f t="shared" si="136"/>
        <v>0</v>
      </c>
      <c r="G437" s="57">
        <f t="shared" si="136"/>
        <v>0</v>
      </c>
      <c r="H437" s="57">
        <f t="shared" si="136"/>
        <v>0</v>
      </c>
      <c r="I437" s="57">
        <f t="shared" si="136"/>
        <v>0</v>
      </c>
      <c r="J437" s="57">
        <f t="shared" si="136"/>
        <v>0</v>
      </c>
      <c r="K437" s="57">
        <f t="shared" si="136"/>
        <v>0</v>
      </c>
      <c r="L437" s="57">
        <f t="shared" si="136"/>
        <v>0</v>
      </c>
      <c r="M437" s="57">
        <f t="shared" si="136"/>
        <v>0</v>
      </c>
      <c r="N437" s="57">
        <f t="shared" si="136"/>
        <v>0</v>
      </c>
      <c r="O437" s="63">
        <f t="shared" si="136"/>
        <v>0</v>
      </c>
      <c r="P437" s="47"/>
      <c r="Q437" s="45">
        <f t="shared" si="132"/>
        <v>0</v>
      </c>
      <c r="R437" s="47"/>
      <c r="S437" s="47"/>
      <c r="T437" s="47"/>
    </row>
    <row r="438" spans="1:20" ht="24.75" customHeight="1" outlineLevel="1">
      <c r="A438" s="19">
        <v>22600</v>
      </c>
      <c r="B438" s="20">
        <v>2401011</v>
      </c>
      <c r="C438" s="21" t="s">
        <v>368</v>
      </c>
      <c r="D438" s="57">
        <v>0</v>
      </c>
      <c r="E438" s="57">
        <v>0</v>
      </c>
      <c r="F438" s="57">
        <f>ROUND(Q$438,-2)</f>
        <v>0</v>
      </c>
      <c r="G438" s="57">
        <f>ROUND(Q$438,-2)</f>
        <v>0</v>
      </c>
      <c r="H438" s="57">
        <f>ROUND(Q$438,-2)</f>
        <v>0</v>
      </c>
      <c r="I438" s="57">
        <f>ROUND(Q$438,-2)</f>
        <v>0</v>
      </c>
      <c r="J438" s="57">
        <f>ROUND(Q$438,-2)</f>
        <v>0</v>
      </c>
      <c r="K438" s="57">
        <f>ROUND(Q$438,-2)</f>
        <v>0</v>
      </c>
      <c r="L438" s="57">
        <f>ROUND(Q$438,-2)</f>
        <v>0</v>
      </c>
      <c r="M438" s="57">
        <f>ROUND(Q$438,-2)</f>
        <v>0</v>
      </c>
      <c r="N438" s="57">
        <f>ROUND(Q$438,-2)</f>
        <v>0</v>
      </c>
      <c r="O438" s="63">
        <f>ROUND(Q$438,-2)</f>
        <v>0</v>
      </c>
      <c r="P438" s="47"/>
      <c r="Q438" s="45">
        <f t="shared" si="132"/>
        <v>0</v>
      </c>
      <c r="R438" s="47"/>
      <c r="S438" s="47"/>
      <c r="T438" s="47"/>
    </row>
    <row r="439" spans="1:20" ht="24.75" customHeight="1" outlineLevel="1">
      <c r="A439" s="19"/>
      <c r="B439" s="20">
        <v>2420000</v>
      </c>
      <c r="C439" s="21" t="s">
        <v>369</v>
      </c>
      <c r="D439" s="57">
        <f t="shared" ref="D439:O439" si="137">+D440+D450+D466+D467</f>
        <v>0</v>
      </c>
      <c r="E439" s="57">
        <f t="shared" si="137"/>
        <v>0</v>
      </c>
      <c r="F439" s="57">
        <f t="shared" si="137"/>
        <v>0</v>
      </c>
      <c r="G439" s="57">
        <f t="shared" si="137"/>
        <v>0</v>
      </c>
      <c r="H439" s="57">
        <f t="shared" si="137"/>
        <v>0</v>
      </c>
      <c r="I439" s="57">
        <f t="shared" si="137"/>
        <v>0</v>
      </c>
      <c r="J439" s="57">
        <f t="shared" si="137"/>
        <v>0</v>
      </c>
      <c r="K439" s="57">
        <f t="shared" si="137"/>
        <v>0</v>
      </c>
      <c r="L439" s="57">
        <f t="shared" si="137"/>
        <v>0</v>
      </c>
      <c r="M439" s="57">
        <f t="shared" si="137"/>
        <v>0</v>
      </c>
      <c r="N439" s="57">
        <f t="shared" si="137"/>
        <v>0</v>
      </c>
      <c r="O439" s="63">
        <f t="shared" si="137"/>
        <v>0</v>
      </c>
      <c r="P439" s="47"/>
      <c r="Q439" s="45">
        <f t="shared" si="132"/>
        <v>0</v>
      </c>
      <c r="R439" s="47"/>
      <c r="S439" s="47"/>
      <c r="T439" s="47"/>
    </row>
    <row r="440" spans="1:20" ht="24.75" customHeight="1" outlineLevel="1">
      <c r="A440" s="19"/>
      <c r="B440" s="20">
        <v>2422000</v>
      </c>
      <c r="C440" s="21" t="s">
        <v>370</v>
      </c>
      <c r="D440" s="57">
        <f t="shared" ref="D440:O440" si="138">+D441+D446</f>
        <v>0</v>
      </c>
      <c r="E440" s="57">
        <f t="shared" si="138"/>
        <v>0</v>
      </c>
      <c r="F440" s="57">
        <f t="shared" si="138"/>
        <v>0</v>
      </c>
      <c r="G440" s="57">
        <f t="shared" si="138"/>
        <v>0</v>
      </c>
      <c r="H440" s="57">
        <f t="shared" si="138"/>
        <v>0</v>
      </c>
      <c r="I440" s="57">
        <f t="shared" si="138"/>
        <v>0</v>
      </c>
      <c r="J440" s="57">
        <f t="shared" si="138"/>
        <v>0</v>
      </c>
      <c r="K440" s="57">
        <f t="shared" si="138"/>
        <v>0</v>
      </c>
      <c r="L440" s="57">
        <f t="shared" si="138"/>
        <v>0</v>
      </c>
      <c r="M440" s="57">
        <f t="shared" si="138"/>
        <v>0</v>
      </c>
      <c r="N440" s="57">
        <f t="shared" si="138"/>
        <v>0</v>
      </c>
      <c r="O440" s="63">
        <f t="shared" si="138"/>
        <v>0</v>
      </c>
      <c r="P440" s="47"/>
      <c r="Q440" s="45">
        <f t="shared" si="132"/>
        <v>0</v>
      </c>
      <c r="R440" s="47"/>
      <c r="S440" s="47"/>
      <c r="T440" s="47"/>
    </row>
    <row r="441" spans="1:20" ht="24.75" customHeight="1" outlineLevel="1">
      <c r="A441" s="19"/>
      <c r="B441" s="20">
        <v>2422200</v>
      </c>
      <c r="C441" s="21" t="s">
        <v>80</v>
      </c>
      <c r="D441" s="57">
        <f t="shared" ref="D441:O441" si="139">+D442+D443+D444+D445</f>
        <v>0</v>
      </c>
      <c r="E441" s="57">
        <f t="shared" si="139"/>
        <v>0</v>
      </c>
      <c r="F441" s="57">
        <f t="shared" si="139"/>
        <v>0</v>
      </c>
      <c r="G441" s="57">
        <f t="shared" si="139"/>
        <v>0</v>
      </c>
      <c r="H441" s="57">
        <f t="shared" si="139"/>
        <v>0</v>
      </c>
      <c r="I441" s="57">
        <f t="shared" si="139"/>
        <v>0</v>
      </c>
      <c r="J441" s="57">
        <f t="shared" si="139"/>
        <v>0</v>
      </c>
      <c r="K441" s="57">
        <f t="shared" si="139"/>
        <v>0</v>
      </c>
      <c r="L441" s="57">
        <f t="shared" si="139"/>
        <v>0</v>
      </c>
      <c r="M441" s="57">
        <f t="shared" si="139"/>
        <v>0</v>
      </c>
      <c r="N441" s="57">
        <f t="shared" si="139"/>
        <v>0</v>
      </c>
      <c r="O441" s="63">
        <f t="shared" si="139"/>
        <v>0</v>
      </c>
      <c r="P441" s="47"/>
      <c r="Q441" s="45">
        <f t="shared" si="132"/>
        <v>0</v>
      </c>
      <c r="R441" s="47"/>
      <c r="S441" s="47"/>
      <c r="T441" s="47"/>
    </row>
    <row r="442" spans="1:20" ht="24.75" customHeight="1" outlineLevel="1">
      <c r="A442" s="19">
        <v>22082</v>
      </c>
      <c r="B442" s="20">
        <v>2422212</v>
      </c>
      <c r="C442" s="21" t="s">
        <v>64</v>
      </c>
      <c r="D442" s="57">
        <v>0</v>
      </c>
      <c r="E442" s="57">
        <v>0</v>
      </c>
      <c r="F442" s="57">
        <f>ROUND(Q$442,-2)</f>
        <v>0</v>
      </c>
      <c r="G442" s="57">
        <f>ROUND(Q$442,-2)</f>
        <v>0</v>
      </c>
      <c r="H442" s="57">
        <f>ROUND(Q$442,-2)</f>
        <v>0</v>
      </c>
      <c r="I442" s="57">
        <f>ROUND(Q$442,-2)</f>
        <v>0</v>
      </c>
      <c r="J442" s="57">
        <f>ROUND(Q$442,-2)</f>
        <v>0</v>
      </c>
      <c r="K442" s="57">
        <f>ROUND(Q$442,-2)</f>
        <v>0</v>
      </c>
      <c r="L442" s="57">
        <f>ROUND(Q$442,-2)</f>
        <v>0</v>
      </c>
      <c r="M442" s="57">
        <f>ROUND(Q$442,-2)</f>
        <v>0</v>
      </c>
      <c r="N442" s="57">
        <f>ROUND(Q$442,-2)</f>
        <v>0</v>
      </c>
      <c r="O442" s="63">
        <f>ROUND(Q$442,-2)</f>
        <v>0</v>
      </c>
      <c r="P442" s="47"/>
      <c r="Q442" s="45">
        <f t="shared" si="132"/>
        <v>0</v>
      </c>
      <c r="R442" s="47"/>
      <c r="S442" s="47"/>
      <c r="T442" s="47"/>
    </row>
    <row r="443" spans="1:20" ht="24.75" customHeight="1" outlineLevel="1">
      <c r="A443" s="19">
        <v>22084</v>
      </c>
      <c r="B443" s="20">
        <v>2422213</v>
      </c>
      <c r="C443" s="21" t="s">
        <v>371</v>
      </c>
      <c r="D443" s="57">
        <v>0</v>
      </c>
      <c r="E443" s="57">
        <v>0</v>
      </c>
      <c r="F443" s="57">
        <f>ROUND(Q$443,-2)</f>
        <v>0</v>
      </c>
      <c r="G443" s="57">
        <f>ROUND(Q$443,-2)</f>
        <v>0</v>
      </c>
      <c r="H443" s="57">
        <f>ROUND(Q$443,-2)</f>
        <v>0</v>
      </c>
      <c r="I443" s="57">
        <f>ROUND(Q$443,-2)</f>
        <v>0</v>
      </c>
      <c r="J443" s="57">
        <f>ROUND(Q$443,-2)</f>
        <v>0</v>
      </c>
      <c r="K443" s="57">
        <f>ROUND(Q$443,-2)</f>
        <v>0</v>
      </c>
      <c r="L443" s="57">
        <f>ROUND(Q$443,-2)</f>
        <v>0</v>
      </c>
      <c r="M443" s="57">
        <f>ROUND(Q$443,-2)</f>
        <v>0</v>
      </c>
      <c r="N443" s="57">
        <f>ROUND(Q$443,-2)</f>
        <v>0</v>
      </c>
      <c r="O443" s="63">
        <f>ROUND(Q$443,-2)</f>
        <v>0</v>
      </c>
      <c r="P443" s="47"/>
      <c r="Q443" s="45">
        <f t="shared" si="132"/>
        <v>0</v>
      </c>
      <c r="R443" s="47"/>
      <c r="S443" s="47"/>
      <c r="T443" s="47"/>
    </row>
    <row r="444" spans="1:20" ht="24.75" customHeight="1" outlineLevel="1">
      <c r="A444" s="19">
        <v>22083</v>
      </c>
      <c r="B444" s="20">
        <v>2422214</v>
      </c>
      <c r="C444" s="21" t="s">
        <v>65</v>
      </c>
      <c r="D444" s="57">
        <v>0</v>
      </c>
      <c r="E444" s="57">
        <v>0</v>
      </c>
      <c r="F444" s="57">
        <f>ROUND(Q$444,-2)</f>
        <v>0</v>
      </c>
      <c r="G444" s="57">
        <f>ROUND(Q$444,-2)</f>
        <v>0</v>
      </c>
      <c r="H444" s="57">
        <f>ROUND(Q$444,-2)</f>
        <v>0</v>
      </c>
      <c r="I444" s="57">
        <f>ROUND(Q$444,-2)</f>
        <v>0</v>
      </c>
      <c r="J444" s="57">
        <f>ROUND(Q$444,-2)</f>
        <v>0</v>
      </c>
      <c r="K444" s="57">
        <f>ROUND(Q$444,-2)</f>
        <v>0</v>
      </c>
      <c r="L444" s="57">
        <f>ROUND(Q$444,-2)</f>
        <v>0</v>
      </c>
      <c r="M444" s="57">
        <f>ROUND(Q$444,-2)</f>
        <v>0</v>
      </c>
      <c r="N444" s="57">
        <f>ROUND(Q$444,-2)</f>
        <v>0</v>
      </c>
      <c r="O444" s="63">
        <f>ROUND(Q$444,-2)</f>
        <v>0</v>
      </c>
      <c r="P444" s="47"/>
      <c r="Q444" s="45">
        <f t="shared" si="132"/>
        <v>0</v>
      </c>
      <c r="R444" s="47"/>
      <c r="S444" s="47"/>
      <c r="T444" s="47"/>
    </row>
    <row r="445" spans="1:20" ht="24.75" customHeight="1" outlineLevel="1">
      <c r="A445" s="19">
        <v>22089</v>
      </c>
      <c r="B445" s="20">
        <v>2422219</v>
      </c>
      <c r="C445" s="21" t="s">
        <v>66</v>
      </c>
      <c r="D445" s="57">
        <v>0</v>
      </c>
      <c r="E445" s="57">
        <v>0</v>
      </c>
      <c r="F445" s="57">
        <f>ROUND(Q$445,-2)</f>
        <v>0</v>
      </c>
      <c r="G445" s="57">
        <f>ROUND(Q$445,-2)</f>
        <v>0</v>
      </c>
      <c r="H445" s="57">
        <f>ROUND(Q$445,-2)</f>
        <v>0</v>
      </c>
      <c r="I445" s="57">
        <f>ROUND(Q$445,-2)</f>
        <v>0</v>
      </c>
      <c r="J445" s="57">
        <f>ROUND(Q$445,-2)</f>
        <v>0</v>
      </c>
      <c r="K445" s="57">
        <f>ROUND(Q$445,-2)</f>
        <v>0</v>
      </c>
      <c r="L445" s="57">
        <f>ROUND(Q$445,-2)</f>
        <v>0</v>
      </c>
      <c r="M445" s="57">
        <f>ROUND(Q$445,-2)</f>
        <v>0</v>
      </c>
      <c r="N445" s="57">
        <f>ROUND(Q$445,-2)</f>
        <v>0</v>
      </c>
      <c r="O445" s="63">
        <f>ROUND(Q$445,-2)</f>
        <v>0</v>
      </c>
      <c r="P445" s="47"/>
      <c r="Q445" s="45">
        <f t="shared" si="132"/>
        <v>0</v>
      </c>
      <c r="R445" s="47"/>
      <c r="S445" s="47"/>
      <c r="T445" s="47"/>
    </row>
    <row r="446" spans="1:20" ht="24.75" customHeight="1" outlineLevel="1">
      <c r="A446" s="19"/>
      <c r="B446" s="20">
        <v>2422300</v>
      </c>
      <c r="C446" s="21" t="s">
        <v>372</v>
      </c>
      <c r="D446" s="57">
        <f t="shared" ref="D446:O446" si="140">+D447+D448+D449</f>
        <v>0</v>
      </c>
      <c r="E446" s="57">
        <f t="shared" si="140"/>
        <v>0</v>
      </c>
      <c r="F446" s="57">
        <f t="shared" si="140"/>
        <v>0</v>
      </c>
      <c r="G446" s="57">
        <f t="shared" si="140"/>
        <v>0</v>
      </c>
      <c r="H446" s="57">
        <f t="shared" si="140"/>
        <v>0</v>
      </c>
      <c r="I446" s="57">
        <f t="shared" si="140"/>
        <v>0</v>
      </c>
      <c r="J446" s="57">
        <f t="shared" si="140"/>
        <v>0</v>
      </c>
      <c r="K446" s="57">
        <f t="shared" si="140"/>
        <v>0</v>
      </c>
      <c r="L446" s="57">
        <f t="shared" si="140"/>
        <v>0</v>
      </c>
      <c r="M446" s="57">
        <f t="shared" si="140"/>
        <v>0</v>
      </c>
      <c r="N446" s="57">
        <f t="shared" si="140"/>
        <v>0</v>
      </c>
      <c r="O446" s="63">
        <f t="shared" si="140"/>
        <v>0</v>
      </c>
      <c r="P446" s="47"/>
      <c r="Q446" s="45">
        <f t="shared" si="132"/>
        <v>0</v>
      </c>
      <c r="R446" s="47"/>
      <c r="S446" s="47"/>
      <c r="T446" s="47"/>
    </row>
    <row r="447" spans="1:20" ht="24.75" customHeight="1" outlineLevel="1">
      <c r="A447" s="19">
        <v>22091</v>
      </c>
      <c r="B447" s="20">
        <v>2422311</v>
      </c>
      <c r="C447" s="21" t="s">
        <v>70</v>
      </c>
      <c r="D447" s="57">
        <v>0</v>
      </c>
      <c r="E447" s="57">
        <v>0</v>
      </c>
      <c r="F447" s="57">
        <f>ROUND(Q$447,-2)</f>
        <v>0</v>
      </c>
      <c r="G447" s="57">
        <f>ROUND(Q$447,-2)</f>
        <v>0</v>
      </c>
      <c r="H447" s="57">
        <f>ROUND(Q$447,-2)</f>
        <v>0</v>
      </c>
      <c r="I447" s="57">
        <f>ROUND(Q$447,-2)</f>
        <v>0</v>
      </c>
      <c r="J447" s="57">
        <f>ROUND(Q$447,-2)</f>
        <v>0</v>
      </c>
      <c r="K447" s="57">
        <f>ROUND(Q$447,-2)</f>
        <v>0</v>
      </c>
      <c r="L447" s="57">
        <f>ROUND(Q$447,-2)</f>
        <v>0</v>
      </c>
      <c r="M447" s="57">
        <f>ROUND(Q$447,-2)</f>
        <v>0</v>
      </c>
      <c r="N447" s="57">
        <f>ROUND(Q$447,-2)</f>
        <v>0</v>
      </c>
      <c r="O447" s="63">
        <f>ROUND(Q$447,-2)</f>
        <v>0</v>
      </c>
      <c r="P447" s="47"/>
      <c r="Q447" s="45">
        <f t="shared" si="132"/>
        <v>0</v>
      </c>
      <c r="R447" s="47"/>
      <c r="S447" s="47"/>
      <c r="T447" s="47"/>
    </row>
    <row r="448" spans="1:20" ht="24.75" customHeight="1" outlineLevel="1">
      <c r="A448" s="19">
        <v>23231</v>
      </c>
      <c r="B448" s="20">
        <v>2422315</v>
      </c>
      <c r="C448" s="21" t="s">
        <v>373</v>
      </c>
      <c r="D448" s="57">
        <v>0</v>
      </c>
      <c r="E448" s="57">
        <v>0</v>
      </c>
      <c r="F448" s="57">
        <f>ROUND(Q$448,-2)</f>
        <v>0</v>
      </c>
      <c r="G448" s="57">
        <f>ROUND(Q$448,-2)</f>
        <v>0</v>
      </c>
      <c r="H448" s="57">
        <f>ROUND(Q$448,-2)</f>
        <v>0</v>
      </c>
      <c r="I448" s="57">
        <f>ROUND(Q$448,-2)</f>
        <v>0</v>
      </c>
      <c r="J448" s="57">
        <f>ROUND(Q$448,-2)</f>
        <v>0</v>
      </c>
      <c r="K448" s="57">
        <f>ROUND(Q$448,-2)</f>
        <v>0</v>
      </c>
      <c r="L448" s="57">
        <f>ROUND(Q$448,-2)</f>
        <v>0</v>
      </c>
      <c r="M448" s="57">
        <f>ROUND(Q$448,-2)</f>
        <v>0</v>
      </c>
      <c r="N448" s="57">
        <f>ROUND(Q$448,-2)</f>
        <v>0</v>
      </c>
      <c r="O448" s="63">
        <f>ROUND(Q$448,-2)</f>
        <v>0</v>
      </c>
      <c r="P448" s="47"/>
      <c r="Q448" s="45">
        <f t="shared" si="132"/>
        <v>0</v>
      </c>
      <c r="R448" s="47"/>
      <c r="S448" s="47"/>
      <c r="T448" s="47"/>
    </row>
    <row r="449" spans="1:20" ht="24.75" customHeight="1" outlineLevel="1">
      <c r="A449" s="19">
        <v>22099</v>
      </c>
      <c r="B449" s="20">
        <v>2422319</v>
      </c>
      <c r="C449" s="21" t="s">
        <v>66</v>
      </c>
      <c r="D449" s="57">
        <v>0</v>
      </c>
      <c r="E449" s="57">
        <v>0</v>
      </c>
      <c r="F449" s="57">
        <f>ROUND(Q$449,-2)</f>
        <v>0</v>
      </c>
      <c r="G449" s="57">
        <f>ROUND(Q$449,-2)</f>
        <v>0</v>
      </c>
      <c r="H449" s="57">
        <f>ROUND(Q$449,-2)</f>
        <v>0</v>
      </c>
      <c r="I449" s="57">
        <f>ROUND(Q$449,-2)</f>
        <v>0</v>
      </c>
      <c r="J449" s="57">
        <f>ROUND(Q$449,-2)</f>
        <v>0</v>
      </c>
      <c r="K449" s="57">
        <f>ROUND(Q$449,-2)</f>
        <v>0</v>
      </c>
      <c r="L449" s="57">
        <f>ROUND(Q$449,-2)</f>
        <v>0</v>
      </c>
      <c r="M449" s="57">
        <f>ROUND(Q$449,-2)</f>
        <v>0</v>
      </c>
      <c r="N449" s="57">
        <f>ROUND(Q$449,-2)</f>
        <v>0</v>
      </c>
      <c r="O449" s="63">
        <f>ROUND(Q$449,-2)</f>
        <v>0</v>
      </c>
      <c r="P449" s="47"/>
      <c r="Q449" s="45">
        <f t="shared" si="132"/>
        <v>0</v>
      </c>
      <c r="R449" s="47"/>
      <c r="S449" s="47"/>
      <c r="T449" s="47"/>
    </row>
    <row r="450" spans="1:20" ht="24.75" customHeight="1" outlineLevel="1">
      <c r="A450" s="19"/>
      <c r="B450" s="20">
        <v>2423000</v>
      </c>
      <c r="C450" s="21" t="s">
        <v>99</v>
      </c>
      <c r="D450" s="57">
        <f t="shared" ref="D450:O450" si="141">+D451+D458</f>
        <v>0</v>
      </c>
      <c r="E450" s="57">
        <f t="shared" si="141"/>
        <v>0</v>
      </c>
      <c r="F450" s="57">
        <f t="shared" si="141"/>
        <v>0</v>
      </c>
      <c r="G450" s="57">
        <f t="shared" si="141"/>
        <v>0</v>
      </c>
      <c r="H450" s="57">
        <f t="shared" si="141"/>
        <v>0</v>
      </c>
      <c r="I450" s="57">
        <f t="shared" si="141"/>
        <v>0</v>
      </c>
      <c r="J450" s="57">
        <f t="shared" si="141"/>
        <v>0</v>
      </c>
      <c r="K450" s="57">
        <f t="shared" si="141"/>
        <v>0</v>
      </c>
      <c r="L450" s="57">
        <f t="shared" si="141"/>
        <v>0</v>
      </c>
      <c r="M450" s="57">
        <f t="shared" si="141"/>
        <v>0</v>
      </c>
      <c r="N450" s="57">
        <f t="shared" si="141"/>
        <v>0</v>
      </c>
      <c r="O450" s="63">
        <f t="shared" si="141"/>
        <v>0</v>
      </c>
      <c r="P450" s="47"/>
      <c r="Q450" s="45">
        <f t="shared" si="132"/>
        <v>0</v>
      </c>
      <c r="R450" s="47"/>
      <c r="S450" s="47"/>
      <c r="T450" s="47"/>
    </row>
    <row r="451" spans="1:20" ht="24.75" customHeight="1" outlineLevel="1">
      <c r="A451" s="19"/>
      <c r="B451" s="20">
        <v>2423200</v>
      </c>
      <c r="C451" s="21" t="s">
        <v>80</v>
      </c>
      <c r="D451" s="57">
        <f t="shared" ref="D451:O451" si="142">+SUM(D452:D457)</f>
        <v>0</v>
      </c>
      <c r="E451" s="57">
        <f t="shared" si="142"/>
        <v>0</v>
      </c>
      <c r="F451" s="57">
        <f t="shared" si="142"/>
        <v>0</v>
      </c>
      <c r="G451" s="57">
        <f t="shared" si="142"/>
        <v>0</v>
      </c>
      <c r="H451" s="57">
        <f t="shared" si="142"/>
        <v>0</v>
      </c>
      <c r="I451" s="57">
        <f t="shared" si="142"/>
        <v>0</v>
      </c>
      <c r="J451" s="57">
        <f t="shared" si="142"/>
        <v>0</v>
      </c>
      <c r="K451" s="57">
        <f t="shared" si="142"/>
        <v>0</v>
      </c>
      <c r="L451" s="57">
        <f t="shared" si="142"/>
        <v>0</v>
      </c>
      <c r="M451" s="57">
        <f t="shared" si="142"/>
        <v>0</v>
      </c>
      <c r="N451" s="57">
        <f t="shared" si="142"/>
        <v>0</v>
      </c>
      <c r="O451" s="63">
        <f t="shared" si="142"/>
        <v>0</v>
      </c>
      <c r="P451" s="47"/>
      <c r="Q451" s="45">
        <f t="shared" si="132"/>
        <v>0</v>
      </c>
      <c r="R451" s="47"/>
      <c r="S451" s="47"/>
      <c r="T451" s="47"/>
    </row>
    <row r="452" spans="1:20" ht="24.75" customHeight="1" outlineLevel="1">
      <c r="A452" s="19">
        <v>23110</v>
      </c>
      <c r="B452" s="20">
        <v>2423212</v>
      </c>
      <c r="C452" s="21" t="s">
        <v>374</v>
      </c>
      <c r="D452" s="57">
        <v>0</v>
      </c>
      <c r="E452" s="57">
        <v>0</v>
      </c>
      <c r="F452" s="57">
        <f>ROUND(Q$452,-2)</f>
        <v>0</v>
      </c>
      <c r="G452" s="57">
        <f>ROUND(Q$452,-2)</f>
        <v>0</v>
      </c>
      <c r="H452" s="57">
        <f>ROUND(Q$452,-2)</f>
        <v>0</v>
      </c>
      <c r="I452" s="57">
        <f>ROUND(Q$452,-2)</f>
        <v>0</v>
      </c>
      <c r="J452" s="57">
        <f>ROUND(Q$452,-2)</f>
        <v>0</v>
      </c>
      <c r="K452" s="57">
        <f>ROUND(Q$452,-2)</f>
        <v>0</v>
      </c>
      <c r="L452" s="57">
        <f>ROUND(Q$452,-2)</f>
        <v>0</v>
      </c>
      <c r="M452" s="57">
        <f>ROUND(Q$452,-2)</f>
        <v>0</v>
      </c>
      <c r="N452" s="57">
        <f>ROUND(Q$452,-2)</f>
        <v>0</v>
      </c>
      <c r="O452" s="63">
        <f>ROUND(Q$452,-2)</f>
        <v>0</v>
      </c>
      <c r="P452" s="47"/>
      <c r="Q452" s="45">
        <f t="shared" si="132"/>
        <v>0</v>
      </c>
      <c r="R452" s="47"/>
      <c r="S452" s="47"/>
      <c r="T452" s="47"/>
    </row>
    <row r="453" spans="1:20" ht="24.75" customHeight="1" outlineLevel="1">
      <c r="A453" s="19">
        <v>23120</v>
      </c>
      <c r="B453" s="20">
        <v>2423213</v>
      </c>
      <c r="C453" s="21" t="s">
        <v>64</v>
      </c>
      <c r="D453" s="57">
        <v>0</v>
      </c>
      <c r="E453" s="57">
        <v>0</v>
      </c>
      <c r="F453" s="57">
        <f>ROUND(Q$453,-2)</f>
        <v>0</v>
      </c>
      <c r="G453" s="57">
        <f>ROUND(Q$453,-2)</f>
        <v>0</v>
      </c>
      <c r="H453" s="57">
        <f>ROUND(Q$453,-2)</f>
        <v>0</v>
      </c>
      <c r="I453" s="57">
        <f>ROUND(Q$453,-2)</f>
        <v>0</v>
      </c>
      <c r="J453" s="57">
        <f>ROUND(Q$453,-2)</f>
        <v>0</v>
      </c>
      <c r="K453" s="57">
        <f>ROUND(Q$453,-2)</f>
        <v>0</v>
      </c>
      <c r="L453" s="57">
        <f>ROUND(Q$453,-2)</f>
        <v>0</v>
      </c>
      <c r="M453" s="57">
        <f>ROUND(Q$453,-2)</f>
        <v>0</v>
      </c>
      <c r="N453" s="57">
        <f>ROUND(Q$453,-2)</f>
        <v>0</v>
      </c>
      <c r="O453" s="63">
        <f>ROUND(Q$453,-2)</f>
        <v>0</v>
      </c>
      <c r="P453" s="47"/>
      <c r="Q453" s="45">
        <f t="shared" si="132"/>
        <v>0</v>
      </c>
      <c r="R453" s="47"/>
      <c r="S453" s="47"/>
      <c r="T453" s="47"/>
    </row>
    <row r="454" spans="1:20" ht="24.75" customHeight="1" outlineLevel="1">
      <c r="A454" s="19">
        <v>23121</v>
      </c>
      <c r="B454" s="20">
        <v>2423214</v>
      </c>
      <c r="C454" s="21" t="s">
        <v>375</v>
      </c>
      <c r="D454" s="57">
        <v>0</v>
      </c>
      <c r="E454" s="57">
        <v>0</v>
      </c>
      <c r="F454" s="57">
        <f>ROUND(Q$454,-2)</f>
        <v>0</v>
      </c>
      <c r="G454" s="57">
        <f>ROUND(Q$454,-2)</f>
        <v>0</v>
      </c>
      <c r="H454" s="57">
        <f>ROUND(Q$454,-2)</f>
        <v>0</v>
      </c>
      <c r="I454" s="57">
        <f>ROUND(Q$454,-2)</f>
        <v>0</v>
      </c>
      <c r="J454" s="57">
        <f>ROUND(Q$454,-2)</f>
        <v>0</v>
      </c>
      <c r="K454" s="57">
        <f>ROUND(Q$454,-2)</f>
        <v>0</v>
      </c>
      <c r="L454" s="57">
        <f>ROUND(Q$454,-2)</f>
        <v>0</v>
      </c>
      <c r="M454" s="57">
        <f>ROUND(Q$454,-2)</f>
        <v>0</v>
      </c>
      <c r="N454" s="57">
        <f>ROUND(Q$454,-2)</f>
        <v>0</v>
      </c>
      <c r="O454" s="63">
        <f>ROUND(Q$454,-2)</f>
        <v>0</v>
      </c>
      <c r="P454" s="47"/>
      <c r="Q454" s="45">
        <f t="shared" si="132"/>
        <v>0</v>
      </c>
      <c r="R454" s="47"/>
      <c r="S454" s="47"/>
      <c r="T454" s="47"/>
    </row>
    <row r="455" spans="1:20" ht="24.75" customHeight="1" outlineLevel="1">
      <c r="A455" s="19">
        <v>23130</v>
      </c>
      <c r="B455" s="20">
        <v>2423215</v>
      </c>
      <c r="C455" s="21" t="s">
        <v>65</v>
      </c>
      <c r="D455" s="57">
        <v>0</v>
      </c>
      <c r="E455" s="57">
        <v>0</v>
      </c>
      <c r="F455" s="57">
        <f>ROUND(Q$455,-2)</f>
        <v>0</v>
      </c>
      <c r="G455" s="57">
        <f>ROUND(Q$455,-2)</f>
        <v>0</v>
      </c>
      <c r="H455" s="57">
        <f>ROUND(Q$455,-2)</f>
        <v>0</v>
      </c>
      <c r="I455" s="57">
        <f>ROUND(Q$455,-2)</f>
        <v>0</v>
      </c>
      <c r="J455" s="57">
        <f>ROUND(Q$455,-2)</f>
        <v>0</v>
      </c>
      <c r="K455" s="57">
        <f>ROUND(Q$455,-2)</f>
        <v>0</v>
      </c>
      <c r="L455" s="57">
        <f>ROUND(Q$455,-2)</f>
        <v>0</v>
      </c>
      <c r="M455" s="57">
        <f>ROUND(Q$455,-2)</f>
        <v>0</v>
      </c>
      <c r="N455" s="57">
        <f>ROUND(Q$455,-2)</f>
        <v>0</v>
      </c>
      <c r="O455" s="63">
        <f>ROUND(Q$455,-2)</f>
        <v>0</v>
      </c>
      <c r="P455" s="47"/>
      <c r="Q455" s="45">
        <f t="shared" si="132"/>
        <v>0</v>
      </c>
      <c r="R455" s="47"/>
      <c r="S455" s="47"/>
      <c r="T455" s="47"/>
    </row>
    <row r="456" spans="1:20" ht="24.75" customHeight="1" outlineLevel="1">
      <c r="A456" s="19">
        <v>23135</v>
      </c>
      <c r="B456" s="20">
        <v>2423216</v>
      </c>
      <c r="C456" s="21" t="s">
        <v>376</v>
      </c>
      <c r="D456" s="57">
        <v>0</v>
      </c>
      <c r="E456" s="57">
        <v>0</v>
      </c>
      <c r="F456" s="57">
        <f>ROUND(Q$456,-2)</f>
        <v>0</v>
      </c>
      <c r="G456" s="57">
        <f>ROUND(Q$456,-2)</f>
        <v>0</v>
      </c>
      <c r="H456" s="57">
        <f>ROUND(Q$456,-2)</f>
        <v>0</v>
      </c>
      <c r="I456" s="57">
        <f>ROUND(Q$456,-2)</f>
        <v>0</v>
      </c>
      <c r="J456" s="57">
        <f>ROUND(Q$456,-2)</f>
        <v>0</v>
      </c>
      <c r="K456" s="57">
        <f>ROUND(Q$456,-2)</f>
        <v>0</v>
      </c>
      <c r="L456" s="57">
        <f>ROUND(Q$456,-2)</f>
        <v>0</v>
      </c>
      <c r="M456" s="57">
        <f>ROUND(Q$456,-2)</f>
        <v>0</v>
      </c>
      <c r="N456" s="57">
        <f>ROUND(Q$456,-2)</f>
        <v>0</v>
      </c>
      <c r="O456" s="63">
        <f>ROUND(Q$456,-2)</f>
        <v>0</v>
      </c>
      <c r="P456" s="47"/>
      <c r="Q456" s="45">
        <f t="shared" si="132"/>
        <v>0</v>
      </c>
      <c r="R456" s="47"/>
      <c r="S456" s="47"/>
      <c r="T456" s="47"/>
    </row>
    <row r="457" spans="1:20" ht="24.75" customHeight="1" outlineLevel="1">
      <c r="A457" s="19">
        <v>23190</v>
      </c>
      <c r="B457" s="20">
        <v>2423219</v>
      </c>
      <c r="C457" s="21" t="s">
        <v>66</v>
      </c>
      <c r="D457" s="57">
        <v>0</v>
      </c>
      <c r="E457" s="57">
        <v>0</v>
      </c>
      <c r="F457" s="57">
        <f>ROUND(Q$457,-2)</f>
        <v>0</v>
      </c>
      <c r="G457" s="57">
        <f>ROUND(Q$457,-2)</f>
        <v>0</v>
      </c>
      <c r="H457" s="57">
        <f>ROUND(Q$457,-2)</f>
        <v>0</v>
      </c>
      <c r="I457" s="57">
        <f>ROUND(Q$457,-2)</f>
        <v>0</v>
      </c>
      <c r="J457" s="57">
        <f>ROUND(Q$457,-2)</f>
        <v>0</v>
      </c>
      <c r="K457" s="57">
        <f>ROUND(Q$457,-2)</f>
        <v>0</v>
      </c>
      <c r="L457" s="57">
        <f>ROUND(Q$457,-2)</f>
        <v>0</v>
      </c>
      <c r="M457" s="57">
        <f>ROUND(Q$457,-2)</f>
        <v>0</v>
      </c>
      <c r="N457" s="57">
        <f>ROUND(Q$457,-2)</f>
        <v>0</v>
      </c>
      <c r="O457" s="63">
        <f>ROUND(Q$457,-2)</f>
        <v>0</v>
      </c>
      <c r="P457" s="47"/>
      <c r="Q457" s="45">
        <f t="shared" si="132"/>
        <v>0</v>
      </c>
      <c r="R457" s="47"/>
      <c r="S457" s="47"/>
      <c r="T457" s="47"/>
    </row>
    <row r="458" spans="1:20" ht="24.75" customHeight="1" outlineLevel="1">
      <c r="A458" s="19">
        <v>23200</v>
      </c>
      <c r="B458" s="20">
        <v>2423300</v>
      </c>
      <c r="C458" s="21" t="s">
        <v>372</v>
      </c>
      <c r="D458" s="57">
        <f t="shared" ref="D458:O458" si="143">+D459+D460+D465</f>
        <v>0</v>
      </c>
      <c r="E458" s="57">
        <f t="shared" si="143"/>
        <v>0</v>
      </c>
      <c r="F458" s="57">
        <f t="shared" si="143"/>
        <v>0</v>
      </c>
      <c r="G458" s="57">
        <f t="shared" si="143"/>
        <v>0</v>
      </c>
      <c r="H458" s="57">
        <f t="shared" si="143"/>
        <v>0</v>
      </c>
      <c r="I458" s="57">
        <f t="shared" si="143"/>
        <v>0</v>
      </c>
      <c r="J458" s="57">
        <f t="shared" si="143"/>
        <v>0</v>
      </c>
      <c r="K458" s="57">
        <f t="shared" si="143"/>
        <v>0</v>
      </c>
      <c r="L458" s="57">
        <f t="shared" si="143"/>
        <v>0</v>
      </c>
      <c r="M458" s="57">
        <f t="shared" si="143"/>
        <v>0</v>
      </c>
      <c r="N458" s="57">
        <f t="shared" si="143"/>
        <v>0</v>
      </c>
      <c r="O458" s="63">
        <f t="shared" si="143"/>
        <v>0</v>
      </c>
      <c r="P458" s="47"/>
      <c r="Q458" s="45">
        <f t="shared" si="132"/>
        <v>0</v>
      </c>
      <c r="R458" s="47"/>
      <c r="S458" s="47"/>
      <c r="T458" s="47"/>
    </row>
    <row r="459" spans="1:20" ht="24.75" customHeight="1" outlineLevel="1">
      <c r="A459" s="19">
        <v>23210</v>
      </c>
      <c r="B459" s="20">
        <v>2423311</v>
      </c>
      <c r="C459" s="21" t="s">
        <v>70</v>
      </c>
      <c r="D459" s="57">
        <v>0</v>
      </c>
      <c r="E459" s="57">
        <v>0</v>
      </c>
      <c r="F459" s="57">
        <f>ROUND(Q$459,-2)</f>
        <v>0</v>
      </c>
      <c r="G459" s="57">
        <f>ROUND(Q$459,-2)</f>
        <v>0</v>
      </c>
      <c r="H459" s="57">
        <f>ROUND(Q$459,-2)</f>
        <v>0</v>
      </c>
      <c r="I459" s="57">
        <f>ROUND(Q$459,-2)</f>
        <v>0</v>
      </c>
      <c r="J459" s="57">
        <f>ROUND(Q$459,-2)</f>
        <v>0</v>
      </c>
      <c r="K459" s="57">
        <f>ROUND(Q$459,-2)</f>
        <v>0</v>
      </c>
      <c r="L459" s="57">
        <f>ROUND(Q$459,-2)</f>
        <v>0</v>
      </c>
      <c r="M459" s="57">
        <f>ROUND(Q$459,-2)</f>
        <v>0</v>
      </c>
      <c r="N459" s="57">
        <f>ROUND(Q$459,-2)</f>
        <v>0</v>
      </c>
      <c r="O459" s="63">
        <f>ROUND(Q$459,-2)</f>
        <v>0</v>
      </c>
      <c r="P459" s="47"/>
      <c r="Q459" s="45">
        <f t="shared" si="132"/>
        <v>0</v>
      </c>
      <c r="R459" s="47"/>
      <c r="S459" s="47"/>
      <c r="T459" s="47"/>
    </row>
    <row r="460" spans="1:20" ht="24.75" customHeight="1" outlineLevel="1">
      <c r="A460" s="19">
        <v>23212</v>
      </c>
      <c r="B460" s="20">
        <v>2423320</v>
      </c>
      <c r="C460" s="21" t="s">
        <v>373</v>
      </c>
      <c r="D460" s="57">
        <f t="shared" ref="D460:O460" si="144">+SUM(D461:D465)</f>
        <v>0</v>
      </c>
      <c r="E460" s="57">
        <f t="shared" si="144"/>
        <v>0</v>
      </c>
      <c r="F460" s="57">
        <f t="shared" si="144"/>
        <v>0</v>
      </c>
      <c r="G460" s="57">
        <f t="shared" si="144"/>
        <v>0</v>
      </c>
      <c r="H460" s="57">
        <f t="shared" si="144"/>
        <v>0</v>
      </c>
      <c r="I460" s="57">
        <f t="shared" si="144"/>
        <v>0</v>
      </c>
      <c r="J460" s="57">
        <f t="shared" si="144"/>
        <v>0</v>
      </c>
      <c r="K460" s="57">
        <f t="shared" si="144"/>
        <v>0</v>
      </c>
      <c r="L460" s="57">
        <f t="shared" si="144"/>
        <v>0</v>
      </c>
      <c r="M460" s="57">
        <f t="shared" si="144"/>
        <v>0</v>
      </c>
      <c r="N460" s="57">
        <f t="shared" si="144"/>
        <v>0</v>
      </c>
      <c r="O460" s="63">
        <f t="shared" si="144"/>
        <v>0</v>
      </c>
      <c r="P460" s="47"/>
      <c r="Q460" s="45">
        <f t="shared" si="132"/>
        <v>0</v>
      </c>
      <c r="R460" s="47"/>
      <c r="S460" s="47"/>
      <c r="T460" s="47"/>
    </row>
    <row r="461" spans="1:20" ht="24.75" customHeight="1" outlineLevel="1">
      <c r="A461" s="19">
        <v>23213</v>
      </c>
      <c r="B461" s="20">
        <v>2423321</v>
      </c>
      <c r="C461" s="21" t="s">
        <v>377</v>
      </c>
      <c r="D461" s="57">
        <v>0</v>
      </c>
      <c r="E461" s="57">
        <v>0</v>
      </c>
      <c r="F461" s="57">
        <f>ROUND(Q$461,-2)</f>
        <v>0</v>
      </c>
      <c r="G461" s="57">
        <f>ROUND(Q$461,-2)</f>
        <v>0</v>
      </c>
      <c r="H461" s="57">
        <f>ROUND(Q$461,-2)</f>
        <v>0</v>
      </c>
      <c r="I461" s="57">
        <f>ROUND(Q$461,-2)</f>
        <v>0</v>
      </c>
      <c r="J461" s="57">
        <f>ROUND(Q$461,-2)</f>
        <v>0</v>
      </c>
      <c r="K461" s="57">
        <f>ROUND(Q$461,-2)</f>
        <v>0</v>
      </c>
      <c r="L461" s="57">
        <f>ROUND(Q$461,-2)</f>
        <v>0</v>
      </c>
      <c r="M461" s="57">
        <f>ROUND(Q$461,-2)</f>
        <v>0</v>
      </c>
      <c r="N461" s="57">
        <f>ROUND(Q$461,-2)</f>
        <v>0</v>
      </c>
      <c r="O461" s="63">
        <f>ROUND(Q$461,-2)</f>
        <v>0</v>
      </c>
      <c r="P461" s="47"/>
      <c r="Q461" s="45">
        <f t="shared" si="132"/>
        <v>0</v>
      </c>
      <c r="R461" s="47"/>
      <c r="S461" s="47"/>
      <c r="T461" s="47"/>
    </row>
    <row r="462" spans="1:20" ht="24.75" customHeight="1" outlineLevel="1">
      <c r="A462" s="19">
        <v>23214</v>
      </c>
      <c r="B462" s="20">
        <v>2423322</v>
      </c>
      <c r="C462" s="21" t="s">
        <v>378</v>
      </c>
      <c r="D462" s="57">
        <v>0</v>
      </c>
      <c r="E462" s="57">
        <v>0</v>
      </c>
      <c r="F462" s="57">
        <f>ROUND(Q$462,-2)</f>
        <v>0</v>
      </c>
      <c r="G462" s="57">
        <f>ROUND(Q$462,-2)</f>
        <v>0</v>
      </c>
      <c r="H462" s="57">
        <f>ROUND(Q$462,-2)</f>
        <v>0</v>
      </c>
      <c r="I462" s="57">
        <f>ROUND(Q$462,-2)</f>
        <v>0</v>
      </c>
      <c r="J462" s="57">
        <f>ROUND(Q$462,-2)</f>
        <v>0</v>
      </c>
      <c r="K462" s="57">
        <f>ROUND(Q$462,-2)</f>
        <v>0</v>
      </c>
      <c r="L462" s="57">
        <f>ROUND(Q$462,-2)</f>
        <v>0</v>
      </c>
      <c r="M462" s="57">
        <f>ROUND(Q$462,-2)</f>
        <v>0</v>
      </c>
      <c r="N462" s="57">
        <f>ROUND(Q$462,-2)</f>
        <v>0</v>
      </c>
      <c r="O462" s="63">
        <f>ROUND(Q$462,-2)</f>
        <v>0</v>
      </c>
      <c r="P462" s="47"/>
      <c r="Q462" s="45">
        <f t="shared" si="132"/>
        <v>0</v>
      </c>
      <c r="R462" s="47"/>
      <c r="S462" s="47"/>
      <c r="T462" s="47"/>
    </row>
    <row r="463" spans="1:20" ht="24.75" customHeight="1" outlineLevel="1">
      <c r="A463" s="19">
        <v>23232</v>
      </c>
      <c r="B463" s="20">
        <v>2423323</v>
      </c>
      <c r="C463" s="21" t="s">
        <v>379</v>
      </c>
      <c r="D463" s="57">
        <v>0</v>
      </c>
      <c r="E463" s="57">
        <v>0</v>
      </c>
      <c r="F463" s="57">
        <f>ROUND(Q$463,-2)</f>
        <v>0</v>
      </c>
      <c r="G463" s="57">
        <f>ROUND(Q$463,-2)</f>
        <v>0</v>
      </c>
      <c r="H463" s="57">
        <f>ROUND(Q$463,-2)</f>
        <v>0</v>
      </c>
      <c r="I463" s="57">
        <f>ROUND(Q$463,-2)</f>
        <v>0</v>
      </c>
      <c r="J463" s="57">
        <f>ROUND(Q$463,-2)</f>
        <v>0</v>
      </c>
      <c r="K463" s="57">
        <f>ROUND(Q$463,-2)</f>
        <v>0</v>
      </c>
      <c r="L463" s="57">
        <f>ROUND(Q$463,-2)</f>
        <v>0</v>
      </c>
      <c r="M463" s="57">
        <f>ROUND(Q$463,-2)</f>
        <v>0</v>
      </c>
      <c r="N463" s="57">
        <f>ROUND(Q$463,-2)</f>
        <v>0</v>
      </c>
      <c r="O463" s="63">
        <f>ROUND(Q$463,-2)</f>
        <v>0</v>
      </c>
      <c r="P463" s="47"/>
      <c r="Q463" s="45">
        <f t="shared" si="132"/>
        <v>0</v>
      </c>
      <c r="R463" s="47"/>
      <c r="S463" s="47"/>
      <c r="T463" s="47"/>
    </row>
    <row r="464" spans="1:20" ht="24.75" customHeight="1" outlineLevel="1">
      <c r="A464" s="19">
        <v>23216</v>
      </c>
      <c r="B464" s="20">
        <v>2423324</v>
      </c>
      <c r="C464" s="21" t="s">
        <v>380</v>
      </c>
      <c r="D464" s="57">
        <v>0</v>
      </c>
      <c r="E464" s="57">
        <v>0</v>
      </c>
      <c r="F464" s="57">
        <f>ROUND(Q$464,-2)</f>
        <v>0</v>
      </c>
      <c r="G464" s="57">
        <f>ROUND(Q$464,-2)</f>
        <v>0</v>
      </c>
      <c r="H464" s="57">
        <f>ROUND(Q$464,-2)</f>
        <v>0</v>
      </c>
      <c r="I464" s="57">
        <f>ROUND(Q$464,-2)</f>
        <v>0</v>
      </c>
      <c r="J464" s="57">
        <f>ROUND(Q$464,-2)</f>
        <v>0</v>
      </c>
      <c r="K464" s="57">
        <f>ROUND(Q$464,-2)</f>
        <v>0</v>
      </c>
      <c r="L464" s="57">
        <f>ROUND(Q$464,-2)</f>
        <v>0</v>
      </c>
      <c r="M464" s="57">
        <f>ROUND(Q$464,-2)</f>
        <v>0</v>
      </c>
      <c r="N464" s="57">
        <f>ROUND(Q$464,-2)</f>
        <v>0</v>
      </c>
      <c r="O464" s="63">
        <f>ROUND(Q$464,-2)</f>
        <v>0</v>
      </c>
      <c r="P464" s="47"/>
      <c r="Q464" s="45">
        <f t="shared" si="132"/>
        <v>0</v>
      </c>
      <c r="R464" s="47"/>
      <c r="S464" s="47"/>
      <c r="T464" s="47"/>
    </row>
    <row r="465" spans="1:20" ht="24.75" customHeight="1" outlineLevel="1">
      <c r="A465" s="19">
        <v>23220</v>
      </c>
      <c r="B465" s="20">
        <v>2423339</v>
      </c>
      <c r="C465" s="21" t="s">
        <v>381</v>
      </c>
      <c r="D465" s="57">
        <v>0</v>
      </c>
      <c r="E465" s="57">
        <v>0</v>
      </c>
      <c r="F465" s="57">
        <f>ROUND(Q$465,-2)</f>
        <v>0</v>
      </c>
      <c r="G465" s="57">
        <f>ROUND(Q$465,-2)</f>
        <v>0</v>
      </c>
      <c r="H465" s="57">
        <f>ROUND(Q$465,-2)</f>
        <v>0</v>
      </c>
      <c r="I465" s="57">
        <f>ROUND(Q$465,-2)</f>
        <v>0</v>
      </c>
      <c r="J465" s="57">
        <f>ROUND(Q$465,-2)</f>
        <v>0</v>
      </c>
      <c r="K465" s="57">
        <f>ROUND(Q$465,-2)</f>
        <v>0</v>
      </c>
      <c r="L465" s="57">
        <f>ROUND(Q$465,-2)</f>
        <v>0</v>
      </c>
      <c r="M465" s="57">
        <f>ROUND(Q$465,-2)</f>
        <v>0</v>
      </c>
      <c r="N465" s="57">
        <f>ROUND(Q$465,-2)</f>
        <v>0</v>
      </c>
      <c r="O465" s="63">
        <f>ROUND(Q$465,-2)</f>
        <v>0</v>
      </c>
      <c r="P465" s="47"/>
      <c r="Q465" s="45">
        <f t="shared" si="132"/>
        <v>0</v>
      </c>
      <c r="R465" s="47"/>
      <c r="S465" s="47"/>
      <c r="T465" s="47"/>
    </row>
    <row r="466" spans="1:20" ht="24.75" customHeight="1" outlineLevel="1">
      <c r="A466" s="19">
        <v>23233</v>
      </c>
      <c r="B466" s="20">
        <v>2423331</v>
      </c>
      <c r="C466" s="21" t="s">
        <v>382</v>
      </c>
      <c r="D466" s="57">
        <v>0</v>
      </c>
      <c r="E466" s="57">
        <v>0</v>
      </c>
      <c r="F466" s="57">
        <f>ROUND(Q$466,-2)</f>
        <v>0</v>
      </c>
      <c r="G466" s="57">
        <f>ROUND(Q$466,-2)</f>
        <v>0</v>
      </c>
      <c r="H466" s="57">
        <f>ROUND(Q$466,-2)</f>
        <v>0</v>
      </c>
      <c r="I466" s="57">
        <f>ROUND(Q$466,-2)</f>
        <v>0</v>
      </c>
      <c r="J466" s="57">
        <f>ROUND(Q$466,-2)</f>
        <v>0</v>
      </c>
      <c r="K466" s="57">
        <f>ROUND(Q$466,-2)</f>
        <v>0</v>
      </c>
      <c r="L466" s="57">
        <f>ROUND(Q$466,-2)</f>
        <v>0</v>
      </c>
      <c r="M466" s="57">
        <f>ROUND(Q$466,-2)</f>
        <v>0</v>
      </c>
      <c r="N466" s="57">
        <f>ROUND(Q$466,-2)</f>
        <v>0</v>
      </c>
      <c r="O466" s="63">
        <f>ROUND(Q$466,-2)</f>
        <v>0</v>
      </c>
      <c r="P466" s="47"/>
      <c r="Q466" s="45">
        <f t="shared" si="132"/>
        <v>0</v>
      </c>
      <c r="R466" s="47"/>
      <c r="S466" s="47"/>
      <c r="T466" s="47"/>
    </row>
    <row r="467" spans="1:20" ht="24.75" customHeight="1" outlineLevel="1">
      <c r="A467" s="19">
        <v>23900</v>
      </c>
      <c r="B467" s="20">
        <v>2429099</v>
      </c>
      <c r="C467" s="21" t="s">
        <v>360</v>
      </c>
      <c r="D467" s="57">
        <v>0</v>
      </c>
      <c r="E467" s="57">
        <v>0</v>
      </c>
      <c r="F467" s="57">
        <f>ROUND(Q$467,-2)</f>
        <v>0</v>
      </c>
      <c r="G467" s="57">
        <f>ROUND(Q$467,-2)</f>
        <v>0</v>
      </c>
      <c r="H467" s="57">
        <f>ROUND(Q$467,-2)</f>
        <v>0</v>
      </c>
      <c r="I467" s="57">
        <f>ROUND(Q$467,-2)</f>
        <v>0</v>
      </c>
      <c r="J467" s="57">
        <f>ROUND(Q$467,-2)</f>
        <v>0</v>
      </c>
      <c r="K467" s="57">
        <f>ROUND(Q$467,-2)</f>
        <v>0</v>
      </c>
      <c r="L467" s="57">
        <f>ROUND(Q$467,-2)</f>
        <v>0</v>
      </c>
      <c r="M467" s="57">
        <f>ROUND(Q$467,-2)</f>
        <v>0</v>
      </c>
      <c r="N467" s="57">
        <f>ROUND(Q$467,-2)</f>
        <v>0</v>
      </c>
      <c r="O467" s="63">
        <f>ROUND(Q$467,-2)</f>
        <v>0</v>
      </c>
      <c r="P467" s="47"/>
      <c r="Q467" s="45">
        <f t="shared" si="132"/>
        <v>0</v>
      </c>
      <c r="R467" s="47"/>
      <c r="S467" s="47"/>
      <c r="T467" s="47"/>
    </row>
    <row r="468" spans="1:20" ht="24.75" customHeight="1" outlineLevel="1">
      <c r="A468" s="19">
        <v>25400</v>
      </c>
      <c r="B468" s="20">
        <v>2431000</v>
      </c>
      <c r="C468" s="21" t="s">
        <v>383</v>
      </c>
      <c r="D468" s="57">
        <f t="shared" ref="D468:O468" si="145">+D469+D470</f>
        <v>0</v>
      </c>
      <c r="E468" s="57">
        <f t="shared" si="145"/>
        <v>0</v>
      </c>
      <c r="F468" s="57">
        <f t="shared" si="145"/>
        <v>0</v>
      </c>
      <c r="G468" s="57">
        <f t="shared" si="145"/>
        <v>0</v>
      </c>
      <c r="H468" s="57">
        <f t="shared" si="145"/>
        <v>0</v>
      </c>
      <c r="I468" s="57">
        <f t="shared" si="145"/>
        <v>0</v>
      </c>
      <c r="J468" s="57">
        <f t="shared" si="145"/>
        <v>0</v>
      </c>
      <c r="K468" s="57">
        <f t="shared" si="145"/>
        <v>0</v>
      </c>
      <c r="L468" s="57">
        <f t="shared" si="145"/>
        <v>0</v>
      </c>
      <c r="M468" s="57">
        <f t="shared" si="145"/>
        <v>0</v>
      </c>
      <c r="N468" s="57">
        <f t="shared" si="145"/>
        <v>0</v>
      </c>
      <c r="O468" s="63">
        <f t="shared" si="145"/>
        <v>0</v>
      </c>
      <c r="P468" s="47"/>
      <c r="Q468" s="45">
        <f t="shared" si="132"/>
        <v>0</v>
      </c>
      <c r="R468" s="47"/>
      <c r="S468" s="47"/>
      <c r="T468" s="47"/>
    </row>
    <row r="469" spans="1:20" ht="24.75" customHeight="1" outlineLevel="1">
      <c r="A469" s="19">
        <v>25401</v>
      </c>
      <c r="B469" s="20">
        <v>2431010</v>
      </c>
      <c r="C469" s="21" t="s">
        <v>362</v>
      </c>
      <c r="D469" s="57">
        <v>0</v>
      </c>
      <c r="E469" s="57">
        <v>0</v>
      </c>
      <c r="F469" s="57">
        <f>ROUND(Q$469,-2)</f>
        <v>0</v>
      </c>
      <c r="G469" s="57">
        <f>ROUND(Q$469,-2)</f>
        <v>0</v>
      </c>
      <c r="H469" s="57">
        <f>ROUND(Q$469,-2)</f>
        <v>0</v>
      </c>
      <c r="I469" s="57">
        <f>ROUND(Q$469,-2)</f>
        <v>0</v>
      </c>
      <c r="J469" s="57">
        <f>ROUND(Q$469,-2)</f>
        <v>0</v>
      </c>
      <c r="K469" s="57">
        <f>ROUND(Q$469,-2)</f>
        <v>0</v>
      </c>
      <c r="L469" s="57">
        <f>ROUND(Q$469,-2)</f>
        <v>0</v>
      </c>
      <c r="M469" s="57">
        <f>ROUND(Q$469,-2)</f>
        <v>0</v>
      </c>
      <c r="N469" s="57">
        <f>ROUND(Q$469,-2)</f>
        <v>0</v>
      </c>
      <c r="O469" s="63">
        <f>ROUND(Q$469,-2)</f>
        <v>0</v>
      </c>
      <c r="P469" s="47"/>
      <c r="Q469" s="45">
        <f t="shared" si="132"/>
        <v>0</v>
      </c>
      <c r="R469" s="47"/>
      <c r="S469" s="47"/>
      <c r="T469" s="47"/>
    </row>
    <row r="470" spans="1:20" ht="24.75" customHeight="1" outlineLevel="1">
      <c r="A470" s="19">
        <v>25402</v>
      </c>
      <c r="B470" s="20">
        <v>2431015</v>
      </c>
      <c r="C470" s="21" t="s">
        <v>363</v>
      </c>
      <c r="D470" s="57">
        <v>0</v>
      </c>
      <c r="E470" s="57">
        <v>0</v>
      </c>
      <c r="F470" s="57">
        <f>ROUND(Q$470,-2)</f>
        <v>0</v>
      </c>
      <c r="G470" s="57">
        <f>ROUND(Q$470,-2)</f>
        <v>0</v>
      </c>
      <c r="H470" s="57">
        <f>ROUND(Q$470,-2)</f>
        <v>0</v>
      </c>
      <c r="I470" s="57">
        <f>ROUND(Q$470,-2)</f>
        <v>0</v>
      </c>
      <c r="J470" s="57">
        <f>ROUND(Q$470,-2)</f>
        <v>0</v>
      </c>
      <c r="K470" s="57">
        <f>ROUND(Q$470,-2)</f>
        <v>0</v>
      </c>
      <c r="L470" s="57">
        <f>ROUND(Q$470,-2)</f>
        <v>0</v>
      </c>
      <c r="M470" s="57">
        <f>ROUND(Q$470,-2)</f>
        <v>0</v>
      </c>
      <c r="N470" s="57">
        <f>ROUND(Q$470,-2)</f>
        <v>0</v>
      </c>
      <c r="O470" s="63">
        <f>ROUND(Q$470,-2)</f>
        <v>0</v>
      </c>
      <c r="P470" s="47"/>
      <c r="Q470" s="45">
        <f t="shared" si="132"/>
        <v>0</v>
      </c>
      <c r="R470" s="47"/>
      <c r="S470" s="47"/>
      <c r="T470" s="47"/>
    </row>
    <row r="471" spans="1:20" ht="24.75" customHeight="1" outlineLevel="1">
      <c r="A471" s="19">
        <v>24000</v>
      </c>
      <c r="B471" s="20">
        <v>2450000</v>
      </c>
      <c r="C471" s="21" t="s">
        <v>384</v>
      </c>
      <c r="D471" s="57">
        <f t="shared" ref="D471:O471" si="146">+D472+D473+D474+D481</f>
        <v>0</v>
      </c>
      <c r="E471" s="57">
        <f t="shared" si="146"/>
        <v>0</v>
      </c>
      <c r="F471" s="57">
        <f t="shared" si="146"/>
        <v>0</v>
      </c>
      <c r="G471" s="57">
        <f t="shared" si="146"/>
        <v>0</v>
      </c>
      <c r="H471" s="57">
        <f t="shared" si="146"/>
        <v>0</v>
      </c>
      <c r="I471" s="57">
        <f t="shared" si="146"/>
        <v>0</v>
      </c>
      <c r="J471" s="57">
        <f t="shared" si="146"/>
        <v>0</v>
      </c>
      <c r="K471" s="57">
        <f t="shared" si="146"/>
        <v>0</v>
      </c>
      <c r="L471" s="57">
        <f t="shared" si="146"/>
        <v>0</v>
      </c>
      <c r="M471" s="57">
        <f t="shared" si="146"/>
        <v>0</v>
      </c>
      <c r="N471" s="57">
        <f t="shared" si="146"/>
        <v>0</v>
      </c>
      <c r="O471" s="63">
        <f t="shared" si="146"/>
        <v>0</v>
      </c>
      <c r="P471" s="47"/>
      <c r="Q471" s="45">
        <f t="shared" si="132"/>
        <v>0</v>
      </c>
      <c r="R471" s="47"/>
      <c r="S471" s="47"/>
      <c r="T471" s="47"/>
    </row>
    <row r="472" spans="1:20" ht="24.75" customHeight="1" outlineLevel="1">
      <c r="A472" s="19">
        <v>24100</v>
      </c>
      <c r="B472" s="20">
        <v>2451011</v>
      </c>
      <c r="C472" s="21" t="s">
        <v>385</v>
      </c>
      <c r="D472" s="57">
        <v>0</v>
      </c>
      <c r="E472" s="57">
        <v>0</v>
      </c>
      <c r="F472" s="57">
        <f>ROUND(Q$472,-2)</f>
        <v>0</v>
      </c>
      <c r="G472" s="57">
        <f>ROUND(Q$472,-2)</f>
        <v>0</v>
      </c>
      <c r="H472" s="57">
        <f>ROUND(Q$472,-2)</f>
        <v>0</v>
      </c>
      <c r="I472" s="57">
        <f>ROUND(Q$472,-2)</f>
        <v>0</v>
      </c>
      <c r="J472" s="57">
        <f>ROUND(Q$472,-2)</f>
        <v>0</v>
      </c>
      <c r="K472" s="57">
        <f>ROUND(Q$472,-2)</f>
        <v>0</v>
      </c>
      <c r="L472" s="57">
        <f>ROUND(Q$472,-2)</f>
        <v>0</v>
      </c>
      <c r="M472" s="57">
        <f>ROUND(Q$472,-2)</f>
        <v>0</v>
      </c>
      <c r="N472" s="57">
        <f>ROUND(Q$472,-2)</f>
        <v>0</v>
      </c>
      <c r="O472" s="63">
        <f>ROUND(Q$472,-2)</f>
        <v>0</v>
      </c>
      <c r="P472" s="47"/>
      <c r="Q472" s="45">
        <f t="shared" si="132"/>
        <v>0</v>
      </c>
      <c r="R472" s="47"/>
      <c r="S472" s="47"/>
      <c r="T472" s="47"/>
    </row>
    <row r="473" spans="1:20" ht="24.75" customHeight="1" outlineLevel="1">
      <c r="A473" s="19">
        <v>24200</v>
      </c>
      <c r="B473" s="20">
        <v>2451021</v>
      </c>
      <c r="C473" s="21" t="s">
        <v>386</v>
      </c>
      <c r="D473" s="57">
        <v>0</v>
      </c>
      <c r="E473" s="57">
        <v>0</v>
      </c>
      <c r="F473" s="57">
        <f>ROUND(Q$473,-2)</f>
        <v>0</v>
      </c>
      <c r="G473" s="57">
        <f>ROUND(Q$473,-2)</f>
        <v>0</v>
      </c>
      <c r="H473" s="57">
        <f>ROUND(Q$473,-2)</f>
        <v>0</v>
      </c>
      <c r="I473" s="57">
        <f>ROUND(Q$473,-2)</f>
        <v>0</v>
      </c>
      <c r="J473" s="57">
        <f>ROUND(Q$473,-2)</f>
        <v>0</v>
      </c>
      <c r="K473" s="57">
        <f>ROUND(Q$473,-2)</f>
        <v>0</v>
      </c>
      <c r="L473" s="57">
        <f>ROUND(Q$473,-2)</f>
        <v>0</v>
      </c>
      <c r="M473" s="57">
        <f>ROUND(Q$473,-2)</f>
        <v>0</v>
      </c>
      <c r="N473" s="57">
        <f>ROUND(Q$473,-2)</f>
        <v>0</v>
      </c>
      <c r="O473" s="63">
        <f>ROUND(Q$473,-2)</f>
        <v>0</v>
      </c>
      <c r="P473" s="47"/>
      <c r="Q473" s="45">
        <f t="shared" si="132"/>
        <v>0</v>
      </c>
      <c r="R473" s="47"/>
      <c r="S473" s="47"/>
      <c r="T473" s="47"/>
    </row>
    <row r="474" spans="1:20" ht="24.75" customHeight="1" outlineLevel="1">
      <c r="A474" s="19">
        <v>24300</v>
      </c>
      <c r="B474" s="20">
        <v>2452000</v>
      </c>
      <c r="C474" s="21" t="s">
        <v>387</v>
      </c>
      <c r="D474" s="96">
        <f t="shared" ref="D474:O474" si="147">+SUM(D475:D480)</f>
        <v>0</v>
      </c>
      <c r="E474" s="96">
        <f t="shared" si="147"/>
        <v>0</v>
      </c>
      <c r="F474" s="96">
        <f t="shared" si="147"/>
        <v>0</v>
      </c>
      <c r="G474" s="96">
        <f t="shared" si="147"/>
        <v>0</v>
      </c>
      <c r="H474" s="96">
        <f t="shared" si="147"/>
        <v>0</v>
      </c>
      <c r="I474" s="96">
        <f t="shared" si="147"/>
        <v>0</v>
      </c>
      <c r="J474" s="96">
        <f t="shared" si="147"/>
        <v>0</v>
      </c>
      <c r="K474" s="96">
        <f t="shared" si="147"/>
        <v>0</v>
      </c>
      <c r="L474" s="96">
        <f t="shared" si="147"/>
        <v>0</v>
      </c>
      <c r="M474" s="96">
        <f t="shared" si="147"/>
        <v>0</v>
      </c>
      <c r="N474" s="96">
        <f t="shared" si="147"/>
        <v>0</v>
      </c>
      <c r="O474" s="97">
        <f t="shared" si="147"/>
        <v>0</v>
      </c>
      <c r="P474" s="47"/>
      <c r="Q474" s="45">
        <f t="shared" si="132"/>
        <v>0</v>
      </c>
      <c r="R474" s="47"/>
      <c r="S474" s="47"/>
      <c r="T474" s="47"/>
    </row>
    <row r="475" spans="1:20" ht="24.75" customHeight="1" outlineLevel="1">
      <c r="A475" s="19">
        <v>24310</v>
      </c>
      <c r="B475" s="20">
        <v>2452011</v>
      </c>
      <c r="C475" s="21" t="s">
        <v>388</v>
      </c>
      <c r="D475" s="57">
        <v>0</v>
      </c>
      <c r="E475" s="57">
        <v>0</v>
      </c>
      <c r="F475" s="57">
        <f>ROUND(Q$475,-2)</f>
        <v>0</v>
      </c>
      <c r="G475" s="57">
        <f>ROUND(Q$475,-2)</f>
        <v>0</v>
      </c>
      <c r="H475" s="57">
        <f>ROUND(Q$475,-2)</f>
        <v>0</v>
      </c>
      <c r="I475" s="57">
        <f>ROUND(Q$475,-2)</f>
        <v>0</v>
      </c>
      <c r="J475" s="57">
        <f>ROUND(Q$475,-2)</f>
        <v>0</v>
      </c>
      <c r="K475" s="57">
        <f>ROUND(Q$475,-2)</f>
        <v>0</v>
      </c>
      <c r="L475" s="57">
        <f>ROUND(Q$475,-2)</f>
        <v>0</v>
      </c>
      <c r="M475" s="57">
        <f>ROUND(Q$475,-2)</f>
        <v>0</v>
      </c>
      <c r="N475" s="57">
        <f>ROUND(Q$475,-2)</f>
        <v>0</v>
      </c>
      <c r="O475" s="63">
        <f>ROUND(Q$475,-2)</f>
        <v>0</v>
      </c>
      <c r="P475" s="47"/>
      <c r="Q475" s="45">
        <f t="shared" si="132"/>
        <v>0</v>
      </c>
      <c r="R475" s="47"/>
      <c r="S475" s="47"/>
      <c r="T475" s="47"/>
    </row>
    <row r="476" spans="1:20" ht="24.75" customHeight="1" outlineLevel="1">
      <c r="A476" s="19">
        <v>24320</v>
      </c>
      <c r="B476" s="20">
        <v>2452021</v>
      </c>
      <c r="C476" s="21" t="s">
        <v>389</v>
      </c>
      <c r="D476" s="57">
        <v>0</v>
      </c>
      <c r="E476" s="57">
        <v>0</v>
      </c>
      <c r="F476" s="57">
        <f>ROUND(Q$476,-2)</f>
        <v>0</v>
      </c>
      <c r="G476" s="57">
        <f>ROUND(Q$476,-2)</f>
        <v>0</v>
      </c>
      <c r="H476" s="57">
        <f>ROUND(Q$476,-2)</f>
        <v>0</v>
      </c>
      <c r="I476" s="57">
        <f>ROUND(Q$476,-2)</f>
        <v>0</v>
      </c>
      <c r="J476" s="57">
        <f>ROUND(Q$476,-2)</f>
        <v>0</v>
      </c>
      <c r="K476" s="57">
        <f>ROUND(Q$476,-2)</f>
        <v>0</v>
      </c>
      <c r="L476" s="57">
        <f>ROUND(Q$476,-2)</f>
        <v>0</v>
      </c>
      <c r="M476" s="57">
        <f>ROUND(Q$476,-2)</f>
        <v>0</v>
      </c>
      <c r="N476" s="57">
        <f>ROUND(Q$476,-2)</f>
        <v>0</v>
      </c>
      <c r="O476" s="63">
        <f>ROUND(Q$476,-2)</f>
        <v>0</v>
      </c>
      <c r="P476" s="47"/>
      <c r="Q476" s="45">
        <f t="shared" si="132"/>
        <v>0</v>
      </c>
      <c r="R476" s="47"/>
      <c r="S476" s="47"/>
      <c r="T476" s="47"/>
    </row>
    <row r="477" spans="1:20" ht="24.75" customHeight="1" outlineLevel="1">
      <c r="A477" s="19">
        <v>24330</v>
      </c>
      <c r="B477" s="20">
        <v>2452031</v>
      </c>
      <c r="C477" s="21" t="s">
        <v>390</v>
      </c>
      <c r="D477" s="57">
        <v>0</v>
      </c>
      <c r="E477" s="57">
        <v>0</v>
      </c>
      <c r="F477" s="57">
        <f>ROUND(Q$477,-2)</f>
        <v>0</v>
      </c>
      <c r="G477" s="57">
        <f>ROUND(Q$477,-2)</f>
        <v>0</v>
      </c>
      <c r="H477" s="57">
        <f>ROUND(Q$477,-2)</f>
        <v>0</v>
      </c>
      <c r="I477" s="57">
        <f>ROUND(Q$477,-2)</f>
        <v>0</v>
      </c>
      <c r="J477" s="57">
        <f>ROUND(Q$477,-2)</f>
        <v>0</v>
      </c>
      <c r="K477" s="57">
        <f>ROUND(Q$477,-2)</f>
        <v>0</v>
      </c>
      <c r="L477" s="57">
        <f>ROUND(Q$477,-2)</f>
        <v>0</v>
      </c>
      <c r="M477" s="57">
        <f>ROUND(Q$477,-2)</f>
        <v>0</v>
      </c>
      <c r="N477" s="57">
        <f>ROUND(Q$477,-2)</f>
        <v>0</v>
      </c>
      <c r="O477" s="63">
        <f>ROUND(Q$477,-2)</f>
        <v>0</v>
      </c>
      <c r="P477" s="47"/>
      <c r="Q477" s="45">
        <f t="shared" si="132"/>
        <v>0</v>
      </c>
      <c r="R477" s="47"/>
      <c r="S477" s="47"/>
      <c r="T477" s="47"/>
    </row>
    <row r="478" spans="1:20" ht="24.75" customHeight="1" outlineLevel="1">
      <c r="A478" s="19">
        <v>24340</v>
      </c>
      <c r="B478" s="20">
        <v>2452041</v>
      </c>
      <c r="C478" s="21" t="s">
        <v>391</v>
      </c>
      <c r="D478" s="57">
        <v>0</v>
      </c>
      <c r="E478" s="57">
        <v>0</v>
      </c>
      <c r="F478" s="57">
        <f>ROUND(Q$478,-2)</f>
        <v>0</v>
      </c>
      <c r="G478" s="57">
        <f>ROUND(Q$478,-2)</f>
        <v>0</v>
      </c>
      <c r="H478" s="57">
        <f>ROUND(Q$478,-2)</f>
        <v>0</v>
      </c>
      <c r="I478" s="57">
        <f>ROUND(Q$478,-2)</f>
        <v>0</v>
      </c>
      <c r="J478" s="57">
        <f>ROUND(Q$478,-2)</f>
        <v>0</v>
      </c>
      <c r="K478" s="57">
        <f>ROUND(Q$478,-2)</f>
        <v>0</v>
      </c>
      <c r="L478" s="57">
        <f>ROUND(Q$478,-2)</f>
        <v>0</v>
      </c>
      <c r="M478" s="57">
        <f>ROUND(Q$478,-2)</f>
        <v>0</v>
      </c>
      <c r="N478" s="57">
        <f>ROUND(Q$478,-2)</f>
        <v>0</v>
      </c>
      <c r="O478" s="63">
        <f>ROUND(Q$478,-2)</f>
        <v>0</v>
      </c>
      <c r="P478" s="47"/>
      <c r="Q478" s="45">
        <f t="shared" si="132"/>
        <v>0</v>
      </c>
      <c r="R478" s="47"/>
      <c r="S478" s="47"/>
      <c r="T478" s="47"/>
    </row>
    <row r="479" spans="1:20" ht="24.75" customHeight="1" outlineLevel="1">
      <c r="A479" s="19">
        <v>24350</v>
      </c>
      <c r="B479" s="20">
        <v>2452051</v>
      </c>
      <c r="C479" s="21" t="s">
        <v>392</v>
      </c>
      <c r="D479" s="57">
        <v>0</v>
      </c>
      <c r="E479" s="57">
        <v>0</v>
      </c>
      <c r="F479" s="57">
        <f>ROUND(Q$479,-2)</f>
        <v>0</v>
      </c>
      <c r="G479" s="57">
        <f>ROUND(Q$479,-2)</f>
        <v>0</v>
      </c>
      <c r="H479" s="57">
        <f>ROUND(Q$479,-2)</f>
        <v>0</v>
      </c>
      <c r="I479" s="57">
        <f>ROUND(Q$479,-2)</f>
        <v>0</v>
      </c>
      <c r="J479" s="57">
        <f>ROUND(Q$479,-2)</f>
        <v>0</v>
      </c>
      <c r="K479" s="57">
        <f>ROUND(Q$479,-2)</f>
        <v>0</v>
      </c>
      <c r="L479" s="57">
        <f>ROUND(Q$479,-2)</f>
        <v>0</v>
      </c>
      <c r="M479" s="57">
        <f>ROUND(Q$479,-2)</f>
        <v>0</v>
      </c>
      <c r="N479" s="57">
        <f>ROUND(Q$479,-2)</f>
        <v>0</v>
      </c>
      <c r="O479" s="63">
        <f>ROUND(Q$479,-2)</f>
        <v>0</v>
      </c>
      <c r="P479" s="47"/>
      <c r="Q479" s="45">
        <f t="shared" ref="Q479:Q542" si="148">+E479</f>
        <v>0</v>
      </c>
      <c r="R479" s="47"/>
      <c r="S479" s="47"/>
      <c r="T479" s="47"/>
    </row>
    <row r="480" spans="1:20" ht="24.75" customHeight="1" outlineLevel="1">
      <c r="A480" s="19">
        <v>24390</v>
      </c>
      <c r="B480" s="20">
        <v>2452099</v>
      </c>
      <c r="C480" s="21" t="s">
        <v>174</v>
      </c>
      <c r="D480" s="57">
        <v>0</v>
      </c>
      <c r="E480" s="57">
        <v>0</v>
      </c>
      <c r="F480" s="57">
        <f>ROUND(Q$480,-2)</f>
        <v>0</v>
      </c>
      <c r="G480" s="57">
        <f>ROUND(Q$480,-2)</f>
        <v>0</v>
      </c>
      <c r="H480" s="57">
        <f>ROUND(Q$480,-2)</f>
        <v>0</v>
      </c>
      <c r="I480" s="57">
        <f>ROUND(Q$480,-2)</f>
        <v>0</v>
      </c>
      <c r="J480" s="57">
        <f>ROUND(Q$480,-2)</f>
        <v>0</v>
      </c>
      <c r="K480" s="57">
        <f>ROUND(Q$480,-2)</f>
        <v>0</v>
      </c>
      <c r="L480" s="57">
        <f>ROUND(Q$480,-2)</f>
        <v>0</v>
      </c>
      <c r="M480" s="57">
        <f>ROUND(Q$480,-2)</f>
        <v>0</v>
      </c>
      <c r="N480" s="57">
        <f>ROUND(Q$480,-2)</f>
        <v>0</v>
      </c>
      <c r="O480" s="63">
        <f>ROUND(Q$480,-2)</f>
        <v>0</v>
      </c>
      <c r="P480" s="47"/>
      <c r="Q480" s="45">
        <f t="shared" si="148"/>
        <v>0</v>
      </c>
      <c r="R480" s="47"/>
      <c r="S480" s="47"/>
      <c r="T480" s="47"/>
    </row>
    <row r="481" spans="1:20" ht="24.75" customHeight="1" outlineLevel="1">
      <c r="A481" s="19">
        <v>24900</v>
      </c>
      <c r="B481" s="20">
        <v>2459000</v>
      </c>
      <c r="C481" s="21" t="s">
        <v>27</v>
      </c>
      <c r="D481" s="57">
        <f t="shared" ref="D481:O481" si="149">+D482+D500</f>
        <v>0</v>
      </c>
      <c r="E481" s="57">
        <f t="shared" si="149"/>
        <v>0</v>
      </c>
      <c r="F481" s="57">
        <f t="shared" si="149"/>
        <v>0</v>
      </c>
      <c r="G481" s="57">
        <f t="shared" si="149"/>
        <v>0</v>
      </c>
      <c r="H481" s="57">
        <f t="shared" si="149"/>
        <v>0</v>
      </c>
      <c r="I481" s="57">
        <f t="shared" si="149"/>
        <v>0</v>
      </c>
      <c r="J481" s="57">
        <f t="shared" si="149"/>
        <v>0</v>
      </c>
      <c r="K481" s="57">
        <f t="shared" si="149"/>
        <v>0</v>
      </c>
      <c r="L481" s="57">
        <f t="shared" si="149"/>
        <v>0</v>
      </c>
      <c r="M481" s="57">
        <f t="shared" si="149"/>
        <v>0</v>
      </c>
      <c r="N481" s="57">
        <f t="shared" si="149"/>
        <v>0</v>
      </c>
      <c r="O481" s="63">
        <f t="shared" si="149"/>
        <v>0</v>
      </c>
      <c r="P481" s="47"/>
      <c r="Q481" s="45">
        <f t="shared" si="148"/>
        <v>0</v>
      </c>
      <c r="R481" s="47"/>
      <c r="S481" s="47"/>
      <c r="T481" s="47"/>
    </row>
    <row r="482" spans="1:20" ht="24.75" customHeight="1" outlineLevel="1">
      <c r="A482" s="19">
        <v>24910</v>
      </c>
      <c r="B482" s="20">
        <v>2459100</v>
      </c>
      <c r="C482" s="21" t="s">
        <v>393</v>
      </c>
      <c r="D482" s="57">
        <v>0</v>
      </c>
      <c r="E482" s="57">
        <v>0</v>
      </c>
      <c r="F482" s="57">
        <f t="shared" ref="F482:O482" si="150">+SUM(F483:F499)</f>
        <v>0</v>
      </c>
      <c r="G482" s="57">
        <f t="shared" si="150"/>
        <v>0</v>
      </c>
      <c r="H482" s="57">
        <f t="shared" si="150"/>
        <v>0</v>
      </c>
      <c r="I482" s="57">
        <f t="shared" si="150"/>
        <v>0</v>
      </c>
      <c r="J482" s="57">
        <f t="shared" si="150"/>
        <v>0</v>
      </c>
      <c r="K482" s="57">
        <f t="shared" si="150"/>
        <v>0</v>
      </c>
      <c r="L482" s="57">
        <f t="shared" si="150"/>
        <v>0</v>
      </c>
      <c r="M482" s="57">
        <f t="shared" si="150"/>
        <v>0</v>
      </c>
      <c r="N482" s="57">
        <f t="shared" si="150"/>
        <v>0</v>
      </c>
      <c r="O482" s="63">
        <f t="shared" si="150"/>
        <v>0</v>
      </c>
      <c r="P482" s="47"/>
      <c r="Q482" s="45">
        <f t="shared" si="148"/>
        <v>0</v>
      </c>
      <c r="R482" s="47"/>
      <c r="S482" s="47"/>
      <c r="T482" s="47"/>
    </row>
    <row r="483" spans="1:20" ht="24.75" customHeight="1" outlineLevel="1">
      <c r="A483" s="19">
        <v>24911</v>
      </c>
      <c r="B483" s="20">
        <v>2459111</v>
      </c>
      <c r="C483" s="21" t="s">
        <v>394</v>
      </c>
      <c r="D483" s="57">
        <v>0</v>
      </c>
      <c r="E483" s="57">
        <v>0</v>
      </c>
      <c r="F483" s="57">
        <f>ROUND(Q$483,-2)</f>
        <v>0</v>
      </c>
      <c r="G483" s="57">
        <f>ROUND(Q$483,-2)</f>
        <v>0</v>
      </c>
      <c r="H483" s="57">
        <f>ROUND(Q$483,-2)</f>
        <v>0</v>
      </c>
      <c r="I483" s="57">
        <f>ROUND(Q$483,-2)</f>
        <v>0</v>
      </c>
      <c r="J483" s="57">
        <f>ROUND(Q$483,-2)</f>
        <v>0</v>
      </c>
      <c r="K483" s="57">
        <f>ROUND(Q$483,-2)</f>
        <v>0</v>
      </c>
      <c r="L483" s="57">
        <f>ROUND(Q$483,-2)</f>
        <v>0</v>
      </c>
      <c r="M483" s="57">
        <f>ROUND(Q$483,-2)</f>
        <v>0</v>
      </c>
      <c r="N483" s="57">
        <f>ROUND(Q$483,-2)</f>
        <v>0</v>
      </c>
      <c r="O483" s="63">
        <f>ROUND(Q$483,-2)</f>
        <v>0</v>
      </c>
      <c r="P483" s="47"/>
      <c r="Q483" s="45">
        <f t="shared" si="148"/>
        <v>0</v>
      </c>
      <c r="R483" s="47"/>
      <c r="S483" s="47"/>
      <c r="T483" s="47"/>
    </row>
    <row r="484" spans="1:20" ht="24.75" customHeight="1" outlineLevel="1">
      <c r="A484" s="19">
        <v>24912</v>
      </c>
      <c r="B484" s="20">
        <v>2459112</v>
      </c>
      <c r="C484" s="21" t="s">
        <v>395</v>
      </c>
      <c r="D484" s="57">
        <v>0</v>
      </c>
      <c r="E484" s="57">
        <v>0</v>
      </c>
      <c r="F484" s="57">
        <f>ROUND(Q$484,-2)</f>
        <v>0</v>
      </c>
      <c r="G484" s="57">
        <f>ROUND(Q$484,-2)</f>
        <v>0</v>
      </c>
      <c r="H484" s="57">
        <f>ROUND(Q$484,-2)</f>
        <v>0</v>
      </c>
      <c r="I484" s="57">
        <f>ROUND(Q$484,-2)</f>
        <v>0</v>
      </c>
      <c r="J484" s="57">
        <f>ROUND(Q$484,-2)</f>
        <v>0</v>
      </c>
      <c r="K484" s="57">
        <f>ROUND(Q$484,-2)</f>
        <v>0</v>
      </c>
      <c r="L484" s="57">
        <f>ROUND(Q$484,-2)</f>
        <v>0</v>
      </c>
      <c r="M484" s="57">
        <f>ROUND(Q$484,-2)</f>
        <v>0</v>
      </c>
      <c r="N484" s="57">
        <f>ROUND(Q$484,-2)</f>
        <v>0</v>
      </c>
      <c r="O484" s="63">
        <f>ROUND(Q$484,-2)</f>
        <v>0</v>
      </c>
      <c r="P484" s="47"/>
      <c r="Q484" s="45">
        <f t="shared" si="148"/>
        <v>0</v>
      </c>
      <c r="R484" s="47"/>
      <c r="S484" s="47"/>
      <c r="T484" s="47"/>
    </row>
    <row r="485" spans="1:20" ht="24.75" customHeight="1" outlineLevel="1">
      <c r="A485" s="19">
        <v>24913</v>
      </c>
      <c r="B485" s="20">
        <v>2459113</v>
      </c>
      <c r="C485" s="21" t="s">
        <v>396</v>
      </c>
      <c r="D485" s="57">
        <v>0</v>
      </c>
      <c r="E485" s="57">
        <v>0</v>
      </c>
      <c r="F485" s="57">
        <f>ROUND(Q$485,-2)</f>
        <v>0</v>
      </c>
      <c r="G485" s="57">
        <f>ROUND(Q$485,-2)</f>
        <v>0</v>
      </c>
      <c r="H485" s="57">
        <f>ROUND(Q$485,-2)</f>
        <v>0</v>
      </c>
      <c r="I485" s="57">
        <f>ROUND(Q$485,-2)</f>
        <v>0</v>
      </c>
      <c r="J485" s="57">
        <f>ROUND(Q$485,-2)</f>
        <v>0</v>
      </c>
      <c r="K485" s="57">
        <f>ROUND(Q$485,-2)</f>
        <v>0</v>
      </c>
      <c r="L485" s="57">
        <f>ROUND(Q$485,-2)</f>
        <v>0</v>
      </c>
      <c r="M485" s="57">
        <f>ROUND(Q$485,-2)</f>
        <v>0</v>
      </c>
      <c r="N485" s="57">
        <f>ROUND(Q$485,-2)</f>
        <v>0</v>
      </c>
      <c r="O485" s="63">
        <f>ROUND(Q$485,-2)</f>
        <v>0</v>
      </c>
      <c r="P485" s="47"/>
      <c r="Q485" s="45">
        <f t="shared" si="148"/>
        <v>0</v>
      </c>
      <c r="R485" s="47"/>
      <c r="S485" s="47"/>
      <c r="T485" s="47"/>
    </row>
    <row r="486" spans="1:20" ht="24.75" customHeight="1" outlineLevel="1">
      <c r="A486" s="19">
        <v>24914</v>
      </c>
      <c r="B486" s="20">
        <v>2459114</v>
      </c>
      <c r="C486" s="21" t="s">
        <v>397</v>
      </c>
      <c r="D486" s="57">
        <v>0</v>
      </c>
      <c r="E486" s="57">
        <v>0</v>
      </c>
      <c r="F486" s="57">
        <f>ROUND(Q$486,-2)</f>
        <v>0</v>
      </c>
      <c r="G486" s="57">
        <f>ROUND(Q$486,-2)</f>
        <v>0</v>
      </c>
      <c r="H486" s="57">
        <f>ROUND(Q$486,-2)</f>
        <v>0</v>
      </c>
      <c r="I486" s="57">
        <f>ROUND(Q$486,-2)</f>
        <v>0</v>
      </c>
      <c r="J486" s="57">
        <f>ROUND(Q$486,-2)</f>
        <v>0</v>
      </c>
      <c r="K486" s="57">
        <f>ROUND(Q$486,-2)</f>
        <v>0</v>
      </c>
      <c r="L486" s="57">
        <f>ROUND(Q$486,-2)</f>
        <v>0</v>
      </c>
      <c r="M486" s="57">
        <f>ROUND(Q$486,-2)</f>
        <v>0</v>
      </c>
      <c r="N486" s="57">
        <f>ROUND(Q$486,-2)</f>
        <v>0</v>
      </c>
      <c r="O486" s="63">
        <f>ROUND(Q$486,-2)</f>
        <v>0</v>
      </c>
      <c r="P486" s="47"/>
      <c r="Q486" s="45">
        <f t="shared" si="148"/>
        <v>0</v>
      </c>
      <c r="R486" s="47"/>
      <c r="S486" s="47"/>
      <c r="T486" s="47"/>
    </row>
    <row r="487" spans="1:20" ht="24.75" customHeight="1" outlineLevel="1">
      <c r="A487" s="19">
        <v>24915</v>
      </c>
      <c r="B487" s="20">
        <v>2459115</v>
      </c>
      <c r="C487" s="21" t="s">
        <v>398</v>
      </c>
      <c r="D487" s="57">
        <v>0</v>
      </c>
      <c r="E487" s="57">
        <v>0</v>
      </c>
      <c r="F487" s="57">
        <f>ROUND(Q$487,-2)</f>
        <v>0</v>
      </c>
      <c r="G487" s="57">
        <f>ROUND(Q$487,-2)</f>
        <v>0</v>
      </c>
      <c r="H487" s="57">
        <f>ROUND(Q$487,-2)</f>
        <v>0</v>
      </c>
      <c r="I487" s="57">
        <f>ROUND(Q$487,-2)</f>
        <v>0</v>
      </c>
      <c r="J487" s="57">
        <f>ROUND(Q$487,-2)</f>
        <v>0</v>
      </c>
      <c r="K487" s="57">
        <f>ROUND(Q$487,-2)</f>
        <v>0</v>
      </c>
      <c r="L487" s="57">
        <f>ROUND(Q$487,-2)</f>
        <v>0</v>
      </c>
      <c r="M487" s="57">
        <f>ROUND(Q$487,-2)</f>
        <v>0</v>
      </c>
      <c r="N487" s="57">
        <f>ROUND(Q$487,-2)</f>
        <v>0</v>
      </c>
      <c r="O487" s="63">
        <f>ROUND(Q$487,-2)</f>
        <v>0</v>
      </c>
      <c r="P487" s="47"/>
      <c r="Q487" s="45">
        <f t="shared" si="148"/>
        <v>0</v>
      </c>
      <c r="R487" s="47"/>
      <c r="S487" s="47"/>
      <c r="T487" s="47"/>
    </row>
    <row r="488" spans="1:20" ht="24.75" customHeight="1" outlineLevel="1">
      <c r="A488" s="19">
        <v>24916</v>
      </c>
      <c r="B488" s="20">
        <v>2459116</v>
      </c>
      <c r="C488" s="71" t="s">
        <v>399</v>
      </c>
      <c r="D488" s="57">
        <v>0</v>
      </c>
      <c r="E488" s="57">
        <v>0</v>
      </c>
      <c r="F488" s="57">
        <f>ROUND(Q$488,-2)</f>
        <v>0</v>
      </c>
      <c r="G488" s="57">
        <f>ROUND(Q$488,-2)</f>
        <v>0</v>
      </c>
      <c r="H488" s="57">
        <f>ROUND(Q$488,-2)</f>
        <v>0</v>
      </c>
      <c r="I488" s="57">
        <f>ROUND(Q$488,-2)</f>
        <v>0</v>
      </c>
      <c r="J488" s="57">
        <f>ROUND(Q$488,-2)</f>
        <v>0</v>
      </c>
      <c r="K488" s="57">
        <f>ROUND(Q$488,-2)</f>
        <v>0</v>
      </c>
      <c r="L488" s="57">
        <f>ROUND(Q$488,-2)</f>
        <v>0</v>
      </c>
      <c r="M488" s="57">
        <f>ROUND(Q$488,-2)</f>
        <v>0</v>
      </c>
      <c r="N488" s="57">
        <f>ROUND(Q$488,-2)</f>
        <v>0</v>
      </c>
      <c r="O488" s="63">
        <f>ROUND(Q$488,-2)</f>
        <v>0</v>
      </c>
      <c r="P488" s="47"/>
      <c r="Q488" s="45">
        <f t="shared" si="148"/>
        <v>0</v>
      </c>
      <c r="R488" s="47"/>
      <c r="S488" s="47"/>
      <c r="T488" s="47"/>
    </row>
    <row r="489" spans="1:20" ht="24.75" customHeight="1" outlineLevel="1">
      <c r="A489" s="19">
        <v>24917</v>
      </c>
      <c r="B489" s="20">
        <v>2459117</v>
      </c>
      <c r="C489" s="21" t="s">
        <v>400</v>
      </c>
      <c r="D489" s="57">
        <v>0</v>
      </c>
      <c r="E489" s="57">
        <v>0</v>
      </c>
      <c r="F489" s="57">
        <f>ROUND(Q$489,-2)</f>
        <v>0</v>
      </c>
      <c r="G489" s="57">
        <f>ROUND(Q$489,-2)</f>
        <v>0</v>
      </c>
      <c r="H489" s="57">
        <f>ROUND(Q$489,-2)</f>
        <v>0</v>
      </c>
      <c r="I489" s="57">
        <f>ROUND(Q$489,-2)</f>
        <v>0</v>
      </c>
      <c r="J489" s="57">
        <f>ROUND(Q$489,-2)</f>
        <v>0</v>
      </c>
      <c r="K489" s="57">
        <f>ROUND(Q$489,-2)</f>
        <v>0</v>
      </c>
      <c r="L489" s="57">
        <f>ROUND(Q$489,-2)</f>
        <v>0</v>
      </c>
      <c r="M489" s="57">
        <f>ROUND(Q$489,-2)</f>
        <v>0</v>
      </c>
      <c r="N489" s="57">
        <f>ROUND(Q$489,-2)</f>
        <v>0</v>
      </c>
      <c r="O489" s="63">
        <f>ROUND(Q$489,-2)</f>
        <v>0</v>
      </c>
      <c r="P489" s="47"/>
      <c r="Q489" s="45">
        <f t="shared" si="148"/>
        <v>0</v>
      </c>
      <c r="R489" s="47"/>
      <c r="S489" s="47"/>
      <c r="T489" s="47"/>
    </row>
    <row r="490" spans="1:20" ht="24.75" customHeight="1" outlineLevel="1">
      <c r="A490" s="19">
        <v>24918</v>
      </c>
      <c r="B490" s="20">
        <v>2459118</v>
      </c>
      <c r="C490" s="71" t="s">
        <v>401</v>
      </c>
      <c r="D490" s="57">
        <v>0</v>
      </c>
      <c r="E490" s="57">
        <v>0</v>
      </c>
      <c r="F490" s="57">
        <f>ROUND(Q$490,-2)</f>
        <v>0</v>
      </c>
      <c r="G490" s="57">
        <f>ROUND(Q$490,-2)</f>
        <v>0</v>
      </c>
      <c r="H490" s="57">
        <f>ROUND(Q$490,-2)</f>
        <v>0</v>
      </c>
      <c r="I490" s="57">
        <f>ROUND(Q$490,-2)</f>
        <v>0</v>
      </c>
      <c r="J490" s="57">
        <f>ROUND(Q$490,-2)</f>
        <v>0</v>
      </c>
      <c r="K490" s="57">
        <f>ROUND(Q$490,-2)</f>
        <v>0</v>
      </c>
      <c r="L490" s="57">
        <f>ROUND(Q$490,-2)</f>
        <v>0</v>
      </c>
      <c r="M490" s="57">
        <f>ROUND(Q$490,-2)</f>
        <v>0</v>
      </c>
      <c r="N490" s="57">
        <f>ROUND(Q$490,-2)</f>
        <v>0</v>
      </c>
      <c r="O490" s="63">
        <f>ROUND(Q$490,-2)</f>
        <v>0</v>
      </c>
      <c r="P490" s="47"/>
      <c r="Q490" s="45">
        <f t="shared" si="148"/>
        <v>0</v>
      </c>
      <c r="R490" s="47"/>
      <c r="S490" s="47"/>
      <c r="T490" s="47"/>
    </row>
    <row r="491" spans="1:20" ht="24.75" customHeight="1" outlineLevel="1">
      <c r="A491" s="19">
        <v>24919</v>
      </c>
      <c r="B491" s="20">
        <v>2459121</v>
      </c>
      <c r="C491" s="71" t="s">
        <v>402</v>
      </c>
      <c r="D491" s="57">
        <v>0</v>
      </c>
      <c r="E491" s="57">
        <v>0</v>
      </c>
      <c r="F491" s="57">
        <f>ROUND(Q$491,-2)</f>
        <v>0</v>
      </c>
      <c r="G491" s="57">
        <f>ROUND(Q$491,-2)</f>
        <v>0</v>
      </c>
      <c r="H491" s="57">
        <f>ROUND(Q$491,-2)</f>
        <v>0</v>
      </c>
      <c r="I491" s="57">
        <f>ROUND(Q$491,-2)</f>
        <v>0</v>
      </c>
      <c r="J491" s="57">
        <f>ROUND(Q$491,-2)</f>
        <v>0</v>
      </c>
      <c r="K491" s="57">
        <f>ROUND(Q$491,-2)</f>
        <v>0</v>
      </c>
      <c r="L491" s="57">
        <f>ROUND(Q$491,-2)</f>
        <v>0</v>
      </c>
      <c r="M491" s="57">
        <f>ROUND(Q$491,-2)</f>
        <v>0</v>
      </c>
      <c r="N491" s="57">
        <f>ROUND(Q$491,-2)</f>
        <v>0</v>
      </c>
      <c r="O491" s="63">
        <f>ROUND(Q$491,-2)</f>
        <v>0</v>
      </c>
      <c r="P491" s="47"/>
      <c r="Q491" s="45">
        <f t="shared" si="148"/>
        <v>0</v>
      </c>
      <c r="R491" s="47"/>
      <c r="S491" s="47"/>
      <c r="T491" s="47"/>
    </row>
    <row r="492" spans="1:20" ht="24.75" customHeight="1" outlineLevel="1">
      <c r="A492" s="19">
        <v>24920</v>
      </c>
      <c r="B492" s="20">
        <v>2459122</v>
      </c>
      <c r="C492" s="71" t="s">
        <v>403</v>
      </c>
      <c r="D492" s="57">
        <v>0</v>
      </c>
      <c r="E492" s="57">
        <v>0</v>
      </c>
      <c r="F492" s="57">
        <f>ROUND(Q$492,-2)</f>
        <v>0</v>
      </c>
      <c r="G492" s="57">
        <f>ROUND(Q$492,-2)</f>
        <v>0</v>
      </c>
      <c r="H492" s="57">
        <f>ROUND(Q$492,-2)</f>
        <v>0</v>
      </c>
      <c r="I492" s="57">
        <f>ROUND(Q$492,-2)</f>
        <v>0</v>
      </c>
      <c r="J492" s="57">
        <f>ROUND(Q$492,-2)</f>
        <v>0</v>
      </c>
      <c r="K492" s="57">
        <f>ROUND(Q$492,-2)</f>
        <v>0</v>
      </c>
      <c r="L492" s="57">
        <f>ROUND(Q$492,-2)</f>
        <v>0</v>
      </c>
      <c r="M492" s="57">
        <f>ROUND(Q$492,-2)</f>
        <v>0</v>
      </c>
      <c r="N492" s="57">
        <f>ROUND(Q$492,-2)</f>
        <v>0</v>
      </c>
      <c r="O492" s="63">
        <f>ROUND(Q$492,-2)</f>
        <v>0</v>
      </c>
      <c r="P492" s="47"/>
      <c r="Q492" s="45">
        <f t="shared" si="148"/>
        <v>0</v>
      </c>
      <c r="R492" s="47"/>
      <c r="S492" s="47"/>
      <c r="T492" s="47"/>
    </row>
    <row r="493" spans="1:20" ht="24.75" customHeight="1" outlineLevel="1">
      <c r="A493" s="19">
        <v>24921</v>
      </c>
      <c r="B493" s="20">
        <v>2459123</v>
      </c>
      <c r="C493" s="71" t="s">
        <v>404</v>
      </c>
      <c r="D493" s="57">
        <v>0</v>
      </c>
      <c r="E493" s="57">
        <v>0</v>
      </c>
      <c r="F493" s="57">
        <f>ROUND(Q$493,-2)</f>
        <v>0</v>
      </c>
      <c r="G493" s="57">
        <f>ROUND(Q$493,-2)</f>
        <v>0</v>
      </c>
      <c r="H493" s="57">
        <f>ROUND(Q$493,-2)</f>
        <v>0</v>
      </c>
      <c r="I493" s="57">
        <f>ROUND(Q$493,-2)</f>
        <v>0</v>
      </c>
      <c r="J493" s="57">
        <f>ROUND(Q$493,-2)</f>
        <v>0</v>
      </c>
      <c r="K493" s="57">
        <f>ROUND(Q$493,-2)</f>
        <v>0</v>
      </c>
      <c r="L493" s="57">
        <f>ROUND(Q$493,-2)</f>
        <v>0</v>
      </c>
      <c r="M493" s="57">
        <f>ROUND(Q$493,-2)</f>
        <v>0</v>
      </c>
      <c r="N493" s="57">
        <f>ROUND(Q$493,-2)</f>
        <v>0</v>
      </c>
      <c r="O493" s="63">
        <f>ROUND(Q$493,-2)</f>
        <v>0</v>
      </c>
      <c r="P493" s="47"/>
      <c r="Q493" s="45">
        <f t="shared" si="148"/>
        <v>0</v>
      </c>
      <c r="R493" s="47"/>
      <c r="S493" s="47"/>
      <c r="T493" s="47"/>
    </row>
    <row r="494" spans="1:20" ht="24.75" customHeight="1" outlineLevel="1">
      <c r="A494" s="19">
        <v>24922</v>
      </c>
      <c r="B494" s="20">
        <v>2459124</v>
      </c>
      <c r="C494" s="71" t="s">
        <v>405</v>
      </c>
      <c r="D494" s="57">
        <v>0</v>
      </c>
      <c r="E494" s="57">
        <v>0</v>
      </c>
      <c r="F494" s="57">
        <f>ROUND(Q$494,-2)</f>
        <v>0</v>
      </c>
      <c r="G494" s="57">
        <f>ROUND(Q$494,-2)</f>
        <v>0</v>
      </c>
      <c r="H494" s="57">
        <f>ROUND(Q$494,-2)</f>
        <v>0</v>
      </c>
      <c r="I494" s="57">
        <f>ROUND(Q$494,-2)</f>
        <v>0</v>
      </c>
      <c r="J494" s="57">
        <f>ROUND(Q$494,-2)</f>
        <v>0</v>
      </c>
      <c r="K494" s="57">
        <f>ROUND(Q$494,-2)</f>
        <v>0</v>
      </c>
      <c r="L494" s="57">
        <f>ROUND(Q$494,-2)</f>
        <v>0</v>
      </c>
      <c r="M494" s="57">
        <f>ROUND(Q$494,-2)</f>
        <v>0</v>
      </c>
      <c r="N494" s="57">
        <f>ROUND(Q$494,-2)</f>
        <v>0</v>
      </c>
      <c r="O494" s="63">
        <f>ROUND(Q$494,-2)</f>
        <v>0</v>
      </c>
      <c r="P494" s="47"/>
      <c r="Q494" s="45">
        <f t="shared" si="148"/>
        <v>0</v>
      </c>
      <c r="R494" s="47"/>
      <c r="S494" s="47"/>
      <c r="T494" s="47"/>
    </row>
    <row r="495" spans="1:20" ht="24.75" customHeight="1" outlineLevel="1">
      <c r="A495" s="19">
        <v>24923</v>
      </c>
      <c r="B495" s="20">
        <v>2459125</v>
      </c>
      <c r="C495" s="71" t="s">
        <v>406</v>
      </c>
      <c r="D495" s="57">
        <v>0</v>
      </c>
      <c r="E495" s="57">
        <v>0</v>
      </c>
      <c r="F495" s="57">
        <f>ROUND(Q$495,-2)</f>
        <v>0</v>
      </c>
      <c r="G495" s="57">
        <f>ROUND(Q$495,-2)</f>
        <v>0</v>
      </c>
      <c r="H495" s="57">
        <f>ROUND(Q$495,-2)</f>
        <v>0</v>
      </c>
      <c r="I495" s="57">
        <f>ROUND(Q$495,-2)</f>
        <v>0</v>
      </c>
      <c r="J495" s="57">
        <f>ROUND(Q$495,-2)</f>
        <v>0</v>
      </c>
      <c r="K495" s="57">
        <f>ROUND(Q$495,-2)</f>
        <v>0</v>
      </c>
      <c r="L495" s="57">
        <f>ROUND(Q$495,-2)</f>
        <v>0</v>
      </c>
      <c r="M495" s="57">
        <f>ROUND(Q$495,-2)</f>
        <v>0</v>
      </c>
      <c r="N495" s="57">
        <f>ROUND(Q$495,-2)</f>
        <v>0</v>
      </c>
      <c r="O495" s="63">
        <f>ROUND(Q$495,-2)</f>
        <v>0</v>
      </c>
      <c r="P495" s="47"/>
      <c r="Q495" s="45">
        <f t="shared" si="148"/>
        <v>0</v>
      </c>
      <c r="R495" s="47"/>
      <c r="S495" s="47"/>
      <c r="T495" s="47"/>
    </row>
    <row r="496" spans="1:20" ht="24.75" customHeight="1" outlineLevel="1">
      <c r="A496" s="19">
        <v>24924</v>
      </c>
      <c r="B496" s="20">
        <v>2459126</v>
      </c>
      <c r="C496" s="71" t="s">
        <v>407</v>
      </c>
      <c r="D496" s="57">
        <v>0</v>
      </c>
      <c r="E496" s="57">
        <v>0</v>
      </c>
      <c r="F496" s="57">
        <f>ROUND(Q$496,-2)</f>
        <v>0</v>
      </c>
      <c r="G496" s="57">
        <f>ROUND(Q$496,-2)</f>
        <v>0</v>
      </c>
      <c r="H496" s="57">
        <f>ROUND(Q$496,-2)</f>
        <v>0</v>
      </c>
      <c r="I496" s="57">
        <f>ROUND(Q$496,-2)</f>
        <v>0</v>
      </c>
      <c r="J496" s="57">
        <f>ROUND(Q$496,-2)</f>
        <v>0</v>
      </c>
      <c r="K496" s="57">
        <f>ROUND(Q$496,-2)</f>
        <v>0</v>
      </c>
      <c r="L496" s="57">
        <f>ROUND(Q$496,-2)</f>
        <v>0</v>
      </c>
      <c r="M496" s="57">
        <f>ROUND(Q$496,-2)</f>
        <v>0</v>
      </c>
      <c r="N496" s="57">
        <f>ROUND(Q$496,-2)</f>
        <v>0</v>
      </c>
      <c r="O496" s="63">
        <f>ROUND(Q$496,-2)</f>
        <v>0</v>
      </c>
      <c r="P496" s="47"/>
      <c r="Q496" s="45">
        <f t="shared" si="148"/>
        <v>0</v>
      </c>
      <c r="R496" s="47"/>
      <c r="S496" s="47"/>
      <c r="T496" s="47"/>
    </row>
    <row r="497" spans="1:20" ht="24.75" customHeight="1" outlineLevel="1">
      <c r="A497" s="19">
        <v>24925</v>
      </c>
      <c r="B497" s="20">
        <v>2459127</v>
      </c>
      <c r="C497" s="71" t="s">
        <v>408</v>
      </c>
      <c r="D497" s="57">
        <v>0</v>
      </c>
      <c r="E497" s="57">
        <v>0</v>
      </c>
      <c r="F497" s="57">
        <f>ROUND(Q$497,-2)</f>
        <v>0</v>
      </c>
      <c r="G497" s="57">
        <f>ROUND(Q$497,-2)</f>
        <v>0</v>
      </c>
      <c r="H497" s="57">
        <f>ROUND(Q$497,-2)</f>
        <v>0</v>
      </c>
      <c r="I497" s="57">
        <f>ROUND(Q$497,-2)</f>
        <v>0</v>
      </c>
      <c r="J497" s="57">
        <f>ROUND(Q$497,-2)</f>
        <v>0</v>
      </c>
      <c r="K497" s="57">
        <f>ROUND(Q$497,-2)</f>
        <v>0</v>
      </c>
      <c r="L497" s="57">
        <f>ROUND(Q$497,-2)</f>
        <v>0</v>
      </c>
      <c r="M497" s="57">
        <f>ROUND(Q$497,-2)</f>
        <v>0</v>
      </c>
      <c r="N497" s="57">
        <f>ROUND(Q$497,-2)</f>
        <v>0</v>
      </c>
      <c r="O497" s="63">
        <f>ROUND(Q$497,-2)</f>
        <v>0</v>
      </c>
      <c r="P497" s="47"/>
      <c r="Q497" s="45">
        <f t="shared" si="148"/>
        <v>0</v>
      </c>
      <c r="R497" s="47"/>
      <c r="S497" s="47"/>
      <c r="T497" s="47"/>
    </row>
    <row r="498" spans="1:20" ht="24.75" customHeight="1" outlineLevel="1">
      <c r="A498" s="19">
        <v>24926</v>
      </c>
      <c r="B498" s="20">
        <v>2459128</v>
      </c>
      <c r="C498" s="71" t="s">
        <v>409</v>
      </c>
      <c r="D498" s="57">
        <v>0</v>
      </c>
      <c r="E498" s="57">
        <v>0</v>
      </c>
      <c r="F498" s="57">
        <f>ROUND(Q$498,-2)</f>
        <v>0</v>
      </c>
      <c r="G498" s="57">
        <f>ROUND(Q$498,-2)</f>
        <v>0</v>
      </c>
      <c r="H498" s="57">
        <f>ROUND(Q$498,-2)</f>
        <v>0</v>
      </c>
      <c r="I498" s="57">
        <f>ROUND(Q$498,-2)</f>
        <v>0</v>
      </c>
      <c r="J498" s="57">
        <f>ROUND(Q$498,-2)</f>
        <v>0</v>
      </c>
      <c r="K498" s="57">
        <f>ROUND(Q$498,-2)</f>
        <v>0</v>
      </c>
      <c r="L498" s="57">
        <f>ROUND(Q$498,-2)</f>
        <v>0</v>
      </c>
      <c r="M498" s="57">
        <f>ROUND(Q$498,-2)</f>
        <v>0</v>
      </c>
      <c r="N498" s="57">
        <f>ROUND(Q$498,-2)</f>
        <v>0</v>
      </c>
      <c r="O498" s="63">
        <f>ROUND(Q$498,-2)</f>
        <v>0</v>
      </c>
      <c r="P498" s="47"/>
      <c r="Q498" s="45">
        <f t="shared" si="148"/>
        <v>0</v>
      </c>
      <c r="R498" s="47"/>
      <c r="S498" s="47"/>
      <c r="T498" s="47"/>
    </row>
    <row r="499" spans="1:20" ht="24.75" customHeight="1" outlineLevel="1">
      <c r="A499" s="19">
        <v>22221</v>
      </c>
      <c r="B499" s="20">
        <v>2459221</v>
      </c>
      <c r="C499" s="71" t="s">
        <v>410</v>
      </c>
      <c r="D499" s="57">
        <v>0</v>
      </c>
      <c r="E499" s="57">
        <v>0</v>
      </c>
      <c r="F499" s="57">
        <f>ROUND(Q$499,-2)</f>
        <v>0</v>
      </c>
      <c r="G499" s="57">
        <f>ROUND(Q$499,-2)</f>
        <v>0</v>
      </c>
      <c r="H499" s="57">
        <f>ROUND(Q$499,-2)</f>
        <v>0</v>
      </c>
      <c r="I499" s="57">
        <f>ROUND(Q$499,-2)</f>
        <v>0</v>
      </c>
      <c r="J499" s="57">
        <f>ROUND(Q$499,-2)</f>
        <v>0</v>
      </c>
      <c r="K499" s="57">
        <f>ROUND(Q$499,-2)</f>
        <v>0</v>
      </c>
      <c r="L499" s="57">
        <f>ROUND(Q$499,-2)</f>
        <v>0</v>
      </c>
      <c r="M499" s="57">
        <f>ROUND(Q$499,-2)</f>
        <v>0</v>
      </c>
      <c r="N499" s="57">
        <f>ROUND(Q$499,-2)</f>
        <v>0</v>
      </c>
      <c r="O499" s="63">
        <f>ROUND(Q$499,-2)</f>
        <v>0</v>
      </c>
      <c r="P499" s="47"/>
      <c r="Q499" s="45">
        <f t="shared" si="148"/>
        <v>0</v>
      </c>
      <c r="R499" s="47"/>
      <c r="S499" s="47"/>
      <c r="T499" s="47"/>
    </row>
    <row r="500" spans="1:20" ht="24.75" customHeight="1" outlineLevel="1">
      <c r="A500" s="19">
        <v>24950</v>
      </c>
      <c r="B500" s="20">
        <v>2459500</v>
      </c>
      <c r="C500" s="71" t="s">
        <v>411</v>
      </c>
      <c r="D500" s="57">
        <f t="shared" ref="D500:O500" si="151">+D501</f>
        <v>0</v>
      </c>
      <c r="E500" s="57">
        <f t="shared" si="151"/>
        <v>0</v>
      </c>
      <c r="F500" s="57">
        <f t="shared" si="151"/>
        <v>0</v>
      </c>
      <c r="G500" s="57">
        <f t="shared" si="151"/>
        <v>0</v>
      </c>
      <c r="H500" s="57">
        <f t="shared" si="151"/>
        <v>0</v>
      </c>
      <c r="I500" s="57">
        <f t="shared" si="151"/>
        <v>0</v>
      </c>
      <c r="J500" s="57">
        <f t="shared" si="151"/>
        <v>0</v>
      </c>
      <c r="K500" s="57">
        <f t="shared" si="151"/>
        <v>0</v>
      </c>
      <c r="L500" s="57">
        <f t="shared" si="151"/>
        <v>0</v>
      </c>
      <c r="M500" s="57">
        <f t="shared" si="151"/>
        <v>0</v>
      </c>
      <c r="N500" s="57">
        <f t="shared" si="151"/>
        <v>0</v>
      </c>
      <c r="O500" s="63">
        <f t="shared" si="151"/>
        <v>0</v>
      </c>
      <c r="P500" s="47"/>
      <c r="Q500" s="45">
        <f t="shared" si="148"/>
        <v>0</v>
      </c>
      <c r="R500" s="47"/>
      <c r="S500" s="47"/>
      <c r="T500" s="47"/>
    </row>
    <row r="501" spans="1:20" ht="24.75" customHeight="1" outlineLevel="1">
      <c r="A501" s="19">
        <v>22222</v>
      </c>
      <c r="B501" s="20">
        <v>2459511</v>
      </c>
      <c r="C501" s="71" t="s">
        <v>412</v>
      </c>
      <c r="D501" s="57">
        <v>0</v>
      </c>
      <c r="E501" s="57">
        <v>0</v>
      </c>
      <c r="F501" s="57">
        <f>ROUND(Q$501,-2)</f>
        <v>0</v>
      </c>
      <c r="G501" s="57">
        <f>ROUND(Q$501,-2)</f>
        <v>0</v>
      </c>
      <c r="H501" s="57">
        <f>ROUND(Q$501,-2)</f>
        <v>0</v>
      </c>
      <c r="I501" s="57">
        <f>ROUND(Q$501,-2)</f>
        <v>0</v>
      </c>
      <c r="J501" s="57">
        <f>ROUND(Q$501,-2)</f>
        <v>0</v>
      </c>
      <c r="K501" s="57">
        <f>ROUND(Q$501,-2)</f>
        <v>0</v>
      </c>
      <c r="L501" s="57">
        <f>ROUND(Q$501,-2)</f>
        <v>0</v>
      </c>
      <c r="M501" s="57">
        <f>ROUND(Q$501,-2)</f>
        <v>0</v>
      </c>
      <c r="N501" s="57">
        <f>ROUND(Q$501,-2)</f>
        <v>0</v>
      </c>
      <c r="O501" s="63">
        <f>ROUND(Q$501,-2)</f>
        <v>0</v>
      </c>
      <c r="P501" s="47"/>
      <c r="Q501" s="45">
        <f t="shared" si="148"/>
        <v>0</v>
      </c>
      <c r="R501" s="47"/>
      <c r="S501" s="47"/>
      <c r="T501" s="47"/>
    </row>
    <row r="502" spans="1:20" ht="24.75" customHeight="1">
      <c r="A502" s="48" t="s">
        <v>413</v>
      </c>
      <c r="B502" s="49"/>
      <c r="C502" s="50" t="s">
        <v>103</v>
      </c>
      <c r="D502" s="51">
        <f t="shared" ref="D502:O502" si="152">D503+D513+D529</f>
        <v>589447244.69700003</v>
      </c>
      <c r="E502" s="51">
        <f t="shared" si="152"/>
        <v>612299870.42199993</v>
      </c>
      <c r="F502" s="51">
        <f t="shared" si="152"/>
        <v>583431321.597</v>
      </c>
      <c r="G502" s="51">
        <f t="shared" si="152"/>
        <v>394373191.89700007</v>
      </c>
      <c r="H502" s="51">
        <f t="shared" si="152"/>
        <v>475302342.19699997</v>
      </c>
      <c r="I502" s="51">
        <f t="shared" si="152"/>
        <v>433899092.49700004</v>
      </c>
      <c r="J502" s="51">
        <f t="shared" si="152"/>
        <v>452178442.79700011</v>
      </c>
      <c r="K502" s="51">
        <f t="shared" si="152"/>
        <v>426334893.09700006</v>
      </c>
      <c r="L502" s="51">
        <f t="shared" si="152"/>
        <v>410254943.39700007</v>
      </c>
      <c r="M502" s="51">
        <f t="shared" si="152"/>
        <v>527189693.69699991</v>
      </c>
      <c r="N502" s="51">
        <f t="shared" si="152"/>
        <v>637481843.99700022</v>
      </c>
      <c r="O502" s="53">
        <f t="shared" si="152"/>
        <v>300998475.7195695</v>
      </c>
      <c r="P502" s="47"/>
      <c r="Q502" s="55">
        <f t="shared" si="148"/>
        <v>612299870.42199993</v>
      </c>
      <c r="R502" s="47"/>
      <c r="S502" s="47"/>
      <c r="T502" s="47"/>
    </row>
    <row r="503" spans="1:20" ht="24.75" customHeight="1" outlineLevel="1">
      <c r="A503" s="19">
        <v>26000</v>
      </c>
      <c r="B503" s="20">
        <v>2500000</v>
      </c>
      <c r="C503" s="71" t="s">
        <v>414</v>
      </c>
      <c r="D503" s="57">
        <f t="shared" ref="D503:O503" si="153">+SUM(D504:D506)</f>
        <v>431432.60800000001</v>
      </c>
      <c r="E503" s="57">
        <f t="shared" si="153"/>
        <v>293250.40500000003</v>
      </c>
      <c r="F503" s="57">
        <f t="shared" si="153"/>
        <v>381205.97399512702</v>
      </c>
      <c r="G503" s="57">
        <f t="shared" si="153"/>
        <v>358663.139370427</v>
      </c>
      <c r="H503" s="57">
        <f t="shared" si="153"/>
        <v>319004.44882697402</v>
      </c>
      <c r="I503" s="57">
        <f t="shared" si="153"/>
        <v>310655.25081782602</v>
      </c>
      <c r="J503" s="57">
        <f t="shared" si="153"/>
        <v>316499.68942422897</v>
      </c>
      <c r="K503" s="57">
        <f t="shared" si="153"/>
        <v>294791.77460044401</v>
      </c>
      <c r="L503" s="57">
        <f t="shared" si="153"/>
        <v>323179.04783154803</v>
      </c>
      <c r="M503" s="57">
        <f t="shared" si="153"/>
        <v>334033.00524344004</v>
      </c>
      <c r="N503" s="57">
        <f t="shared" si="153"/>
        <v>343634.58295396098</v>
      </c>
      <c r="O503" s="63">
        <f t="shared" si="153"/>
        <v>357828.219569512</v>
      </c>
      <c r="P503" s="47"/>
      <c r="Q503" s="45">
        <f t="shared" si="148"/>
        <v>293250.40500000003</v>
      </c>
      <c r="R503" s="47"/>
      <c r="S503" s="47"/>
      <c r="T503" s="47"/>
    </row>
    <row r="504" spans="1:20" ht="24.75" customHeight="1" outlineLevel="1">
      <c r="A504" s="19">
        <v>26010</v>
      </c>
      <c r="B504" s="20">
        <v>2501011</v>
      </c>
      <c r="C504" s="71" t="s">
        <v>415</v>
      </c>
      <c r="D504" s="57">
        <v>0</v>
      </c>
      <c r="E504" s="57">
        <v>0</v>
      </c>
      <c r="F504" s="57">
        <f>ROUND(Q$504,-2)</f>
        <v>0</v>
      </c>
      <c r="G504" s="57">
        <f>ROUND(Q$504,-2)</f>
        <v>0</v>
      </c>
      <c r="H504" s="57">
        <f>ROUND(Q$504,-2)</f>
        <v>0</v>
      </c>
      <c r="I504" s="57">
        <f>ROUND(Q$504,-2)</f>
        <v>0</v>
      </c>
      <c r="J504" s="57">
        <f>ROUND(Q$504,-2)</f>
        <v>0</v>
      </c>
      <c r="K504" s="57">
        <f>ROUND(Q$504,-2)</f>
        <v>0</v>
      </c>
      <c r="L504" s="57">
        <f>ROUND(Q$504,-2)</f>
        <v>0</v>
      </c>
      <c r="M504" s="57">
        <f>ROUND(Q$504,-2)</f>
        <v>0</v>
      </c>
      <c r="N504" s="57">
        <f>ROUND(Q$504,-2)</f>
        <v>0</v>
      </c>
      <c r="O504" s="63">
        <f>ROUND(Q$504,-2)</f>
        <v>0</v>
      </c>
      <c r="P504" s="47"/>
      <c r="Q504" s="45">
        <f t="shared" si="148"/>
        <v>0</v>
      </c>
      <c r="R504" s="47"/>
      <c r="S504" s="47"/>
      <c r="T504" s="47"/>
    </row>
    <row r="505" spans="1:20" ht="24.75" customHeight="1" outlineLevel="1">
      <c r="A505" s="19">
        <v>26020</v>
      </c>
      <c r="B505" s="20">
        <v>2501012</v>
      </c>
      <c r="C505" s="71" t="s">
        <v>416</v>
      </c>
      <c r="D505" s="57">
        <v>0</v>
      </c>
      <c r="E505" s="57">
        <v>0</v>
      </c>
      <c r="F505" s="57">
        <f>ROUND(Q$505,-2)</f>
        <v>0</v>
      </c>
      <c r="G505" s="57">
        <f>ROUND(Q$505,-2)</f>
        <v>0</v>
      </c>
      <c r="H505" s="57">
        <f>ROUND(Q$505,-2)</f>
        <v>0</v>
      </c>
      <c r="I505" s="57">
        <f>ROUND(Q$505,-2)</f>
        <v>0</v>
      </c>
      <c r="J505" s="57">
        <f>ROUND(Q$505,-2)</f>
        <v>0</v>
      </c>
      <c r="K505" s="57">
        <f>ROUND(Q$505,-2)</f>
        <v>0</v>
      </c>
      <c r="L505" s="57">
        <f>ROUND(Q$505,-2)</f>
        <v>0</v>
      </c>
      <c r="M505" s="57">
        <f>ROUND(Q$505,-2)</f>
        <v>0</v>
      </c>
      <c r="N505" s="57">
        <f>ROUND(Q$505,-2)</f>
        <v>0</v>
      </c>
      <c r="O505" s="63">
        <f>ROUND(Q$505,-2)</f>
        <v>0</v>
      </c>
      <c r="P505" s="47"/>
      <c r="Q505" s="45">
        <f t="shared" si="148"/>
        <v>0</v>
      </c>
      <c r="R505" s="47"/>
      <c r="S505" s="47"/>
      <c r="T505" s="47"/>
    </row>
    <row r="506" spans="1:20" ht="24.75" customHeight="1" outlineLevel="1">
      <c r="A506" s="19">
        <v>26030</v>
      </c>
      <c r="B506" s="20">
        <v>2501050</v>
      </c>
      <c r="C506" s="71" t="s">
        <v>417</v>
      </c>
      <c r="D506" s="57">
        <f t="shared" ref="D506:O506" si="154">+SUM(D507:D512)</f>
        <v>431432.60800000001</v>
      </c>
      <c r="E506" s="57">
        <f t="shared" si="154"/>
        <v>293250.40500000003</v>
      </c>
      <c r="F506" s="57">
        <f t="shared" si="154"/>
        <v>381205.97399512702</v>
      </c>
      <c r="G506" s="57">
        <f t="shared" si="154"/>
        <v>358663.139370427</v>
      </c>
      <c r="H506" s="57">
        <f t="shared" si="154"/>
        <v>319004.44882697402</v>
      </c>
      <c r="I506" s="57">
        <f t="shared" si="154"/>
        <v>310655.25081782602</v>
      </c>
      <c r="J506" s="57">
        <f t="shared" si="154"/>
        <v>316499.68942422897</v>
      </c>
      <c r="K506" s="57">
        <f t="shared" si="154"/>
        <v>294791.77460044401</v>
      </c>
      <c r="L506" s="57">
        <f t="shared" si="154"/>
        <v>323179.04783154803</v>
      </c>
      <c r="M506" s="57">
        <f t="shared" si="154"/>
        <v>334033.00524344004</v>
      </c>
      <c r="N506" s="57">
        <f t="shared" si="154"/>
        <v>343634.58295396098</v>
      </c>
      <c r="O506" s="63">
        <f t="shared" si="154"/>
        <v>357828.219569512</v>
      </c>
      <c r="P506" s="47"/>
      <c r="Q506" s="45">
        <f t="shared" si="148"/>
        <v>293250.40500000003</v>
      </c>
      <c r="R506" s="47"/>
      <c r="S506" s="47"/>
      <c r="T506" s="47"/>
    </row>
    <row r="507" spans="1:20" ht="24.75" customHeight="1" outlineLevel="1">
      <c r="A507" s="19">
        <v>26031</v>
      </c>
      <c r="B507" s="20">
        <v>2501051</v>
      </c>
      <c r="C507" s="71" t="s">
        <v>418</v>
      </c>
      <c r="D507" s="57">
        <v>0</v>
      </c>
      <c r="E507" s="57">
        <v>0</v>
      </c>
      <c r="F507" s="57">
        <f>ROUND(Q$507,-2)</f>
        <v>0</v>
      </c>
      <c r="G507" s="57">
        <f>ROUND(Q$507,-2)</f>
        <v>0</v>
      </c>
      <c r="H507" s="57">
        <f>ROUND(Q$507,-2)</f>
        <v>0</v>
      </c>
      <c r="I507" s="57">
        <f>ROUND(Q$507,-2)</f>
        <v>0</v>
      </c>
      <c r="J507" s="57">
        <f>ROUND(Q$507,-2)</f>
        <v>0</v>
      </c>
      <c r="K507" s="57">
        <f>ROUND(Q$507,-2)</f>
        <v>0</v>
      </c>
      <c r="L507" s="57">
        <f>ROUND(Q$507,-2)</f>
        <v>0</v>
      </c>
      <c r="M507" s="57">
        <f>ROUND(Q$507,-2)</f>
        <v>0</v>
      </c>
      <c r="N507" s="57">
        <f>ROUND(Q$507,-2)</f>
        <v>0</v>
      </c>
      <c r="O507" s="63">
        <f>ROUND(Q$507,-2)</f>
        <v>0</v>
      </c>
      <c r="P507" s="47"/>
      <c r="Q507" s="45">
        <f t="shared" si="148"/>
        <v>0</v>
      </c>
      <c r="R507" s="47"/>
      <c r="S507" s="47"/>
      <c r="T507" s="47"/>
    </row>
    <row r="508" spans="1:20" ht="24.75" customHeight="1" outlineLevel="1">
      <c r="A508" s="19">
        <v>26032</v>
      </c>
      <c r="B508" s="20">
        <v>2501052</v>
      </c>
      <c r="C508" s="71" t="s">
        <v>419</v>
      </c>
      <c r="D508" s="57">
        <v>314448.44699999999</v>
      </c>
      <c r="E508" s="57">
        <v>177244.29399999999</v>
      </c>
      <c r="F508" s="57">
        <v>177200</v>
      </c>
      <c r="G508" s="57">
        <v>177200</v>
      </c>
      <c r="H508" s="57">
        <v>177200</v>
      </c>
      <c r="I508" s="57">
        <v>177200</v>
      </c>
      <c r="J508" s="57">
        <v>177200</v>
      </c>
      <c r="K508" s="57">
        <v>177200</v>
      </c>
      <c r="L508" s="57">
        <v>177200</v>
      </c>
      <c r="M508" s="57">
        <v>177200</v>
      </c>
      <c r="N508" s="57">
        <v>177200</v>
      </c>
      <c r="O508" s="63">
        <v>177200</v>
      </c>
      <c r="P508" s="47"/>
      <c r="Q508" s="45">
        <f t="shared" si="148"/>
        <v>177244.29399999999</v>
      </c>
      <c r="R508" s="47"/>
      <c r="S508" s="47"/>
      <c r="T508" s="47"/>
    </row>
    <row r="509" spans="1:20" ht="24.75" customHeight="1" outlineLevel="1">
      <c r="A509" s="19">
        <v>26033</v>
      </c>
      <c r="B509" s="20">
        <v>2501053</v>
      </c>
      <c r="C509" s="71" t="s">
        <v>420</v>
      </c>
      <c r="D509" s="57">
        <v>0</v>
      </c>
      <c r="E509" s="57">
        <v>0</v>
      </c>
      <c r="F509" s="57">
        <f>ROUND(Q$509,-2)</f>
        <v>0</v>
      </c>
      <c r="G509" s="57">
        <f>ROUND(Q$509,-2)</f>
        <v>0</v>
      </c>
      <c r="H509" s="57">
        <f>ROUND(Q$509,-2)</f>
        <v>0</v>
      </c>
      <c r="I509" s="57">
        <f>ROUND(Q$509,-2)</f>
        <v>0</v>
      </c>
      <c r="J509" s="57">
        <f>ROUND(Q$509,-2)</f>
        <v>0</v>
      </c>
      <c r="K509" s="57">
        <f>ROUND(Q$509,-2)</f>
        <v>0</v>
      </c>
      <c r="L509" s="57">
        <f>ROUND(Q$509,-2)</f>
        <v>0</v>
      </c>
      <c r="M509" s="57">
        <f>ROUND(Q$509,-2)</f>
        <v>0</v>
      </c>
      <c r="N509" s="57">
        <f>ROUND(Q$509,-2)</f>
        <v>0</v>
      </c>
      <c r="O509" s="63">
        <f>ROUND(Q$509,-2)</f>
        <v>0</v>
      </c>
      <c r="P509" s="47"/>
      <c r="Q509" s="45">
        <f t="shared" si="148"/>
        <v>0</v>
      </c>
      <c r="R509" s="47"/>
      <c r="S509" s="47"/>
      <c r="T509" s="47"/>
    </row>
    <row r="510" spans="1:20" ht="24.75" customHeight="1" outlineLevel="1">
      <c r="A510" s="19">
        <v>26034</v>
      </c>
      <c r="B510" s="20">
        <v>2501054</v>
      </c>
      <c r="C510" s="71" t="s">
        <v>421</v>
      </c>
      <c r="D510" s="57">
        <v>116984.16099999999</v>
      </c>
      <c r="E510" s="57">
        <v>116006.111</v>
      </c>
      <c r="F510" s="57">
        <v>204005.97399512699</v>
      </c>
      <c r="G510" s="57">
        <v>181463.139370427</v>
      </c>
      <c r="H510" s="57">
        <v>141804.448826974</v>
      </c>
      <c r="I510" s="57">
        <v>133455.25081782599</v>
      </c>
      <c r="J510" s="57">
        <v>139299.689424229</v>
      </c>
      <c r="K510" s="57">
        <v>117591.774600444</v>
      </c>
      <c r="L510" s="57">
        <v>145979.047831548</v>
      </c>
      <c r="M510" s="57">
        <v>156833.00524344001</v>
      </c>
      <c r="N510" s="57">
        <v>166434.58295396101</v>
      </c>
      <c r="O510" s="63">
        <v>180628.219569512</v>
      </c>
      <c r="P510" s="47"/>
      <c r="Q510" s="45">
        <f t="shared" si="148"/>
        <v>116006.111</v>
      </c>
      <c r="R510" s="47"/>
      <c r="S510" s="47"/>
      <c r="T510" s="47"/>
    </row>
    <row r="511" spans="1:20" ht="24.75" customHeight="1" outlineLevel="1">
      <c r="A511" s="19">
        <v>26035</v>
      </c>
      <c r="B511" s="20">
        <v>2501055</v>
      </c>
      <c r="C511" s="71" t="s">
        <v>422</v>
      </c>
      <c r="D511" s="57">
        <v>0</v>
      </c>
      <c r="E511" s="57">
        <v>0</v>
      </c>
      <c r="F511" s="57">
        <f>ROUND(Q$511,-2)</f>
        <v>0</v>
      </c>
      <c r="G511" s="57">
        <f>ROUND(Q$511,-2)</f>
        <v>0</v>
      </c>
      <c r="H511" s="57">
        <f>ROUND(Q$511,-2)</f>
        <v>0</v>
      </c>
      <c r="I511" s="57">
        <f>ROUND(Q$511,-2)</f>
        <v>0</v>
      </c>
      <c r="J511" s="57">
        <f>ROUND(Q$511,-2)</f>
        <v>0</v>
      </c>
      <c r="K511" s="57">
        <f>ROUND(Q$511,-2)</f>
        <v>0</v>
      </c>
      <c r="L511" s="57">
        <f>ROUND(Q$511,-2)</f>
        <v>0</v>
      </c>
      <c r="M511" s="57">
        <f>ROUND(Q$511,-2)</f>
        <v>0</v>
      </c>
      <c r="N511" s="57">
        <f>ROUND(Q$511,-2)</f>
        <v>0</v>
      </c>
      <c r="O511" s="63">
        <f>ROUND(Q$511,-2)</f>
        <v>0</v>
      </c>
      <c r="P511" s="47"/>
      <c r="Q511" s="45">
        <f t="shared" si="148"/>
        <v>0</v>
      </c>
      <c r="R511" s="47"/>
      <c r="S511" s="47"/>
      <c r="T511" s="47"/>
    </row>
    <row r="512" spans="1:20" ht="24.75" customHeight="1" outlineLevel="1">
      <c r="A512" s="19">
        <v>26039</v>
      </c>
      <c r="B512" s="20">
        <v>2501059</v>
      </c>
      <c r="C512" s="71" t="s">
        <v>174</v>
      </c>
      <c r="D512" s="57">
        <v>0</v>
      </c>
      <c r="E512" s="57">
        <v>0</v>
      </c>
      <c r="F512" s="57">
        <f>ROUND(Q$512,-2)</f>
        <v>0</v>
      </c>
      <c r="G512" s="57">
        <f>ROUND(Q$512,-2)</f>
        <v>0</v>
      </c>
      <c r="H512" s="57">
        <f>ROUND(Q$512,-2)</f>
        <v>0</v>
      </c>
      <c r="I512" s="57">
        <f>ROUND(Q$512,-2)</f>
        <v>0</v>
      </c>
      <c r="J512" s="57">
        <f>ROUND(Q$512,-2)</f>
        <v>0</v>
      </c>
      <c r="K512" s="57">
        <f>ROUND(Q$512,-2)</f>
        <v>0</v>
      </c>
      <c r="L512" s="57">
        <f>ROUND(Q$512,-2)</f>
        <v>0</v>
      </c>
      <c r="M512" s="57">
        <f>ROUND(Q$512,-2)</f>
        <v>0</v>
      </c>
      <c r="N512" s="57">
        <f>ROUND(Q$512,-2)</f>
        <v>0</v>
      </c>
      <c r="O512" s="63">
        <f>ROUND(Q$512,-2)</f>
        <v>0</v>
      </c>
      <c r="P512" s="47"/>
      <c r="Q512" s="45">
        <f t="shared" si="148"/>
        <v>0</v>
      </c>
      <c r="R512" s="47"/>
      <c r="S512" s="47"/>
      <c r="T512" s="47"/>
    </row>
    <row r="513" spans="1:20" ht="24.75" customHeight="1" outlineLevel="1">
      <c r="A513" s="19">
        <v>27000</v>
      </c>
      <c r="B513" s="20">
        <v>2800000</v>
      </c>
      <c r="C513" s="71" t="s">
        <v>423</v>
      </c>
      <c r="D513" s="57">
        <f t="shared" ref="D513:O513" si="155">+SUM(D514:D521)</f>
        <v>573029451.648</v>
      </c>
      <c r="E513" s="57">
        <f t="shared" si="155"/>
        <v>594735230.75300002</v>
      </c>
      <c r="F513" s="57">
        <f t="shared" si="155"/>
        <v>565778615.62300491</v>
      </c>
      <c r="G513" s="57">
        <f t="shared" si="155"/>
        <v>376743028.75762963</v>
      </c>
      <c r="H513" s="57">
        <f t="shared" si="155"/>
        <v>457711837.748173</v>
      </c>
      <c r="I513" s="57">
        <f t="shared" si="155"/>
        <v>416316937.2461822</v>
      </c>
      <c r="J513" s="57">
        <f t="shared" si="155"/>
        <v>434590443.10757589</v>
      </c>
      <c r="K513" s="57">
        <f t="shared" si="155"/>
        <v>408768601.32239962</v>
      </c>
      <c r="L513" s="57">
        <f t="shared" si="155"/>
        <v>392660264.34916854</v>
      </c>
      <c r="M513" s="57">
        <f t="shared" si="155"/>
        <v>509584160.69175649</v>
      </c>
      <c r="N513" s="57">
        <f t="shared" si="155"/>
        <v>619866709.41404629</v>
      </c>
      <c r="O513" s="63">
        <f t="shared" si="155"/>
        <v>283369147.5</v>
      </c>
      <c r="P513" s="47"/>
      <c r="Q513" s="45">
        <f t="shared" si="148"/>
        <v>594735230.75300002</v>
      </c>
      <c r="R513" s="47"/>
      <c r="S513" s="47"/>
      <c r="T513" s="47"/>
    </row>
    <row r="514" spans="1:20" ht="24.75" customHeight="1" outlineLevel="1">
      <c r="A514" s="19"/>
      <c r="B514" s="20">
        <v>2801000</v>
      </c>
      <c r="C514" s="71" t="s">
        <v>232</v>
      </c>
      <c r="D514" s="57">
        <v>301896273.07300001</v>
      </c>
      <c r="E514" s="57">
        <v>329152123.42799997</v>
      </c>
      <c r="F514" s="57">
        <f t="shared" ref="F514:O514" si="156">IF(F5-(SUM(F515:F521)+F785)&gt;=0,F5-(SUM(F515:F521)+F785),0)</f>
        <v>300195468.12300491</v>
      </c>
      <c r="G514" s="57">
        <f t="shared" si="156"/>
        <v>111159881.25762963</v>
      </c>
      <c r="H514" s="57">
        <f t="shared" si="156"/>
        <v>192128690.248173</v>
      </c>
      <c r="I514" s="57">
        <f t="shared" si="156"/>
        <v>150733789.7461822</v>
      </c>
      <c r="J514" s="57">
        <f t="shared" si="156"/>
        <v>169007295.60757589</v>
      </c>
      <c r="K514" s="57">
        <f t="shared" si="156"/>
        <v>143185453.82239962</v>
      </c>
      <c r="L514" s="57">
        <f t="shared" si="156"/>
        <v>127077116.84916854</v>
      </c>
      <c r="M514" s="57">
        <f t="shared" si="156"/>
        <v>244001013.19175649</v>
      </c>
      <c r="N514" s="57">
        <f t="shared" si="156"/>
        <v>354283561.91404629</v>
      </c>
      <c r="O514" s="63">
        <f t="shared" si="156"/>
        <v>17786000</v>
      </c>
      <c r="P514" s="47"/>
      <c r="Q514" s="45">
        <f t="shared" si="148"/>
        <v>329152123.42799997</v>
      </c>
      <c r="R514" s="47"/>
      <c r="S514" s="47"/>
      <c r="T514" s="47"/>
    </row>
    <row r="515" spans="1:20" ht="24.75" customHeight="1" outlineLevel="1">
      <c r="A515" s="68"/>
      <c r="B515" s="20">
        <v>2802000</v>
      </c>
      <c r="C515" s="71" t="s">
        <v>233</v>
      </c>
      <c r="D515" s="57">
        <v>0</v>
      </c>
      <c r="E515" s="57">
        <v>0</v>
      </c>
      <c r="F515" s="57">
        <f>ROUND(Q$515,-2)</f>
        <v>0</v>
      </c>
      <c r="G515" s="57">
        <f>ROUND(Q$515,-2)</f>
        <v>0</v>
      </c>
      <c r="H515" s="57">
        <f>ROUND(Q$515,-2)</f>
        <v>0</v>
      </c>
      <c r="I515" s="57">
        <f>ROUND(Q$515,-2)</f>
        <v>0</v>
      </c>
      <c r="J515" s="57">
        <f>ROUND(Q$515,-2)</f>
        <v>0</v>
      </c>
      <c r="K515" s="57">
        <f>ROUND(Q$515,-2)</f>
        <v>0</v>
      </c>
      <c r="L515" s="57">
        <f>ROUND(Q$515,-2)</f>
        <v>0</v>
      </c>
      <c r="M515" s="57">
        <f>ROUND(Q$515,-2)</f>
        <v>0</v>
      </c>
      <c r="N515" s="57">
        <f>ROUND(Q$515,-2)</f>
        <v>0</v>
      </c>
      <c r="O515" s="63">
        <f>ROUND(Q$515,-2)</f>
        <v>0</v>
      </c>
      <c r="P515" s="47"/>
      <c r="Q515" s="45">
        <f t="shared" si="148"/>
        <v>0</v>
      </c>
      <c r="R515" s="47"/>
      <c r="S515" s="47"/>
      <c r="T515" s="47"/>
    </row>
    <row r="516" spans="1:20" ht="24.75" customHeight="1" outlineLevel="1">
      <c r="A516" s="19">
        <v>27100</v>
      </c>
      <c r="B516" s="20">
        <v>2803101</v>
      </c>
      <c r="C516" s="71" t="s">
        <v>424</v>
      </c>
      <c r="D516" s="57">
        <v>268835468.75</v>
      </c>
      <c r="E516" s="57">
        <v>260130647.5</v>
      </c>
      <c r="F516" s="57">
        <f>+E$516</f>
        <v>260130647.5</v>
      </c>
      <c r="G516" s="57">
        <f>+E$516</f>
        <v>260130647.5</v>
      </c>
      <c r="H516" s="57">
        <f>+E$516</f>
        <v>260130647.5</v>
      </c>
      <c r="I516" s="57">
        <f>+E$516</f>
        <v>260130647.5</v>
      </c>
      <c r="J516" s="57">
        <f>+E$516</f>
        <v>260130647.5</v>
      </c>
      <c r="K516" s="57">
        <f>+E$516</f>
        <v>260130647.5</v>
      </c>
      <c r="L516" s="57">
        <f>+E$516</f>
        <v>260130647.5</v>
      </c>
      <c r="M516" s="57">
        <f>+E$516</f>
        <v>260130647.5</v>
      </c>
      <c r="N516" s="57">
        <f>+E$516</f>
        <v>260130647.5</v>
      </c>
      <c r="O516" s="63">
        <f>+E$516</f>
        <v>260130647.5</v>
      </c>
      <c r="P516" s="47"/>
      <c r="Q516" s="45">
        <f t="shared" si="148"/>
        <v>260130647.5</v>
      </c>
      <c r="R516" s="47"/>
      <c r="S516" s="47"/>
      <c r="T516" s="47"/>
    </row>
    <row r="517" spans="1:20" ht="24.75" customHeight="1" outlineLevel="1">
      <c r="A517" s="19">
        <v>27200</v>
      </c>
      <c r="B517" s="20">
        <v>2803201</v>
      </c>
      <c r="C517" s="71" t="s">
        <v>425</v>
      </c>
      <c r="D517" s="57">
        <v>2233750</v>
      </c>
      <c r="E517" s="57">
        <v>5388500</v>
      </c>
      <c r="F517" s="57">
        <f>ROUND(Q$517,-2)</f>
        <v>5388500</v>
      </c>
      <c r="G517" s="57">
        <f>ROUND(Q$517,-2)</f>
        <v>5388500</v>
      </c>
      <c r="H517" s="57">
        <f>ROUND(Q$517,-2)</f>
        <v>5388500</v>
      </c>
      <c r="I517" s="57">
        <f>ROUND(Q$517,-2)</f>
        <v>5388500</v>
      </c>
      <c r="J517" s="57">
        <f>ROUND(Q$517,-2)</f>
        <v>5388500</v>
      </c>
      <c r="K517" s="57">
        <f>ROUND(Q$517,-2)</f>
        <v>5388500</v>
      </c>
      <c r="L517" s="57">
        <f>ROUND(Q$517,-2)</f>
        <v>5388500</v>
      </c>
      <c r="M517" s="57">
        <f>ROUND(Q$517,-2)</f>
        <v>5388500</v>
      </c>
      <c r="N517" s="57">
        <f>ROUND(Q$517,-2)</f>
        <v>5388500</v>
      </c>
      <c r="O517" s="63">
        <f>ROUND(Q$517,-2)</f>
        <v>5388500</v>
      </c>
      <c r="P517" s="47"/>
      <c r="Q517" s="45">
        <f t="shared" si="148"/>
        <v>5388500</v>
      </c>
      <c r="R517" s="47"/>
      <c r="S517" s="47"/>
      <c r="T517" s="47"/>
    </row>
    <row r="518" spans="1:20" ht="24.75" customHeight="1" outlineLevel="1">
      <c r="A518" s="19">
        <v>27300</v>
      </c>
      <c r="B518" s="20">
        <v>2803301</v>
      </c>
      <c r="C518" s="71" t="s">
        <v>426</v>
      </c>
      <c r="D518" s="57">
        <v>63959.824999999997</v>
      </c>
      <c r="E518" s="57">
        <v>63959.824999999997</v>
      </c>
      <c r="F518" s="57">
        <f>ROUND(Q$518,-2)</f>
        <v>64000</v>
      </c>
      <c r="G518" s="57">
        <f>ROUND(Q$518,-2)</f>
        <v>64000</v>
      </c>
      <c r="H518" s="57">
        <f>ROUND(Q$518,-2)</f>
        <v>64000</v>
      </c>
      <c r="I518" s="57">
        <f>ROUND(Q$518,-2)</f>
        <v>64000</v>
      </c>
      <c r="J518" s="57">
        <f>ROUND(Q$518,-2)</f>
        <v>64000</v>
      </c>
      <c r="K518" s="57">
        <f>ROUND(Q$518,-2)</f>
        <v>64000</v>
      </c>
      <c r="L518" s="57">
        <f>ROUND(Q$518,-2)</f>
        <v>64000</v>
      </c>
      <c r="M518" s="57">
        <f>ROUND(Q$518,-2)</f>
        <v>64000</v>
      </c>
      <c r="N518" s="57">
        <f>ROUND(Q$518,-2)</f>
        <v>64000</v>
      </c>
      <c r="O518" s="63">
        <f>ROUND(Q$518,-2)</f>
        <v>64000</v>
      </c>
      <c r="P518" s="47"/>
      <c r="Q518" s="45">
        <f t="shared" si="148"/>
        <v>63959.824999999997</v>
      </c>
      <c r="R518" s="47"/>
      <c r="S518" s="47"/>
      <c r="T518" s="47"/>
    </row>
    <row r="519" spans="1:20" ht="24.75" customHeight="1" outlineLevel="1">
      <c r="A519" s="19"/>
      <c r="B519" s="20"/>
      <c r="C519" s="71" t="s">
        <v>427</v>
      </c>
      <c r="D519" s="57">
        <v>0</v>
      </c>
      <c r="E519" s="57">
        <v>0</v>
      </c>
      <c r="F519" s="57">
        <f>ROUND(Q$519,-2)</f>
        <v>0</v>
      </c>
      <c r="G519" s="57">
        <f>ROUND(Q$519,-2)</f>
        <v>0</v>
      </c>
      <c r="H519" s="57">
        <f>ROUND(Q$519,-2)</f>
        <v>0</v>
      </c>
      <c r="I519" s="57">
        <f>ROUND(Q$519,-2)</f>
        <v>0</v>
      </c>
      <c r="J519" s="57">
        <f>ROUND(Q$519,-2)</f>
        <v>0</v>
      </c>
      <c r="K519" s="57">
        <f>ROUND(Q$519,-2)</f>
        <v>0</v>
      </c>
      <c r="L519" s="57">
        <f>ROUND(Q$519,-2)</f>
        <v>0</v>
      </c>
      <c r="M519" s="57">
        <f>ROUND(Q$519,-2)</f>
        <v>0</v>
      </c>
      <c r="N519" s="57">
        <f>ROUND(Q$519,-2)</f>
        <v>0</v>
      </c>
      <c r="O519" s="63">
        <f>ROUND(Q$519,-2)</f>
        <v>0</v>
      </c>
      <c r="P519" s="47"/>
      <c r="Q519" s="45">
        <f t="shared" si="148"/>
        <v>0</v>
      </c>
      <c r="R519" s="47"/>
      <c r="S519" s="47"/>
      <c r="T519" s="47"/>
    </row>
    <row r="520" spans="1:20" ht="24.75" customHeight="1" outlineLevel="1">
      <c r="A520" s="19"/>
      <c r="B520" s="20">
        <v>2803701</v>
      </c>
      <c r="C520" s="71" t="s">
        <v>428</v>
      </c>
      <c r="D520" s="57">
        <v>0</v>
      </c>
      <c r="E520" s="57">
        <v>0</v>
      </c>
      <c r="F520" s="57">
        <f>ROUND(Q$520,-2)</f>
        <v>0</v>
      </c>
      <c r="G520" s="57">
        <f>ROUND(Q$520,-2)</f>
        <v>0</v>
      </c>
      <c r="H520" s="57">
        <f>ROUND(Q$520,-2)</f>
        <v>0</v>
      </c>
      <c r="I520" s="57">
        <f>ROUND(Q$520,-2)</f>
        <v>0</v>
      </c>
      <c r="J520" s="57">
        <f>ROUND(Q$520,-2)</f>
        <v>0</v>
      </c>
      <c r="K520" s="57">
        <f>ROUND(Q$520,-2)</f>
        <v>0</v>
      </c>
      <c r="L520" s="57">
        <f>ROUND(Q$520,-2)</f>
        <v>0</v>
      </c>
      <c r="M520" s="57">
        <f>ROUND(Q$520,-2)</f>
        <v>0</v>
      </c>
      <c r="N520" s="57">
        <f>ROUND(Q$520,-2)</f>
        <v>0</v>
      </c>
      <c r="O520" s="63">
        <f>ROUND(Q$520,-2)</f>
        <v>0</v>
      </c>
      <c r="P520" s="47"/>
      <c r="Q520" s="45">
        <f t="shared" si="148"/>
        <v>0</v>
      </c>
      <c r="R520" s="47"/>
      <c r="S520" s="47"/>
      <c r="T520" s="47"/>
    </row>
    <row r="521" spans="1:20" ht="24.75" customHeight="1" outlineLevel="1">
      <c r="A521" s="19">
        <v>27400</v>
      </c>
      <c r="B521" s="20">
        <v>2803851</v>
      </c>
      <c r="C521" s="71" t="s">
        <v>429</v>
      </c>
      <c r="D521" s="57">
        <v>0</v>
      </c>
      <c r="E521" s="57">
        <v>0</v>
      </c>
      <c r="F521" s="57">
        <f>ROUND(Q$521,-2)</f>
        <v>0</v>
      </c>
      <c r="G521" s="57">
        <f>ROUND(Q$521,-2)</f>
        <v>0</v>
      </c>
      <c r="H521" s="57">
        <f>ROUND(Q$521,-2)</f>
        <v>0</v>
      </c>
      <c r="I521" s="57">
        <f>ROUND(Q$521,-2)</f>
        <v>0</v>
      </c>
      <c r="J521" s="57">
        <f>ROUND(Q$521,-2)</f>
        <v>0</v>
      </c>
      <c r="K521" s="57">
        <f>ROUND(Q$521,-2)</f>
        <v>0</v>
      </c>
      <c r="L521" s="57">
        <f>ROUND(Q$521,-2)</f>
        <v>0</v>
      </c>
      <c r="M521" s="57">
        <f>ROUND(Q$521,-2)</f>
        <v>0</v>
      </c>
      <c r="N521" s="57">
        <f>ROUND(Q$521,-2)</f>
        <v>0</v>
      </c>
      <c r="O521" s="63">
        <f>ROUND(Q$521,-2)</f>
        <v>0</v>
      </c>
      <c r="P521" s="47"/>
      <c r="Q521" s="45">
        <f t="shared" si="148"/>
        <v>0</v>
      </c>
      <c r="R521" s="47"/>
      <c r="S521" s="47"/>
      <c r="T521" s="47"/>
    </row>
    <row r="522" spans="1:20" ht="24.75" customHeight="1" outlineLevel="1">
      <c r="A522" s="19">
        <v>28400</v>
      </c>
      <c r="B522" s="20">
        <v>2900000</v>
      </c>
      <c r="C522" s="71" t="s">
        <v>430</v>
      </c>
      <c r="D522" s="57">
        <f t="shared" ref="D522:O522" si="157">+SUM(D523:D528)</f>
        <v>0</v>
      </c>
      <c r="E522" s="57">
        <f t="shared" si="157"/>
        <v>0</v>
      </c>
      <c r="F522" s="57">
        <f t="shared" si="157"/>
        <v>0</v>
      </c>
      <c r="G522" s="57">
        <f t="shared" si="157"/>
        <v>0</v>
      </c>
      <c r="H522" s="57">
        <f t="shared" si="157"/>
        <v>0</v>
      </c>
      <c r="I522" s="57">
        <f t="shared" si="157"/>
        <v>0</v>
      </c>
      <c r="J522" s="57">
        <f t="shared" si="157"/>
        <v>0</v>
      </c>
      <c r="K522" s="57">
        <f t="shared" si="157"/>
        <v>0</v>
      </c>
      <c r="L522" s="57">
        <f t="shared" si="157"/>
        <v>0</v>
      </c>
      <c r="M522" s="57">
        <f t="shared" si="157"/>
        <v>0</v>
      </c>
      <c r="N522" s="57">
        <f t="shared" si="157"/>
        <v>0</v>
      </c>
      <c r="O522" s="63">
        <f t="shared" si="157"/>
        <v>0</v>
      </c>
      <c r="P522" s="47"/>
      <c r="Q522" s="45">
        <f t="shared" si="148"/>
        <v>0</v>
      </c>
      <c r="R522" s="47"/>
      <c r="S522" s="47"/>
      <c r="T522" s="47"/>
    </row>
    <row r="523" spans="1:20" ht="24.75" customHeight="1" outlineLevel="1">
      <c r="A523" s="19">
        <v>28401</v>
      </c>
      <c r="B523" s="20">
        <v>2901011</v>
      </c>
      <c r="C523" s="71" t="s">
        <v>431</v>
      </c>
      <c r="D523" s="57">
        <v>0</v>
      </c>
      <c r="E523" s="57">
        <v>0</v>
      </c>
      <c r="F523" s="57">
        <f>ROUND(Q$523,-2)</f>
        <v>0</v>
      </c>
      <c r="G523" s="57">
        <f>ROUND(Q$523,-2)</f>
        <v>0</v>
      </c>
      <c r="H523" s="57">
        <f>ROUND(Q$523,-2)</f>
        <v>0</v>
      </c>
      <c r="I523" s="57">
        <f>ROUND(Q$523,-2)</f>
        <v>0</v>
      </c>
      <c r="J523" s="57">
        <f>ROUND(Q$523,-2)</f>
        <v>0</v>
      </c>
      <c r="K523" s="57">
        <f>ROUND(Q$523,-2)</f>
        <v>0</v>
      </c>
      <c r="L523" s="57">
        <f>ROUND(Q$523,-2)</f>
        <v>0</v>
      </c>
      <c r="M523" s="57">
        <f>ROUND(Q$523,-2)</f>
        <v>0</v>
      </c>
      <c r="N523" s="57">
        <f>ROUND(Q$523,-2)</f>
        <v>0</v>
      </c>
      <c r="O523" s="63">
        <f>ROUND(Q$523,-2)</f>
        <v>0</v>
      </c>
      <c r="P523" s="47"/>
      <c r="Q523" s="45">
        <f t="shared" si="148"/>
        <v>0</v>
      </c>
      <c r="R523" s="47"/>
      <c r="S523" s="47"/>
      <c r="T523" s="47"/>
    </row>
    <row r="524" spans="1:20" ht="24.75" customHeight="1" outlineLevel="1">
      <c r="A524" s="19">
        <v>28402</v>
      </c>
      <c r="B524" s="20">
        <v>2901012</v>
      </c>
      <c r="C524" s="71" t="s">
        <v>432</v>
      </c>
      <c r="D524" s="57">
        <v>0</v>
      </c>
      <c r="E524" s="57">
        <v>0</v>
      </c>
      <c r="F524" s="57">
        <f>ROUND(Q$524,-2)</f>
        <v>0</v>
      </c>
      <c r="G524" s="57">
        <f>ROUND(Q$524,-2)</f>
        <v>0</v>
      </c>
      <c r="H524" s="57">
        <f>ROUND(Q$524,-2)</f>
        <v>0</v>
      </c>
      <c r="I524" s="57">
        <f>ROUND(Q$524,-2)</f>
        <v>0</v>
      </c>
      <c r="J524" s="57">
        <f>ROUND(Q$524,-2)</f>
        <v>0</v>
      </c>
      <c r="K524" s="57">
        <f>ROUND(Q$524,-2)</f>
        <v>0</v>
      </c>
      <c r="L524" s="57">
        <f>ROUND(Q$524,-2)</f>
        <v>0</v>
      </c>
      <c r="M524" s="57">
        <f>ROUND(Q$524,-2)</f>
        <v>0</v>
      </c>
      <c r="N524" s="57">
        <f>ROUND(Q$524,-2)</f>
        <v>0</v>
      </c>
      <c r="O524" s="63">
        <f>ROUND(Q$524,-2)</f>
        <v>0</v>
      </c>
      <c r="P524" s="47"/>
      <c r="Q524" s="45">
        <f t="shared" si="148"/>
        <v>0</v>
      </c>
      <c r="R524" s="47"/>
      <c r="S524" s="47"/>
      <c r="T524" s="47"/>
    </row>
    <row r="525" spans="1:20" ht="24.75" customHeight="1" outlineLevel="1">
      <c r="A525" s="19">
        <v>28403</v>
      </c>
      <c r="B525" s="20">
        <v>2901013</v>
      </c>
      <c r="C525" s="71" t="s">
        <v>433</v>
      </c>
      <c r="D525" s="57">
        <v>0</v>
      </c>
      <c r="E525" s="57">
        <v>0</v>
      </c>
      <c r="F525" s="57">
        <f>ROUND(Q$525,-2)</f>
        <v>0</v>
      </c>
      <c r="G525" s="57">
        <f>ROUND(Q$525,-2)</f>
        <v>0</v>
      </c>
      <c r="H525" s="57">
        <f>ROUND(Q$525,-2)</f>
        <v>0</v>
      </c>
      <c r="I525" s="57">
        <f>ROUND(Q$525,-2)</f>
        <v>0</v>
      </c>
      <c r="J525" s="57">
        <f>ROUND(Q$525,-2)</f>
        <v>0</v>
      </c>
      <c r="K525" s="57">
        <f>ROUND(Q$525,-2)</f>
        <v>0</v>
      </c>
      <c r="L525" s="57">
        <f>ROUND(Q$525,-2)</f>
        <v>0</v>
      </c>
      <c r="M525" s="57">
        <f>ROUND(Q$525,-2)</f>
        <v>0</v>
      </c>
      <c r="N525" s="57">
        <f>ROUND(Q$525,-2)</f>
        <v>0</v>
      </c>
      <c r="O525" s="63">
        <f>ROUND(Q$525,-2)</f>
        <v>0</v>
      </c>
      <c r="P525" s="47"/>
      <c r="Q525" s="45">
        <f t="shared" si="148"/>
        <v>0</v>
      </c>
      <c r="R525" s="47"/>
      <c r="S525" s="47"/>
      <c r="T525" s="47"/>
    </row>
    <row r="526" spans="1:20" ht="24.75" customHeight="1" outlineLevel="1">
      <c r="A526" s="19">
        <v>28404</v>
      </c>
      <c r="B526" s="20">
        <v>2901014</v>
      </c>
      <c r="C526" s="71" t="s">
        <v>434</v>
      </c>
      <c r="D526" s="57">
        <v>0</v>
      </c>
      <c r="E526" s="57">
        <v>0</v>
      </c>
      <c r="F526" s="57">
        <f>ROUND(Q$526,-2)</f>
        <v>0</v>
      </c>
      <c r="G526" s="57">
        <f>ROUND(Q$526,-2)</f>
        <v>0</v>
      </c>
      <c r="H526" s="57">
        <f>ROUND(Q$526,-2)</f>
        <v>0</v>
      </c>
      <c r="I526" s="57">
        <f>ROUND(Q$526,-2)</f>
        <v>0</v>
      </c>
      <c r="J526" s="57">
        <f>ROUND(Q$526,-2)</f>
        <v>0</v>
      </c>
      <c r="K526" s="57">
        <f>ROUND(Q$526,-2)</f>
        <v>0</v>
      </c>
      <c r="L526" s="57">
        <f>ROUND(Q$526,-2)</f>
        <v>0</v>
      </c>
      <c r="M526" s="57">
        <f>ROUND(Q$526,-2)</f>
        <v>0</v>
      </c>
      <c r="N526" s="57">
        <f>ROUND(Q$526,-2)</f>
        <v>0</v>
      </c>
      <c r="O526" s="63">
        <f>ROUND(Q$526,-2)</f>
        <v>0</v>
      </c>
      <c r="P526" s="47"/>
      <c r="Q526" s="45">
        <f t="shared" si="148"/>
        <v>0</v>
      </c>
      <c r="R526" s="47"/>
      <c r="S526" s="47"/>
      <c r="T526" s="47"/>
    </row>
    <row r="527" spans="1:20" ht="24.75" customHeight="1" outlineLevel="1">
      <c r="A527" s="19">
        <v>28405</v>
      </c>
      <c r="B527" s="20">
        <v>2901015</v>
      </c>
      <c r="C527" s="71" t="s">
        <v>435</v>
      </c>
      <c r="D527" s="57">
        <v>0</v>
      </c>
      <c r="E527" s="57">
        <v>0</v>
      </c>
      <c r="F527" s="57">
        <f>ROUND(Q$527,-2)</f>
        <v>0</v>
      </c>
      <c r="G527" s="57">
        <f>ROUND(Q$527,-2)</f>
        <v>0</v>
      </c>
      <c r="H527" s="57">
        <f>ROUND(Q$527,-2)</f>
        <v>0</v>
      </c>
      <c r="I527" s="57">
        <f>ROUND(Q$527,-2)</f>
        <v>0</v>
      </c>
      <c r="J527" s="57">
        <f>ROUND(Q$527,-2)</f>
        <v>0</v>
      </c>
      <c r="K527" s="57">
        <f>ROUND(Q$527,-2)</f>
        <v>0</v>
      </c>
      <c r="L527" s="57">
        <f>ROUND(Q$527,-2)</f>
        <v>0</v>
      </c>
      <c r="M527" s="57">
        <f>ROUND(Q$527,-2)</f>
        <v>0</v>
      </c>
      <c r="N527" s="57">
        <f>ROUND(Q$527,-2)</f>
        <v>0</v>
      </c>
      <c r="O527" s="63">
        <f>ROUND(Q$527,-2)</f>
        <v>0</v>
      </c>
      <c r="P527" s="47"/>
      <c r="Q527" s="45">
        <f t="shared" si="148"/>
        <v>0</v>
      </c>
      <c r="R527" s="47"/>
      <c r="S527" s="47"/>
      <c r="T527" s="47"/>
    </row>
    <row r="528" spans="1:20" ht="24.75" customHeight="1" outlineLevel="1">
      <c r="A528" s="19">
        <v>28409</v>
      </c>
      <c r="B528" s="20">
        <v>2901019</v>
      </c>
      <c r="C528" s="71" t="s">
        <v>436</v>
      </c>
      <c r="D528" s="57">
        <v>0</v>
      </c>
      <c r="E528" s="57">
        <v>0</v>
      </c>
      <c r="F528" s="57">
        <f>ROUND(Q$528,-2)</f>
        <v>0</v>
      </c>
      <c r="G528" s="57">
        <f>ROUND(Q$528,-2)</f>
        <v>0</v>
      </c>
      <c r="H528" s="57">
        <f>ROUND(Q$528,-2)</f>
        <v>0</v>
      </c>
      <c r="I528" s="57">
        <f>ROUND(Q$528,-2)</f>
        <v>0</v>
      </c>
      <c r="J528" s="57">
        <f>ROUND(Q$528,-2)</f>
        <v>0</v>
      </c>
      <c r="K528" s="57">
        <f>ROUND(Q$528,-2)</f>
        <v>0</v>
      </c>
      <c r="L528" s="57">
        <f>ROUND(Q$528,-2)</f>
        <v>0</v>
      </c>
      <c r="M528" s="57">
        <f>ROUND(Q$528,-2)</f>
        <v>0</v>
      </c>
      <c r="N528" s="57">
        <f>ROUND(Q$528,-2)</f>
        <v>0</v>
      </c>
      <c r="O528" s="63">
        <f>ROUND(Q$528,-2)</f>
        <v>0</v>
      </c>
      <c r="P528" s="47"/>
      <c r="Q528" s="45">
        <f t="shared" si="148"/>
        <v>0</v>
      </c>
      <c r="R528" s="47"/>
      <c r="S528" s="47"/>
      <c r="T528" s="47"/>
    </row>
    <row r="529" spans="1:20" ht="24.75" customHeight="1" outlineLevel="1">
      <c r="A529" s="19"/>
      <c r="B529" s="20">
        <v>2950000</v>
      </c>
      <c r="C529" s="71" t="s">
        <v>437</v>
      </c>
      <c r="D529" s="57">
        <f t="shared" ref="D529:O529" si="158">+D530+D556+D559+D560+D600+D602+D604+D616+SUM(D627:D639)+D640</f>
        <v>15986360.441</v>
      </c>
      <c r="E529" s="57">
        <f t="shared" si="158"/>
        <v>17271389.263999999</v>
      </c>
      <c r="F529" s="57">
        <f t="shared" si="158"/>
        <v>17271500</v>
      </c>
      <c r="G529" s="57">
        <f t="shared" si="158"/>
        <v>17271500</v>
      </c>
      <c r="H529" s="57">
        <f t="shared" si="158"/>
        <v>17271500</v>
      </c>
      <c r="I529" s="57">
        <f t="shared" si="158"/>
        <v>17271500</v>
      </c>
      <c r="J529" s="57">
        <f t="shared" si="158"/>
        <v>17271500</v>
      </c>
      <c r="K529" s="57">
        <f t="shared" si="158"/>
        <v>17271500</v>
      </c>
      <c r="L529" s="57">
        <f t="shared" si="158"/>
        <v>17271500</v>
      </c>
      <c r="M529" s="57">
        <f t="shared" si="158"/>
        <v>17271500</v>
      </c>
      <c r="N529" s="57">
        <f t="shared" si="158"/>
        <v>17271500</v>
      </c>
      <c r="O529" s="63">
        <f t="shared" si="158"/>
        <v>17271500</v>
      </c>
      <c r="P529" s="47"/>
      <c r="Q529" s="45">
        <f t="shared" si="148"/>
        <v>17271389.263999999</v>
      </c>
      <c r="R529" s="47"/>
      <c r="S529" s="47"/>
      <c r="T529" s="47"/>
    </row>
    <row r="530" spans="1:20" ht="24.75" customHeight="1" outlineLevel="1">
      <c r="A530" s="19">
        <v>25100</v>
      </c>
      <c r="B530" s="20">
        <v>2951000</v>
      </c>
      <c r="C530" s="71" t="s">
        <v>438</v>
      </c>
      <c r="D530" s="57">
        <f t="shared" ref="D530:O530" si="159">+SUM(D531:D555)</f>
        <v>169372.78200000001</v>
      </c>
      <c r="E530" s="57">
        <f t="shared" si="159"/>
        <v>194525.16399999999</v>
      </c>
      <c r="F530" s="57">
        <f t="shared" si="159"/>
        <v>194300</v>
      </c>
      <c r="G530" s="57">
        <f t="shared" si="159"/>
        <v>194300</v>
      </c>
      <c r="H530" s="57">
        <f t="shared" si="159"/>
        <v>194300</v>
      </c>
      <c r="I530" s="57">
        <f t="shared" si="159"/>
        <v>194300</v>
      </c>
      <c r="J530" s="57">
        <f t="shared" si="159"/>
        <v>194300</v>
      </c>
      <c r="K530" s="57">
        <f t="shared" si="159"/>
        <v>194300</v>
      </c>
      <c r="L530" s="57">
        <f t="shared" si="159"/>
        <v>194300</v>
      </c>
      <c r="M530" s="57">
        <f t="shared" si="159"/>
        <v>194300</v>
      </c>
      <c r="N530" s="57">
        <f t="shared" si="159"/>
        <v>194300</v>
      </c>
      <c r="O530" s="63">
        <f t="shared" si="159"/>
        <v>194300</v>
      </c>
      <c r="P530" s="47"/>
      <c r="Q530" s="45">
        <f t="shared" si="148"/>
        <v>194525.16399999999</v>
      </c>
      <c r="R530" s="47"/>
      <c r="S530" s="47"/>
      <c r="T530" s="47"/>
    </row>
    <row r="531" spans="1:20" ht="24.75" customHeight="1" outlineLevel="1">
      <c r="A531" s="19">
        <v>25101</v>
      </c>
      <c r="B531" s="20">
        <v>2951011</v>
      </c>
      <c r="C531" s="71" t="s">
        <v>439</v>
      </c>
      <c r="D531" s="57">
        <v>0</v>
      </c>
      <c r="E531" s="57">
        <v>0</v>
      </c>
      <c r="F531" s="57">
        <f>ROUND(Q$531,-2)</f>
        <v>0</v>
      </c>
      <c r="G531" s="57">
        <f>ROUND(Q$531,-2)</f>
        <v>0</v>
      </c>
      <c r="H531" s="57">
        <f>ROUND(Q$531,-2)</f>
        <v>0</v>
      </c>
      <c r="I531" s="57">
        <f>ROUND(Q$531,-2)</f>
        <v>0</v>
      </c>
      <c r="J531" s="57">
        <f>ROUND(Q$531,-2)</f>
        <v>0</v>
      </c>
      <c r="K531" s="57">
        <f>ROUND(Q$531,-2)</f>
        <v>0</v>
      </c>
      <c r="L531" s="57">
        <f>ROUND(Q$531,-2)</f>
        <v>0</v>
      </c>
      <c r="M531" s="57">
        <f>ROUND(Q$531,-2)</f>
        <v>0</v>
      </c>
      <c r="N531" s="57">
        <f>ROUND(Q$531,-2)</f>
        <v>0</v>
      </c>
      <c r="O531" s="63">
        <f>ROUND(Q$531,-2)</f>
        <v>0</v>
      </c>
      <c r="P531" s="47"/>
      <c r="Q531" s="45">
        <f t="shared" si="148"/>
        <v>0</v>
      </c>
      <c r="R531" s="47"/>
      <c r="S531" s="47"/>
      <c r="T531" s="47"/>
    </row>
    <row r="532" spans="1:20" ht="24.75" customHeight="1" outlineLevel="1">
      <c r="A532" s="19">
        <v>25102</v>
      </c>
      <c r="B532" s="20">
        <v>2951012</v>
      </c>
      <c r="C532" s="71" t="s">
        <v>440</v>
      </c>
      <c r="D532" s="57">
        <v>29190.531999999999</v>
      </c>
      <c r="E532" s="57">
        <v>40503.144999999997</v>
      </c>
      <c r="F532" s="57">
        <f>ROUND(Q$532,-2)</f>
        <v>40500</v>
      </c>
      <c r="G532" s="57">
        <f>ROUND(Q$532,-2)</f>
        <v>40500</v>
      </c>
      <c r="H532" s="57">
        <f>ROUND(Q$532,-2)</f>
        <v>40500</v>
      </c>
      <c r="I532" s="57">
        <f>ROUND(Q$532,-2)</f>
        <v>40500</v>
      </c>
      <c r="J532" s="57">
        <f>ROUND(Q$532,-2)</f>
        <v>40500</v>
      </c>
      <c r="K532" s="57">
        <f>ROUND(Q$532,-2)</f>
        <v>40500</v>
      </c>
      <c r="L532" s="57">
        <f>ROUND(Q$532,-2)</f>
        <v>40500</v>
      </c>
      <c r="M532" s="57">
        <f>ROUND(Q$532,-2)</f>
        <v>40500</v>
      </c>
      <c r="N532" s="57">
        <f>ROUND(Q$532,-2)</f>
        <v>40500</v>
      </c>
      <c r="O532" s="63">
        <f>ROUND(Q$532,-2)</f>
        <v>40500</v>
      </c>
      <c r="P532" s="47"/>
      <c r="Q532" s="45">
        <f t="shared" si="148"/>
        <v>40503.144999999997</v>
      </c>
      <c r="R532" s="47"/>
      <c r="S532" s="47"/>
      <c r="T532" s="47"/>
    </row>
    <row r="533" spans="1:20" ht="24.75" customHeight="1" outlineLevel="1">
      <c r="A533" s="19">
        <v>25103</v>
      </c>
      <c r="B533" s="20">
        <v>2951013</v>
      </c>
      <c r="C533" s="71" t="s">
        <v>441</v>
      </c>
      <c r="D533" s="57">
        <v>98601.146999999997</v>
      </c>
      <c r="E533" s="57">
        <v>85640.415999999997</v>
      </c>
      <c r="F533" s="57">
        <f>ROUND(Q$533,-2)</f>
        <v>85600</v>
      </c>
      <c r="G533" s="57">
        <f>ROUND(Q$533,-2)</f>
        <v>85600</v>
      </c>
      <c r="H533" s="57">
        <f>ROUND(Q$533,-2)</f>
        <v>85600</v>
      </c>
      <c r="I533" s="57">
        <f>ROUND(Q$533,-2)</f>
        <v>85600</v>
      </c>
      <c r="J533" s="57">
        <f>ROUND(Q$533,-2)</f>
        <v>85600</v>
      </c>
      <c r="K533" s="57">
        <f>ROUND(Q$533,-2)</f>
        <v>85600</v>
      </c>
      <c r="L533" s="57">
        <f>ROUND(Q$533,-2)</f>
        <v>85600</v>
      </c>
      <c r="M533" s="57">
        <f>ROUND(Q$533,-2)</f>
        <v>85600</v>
      </c>
      <c r="N533" s="57">
        <f>ROUND(Q$533,-2)</f>
        <v>85600</v>
      </c>
      <c r="O533" s="63">
        <f>ROUND(Q$533,-2)</f>
        <v>85600</v>
      </c>
      <c r="P533" s="47"/>
      <c r="Q533" s="45">
        <f t="shared" si="148"/>
        <v>85640.415999999997</v>
      </c>
      <c r="R533" s="47"/>
      <c r="S533" s="47"/>
      <c r="T533" s="47"/>
    </row>
    <row r="534" spans="1:20" ht="24.75" customHeight="1" outlineLevel="1">
      <c r="A534" s="19">
        <v>25104</v>
      </c>
      <c r="B534" s="20">
        <v>2951014</v>
      </c>
      <c r="C534" s="71" t="s">
        <v>442</v>
      </c>
      <c r="D534" s="57">
        <v>26399.411</v>
      </c>
      <c r="E534" s="57">
        <v>22443.807000000001</v>
      </c>
      <c r="F534" s="57">
        <f>ROUND(Q$534,-2)</f>
        <v>22400</v>
      </c>
      <c r="G534" s="57">
        <f>ROUND(Q$534,-2)</f>
        <v>22400</v>
      </c>
      <c r="H534" s="57">
        <f>ROUND(Q$534,-2)</f>
        <v>22400</v>
      </c>
      <c r="I534" s="57">
        <f>ROUND(Q$534,-2)</f>
        <v>22400</v>
      </c>
      <c r="J534" s="57">
        <f>ROUND(Q$534,-2)</f>
        <v>22400</v>
      </c>
      <c r="K534" s="57">
        <f>ROUND(Q$534,-2)</f>
        <v>22400</v>
      </c>
      <c r="L534" s="57">
        <f>ROUND(Q$534,-2)</f>
        <v>22400</v>
      </c>
      <c r="M534" s="57">
        <f>ROUND(Q$534,-2)</f>
        <v>22400</v>
      </c>
      <c r="N534" s="57">
        <f>ROUND(Q$534,-2)</f>
        <v>22400</v>
      </c>
      <c r="O534" s="63">
        <f>ROUND(Q$534,-2)</f>
        <v>22400</v>
      </c>
      <c r="P534" s="47"/>
      <c r="Q534" s="45">
        <f t="shared" si="148"/>
        <v>22443.807000000001</v>
      </c>
      <c r="R534" s="47"/>
      <c r="S534" s="47"/>
      <c r="T534" s="47"/>
    </row>
    <row r="535" spans="1:20" ht="24.75" customHeight="1" outlineLevel="1">
      <c r="A535" s="19">
        <v>25105</v>
      </c>
      <c r="B535" s="20">
        <v>2951015</v>
      </c>
      <c r="C535" s="71" t="s">
        <v>443</v>
      </c>
      <c r="D535" s="57">
        <v>10767.921</v>
      </c>
      <c r="E535" s="57">
        <v>8730.0370000000003</v>
      </c>
      <c r="F535" s="57">
        <f>ROUND(Q$535,-2)</f>
        <v>8700</v>
      </c>
      <c r="G535" s="57">
        <f>ROUND(Q$535,-2)</f>
        <v>8700</v>
      </c>
      <c r="H535" s="57">
        <f>ROUND(Q$535,-2)</f>
        <v>8700</v>
      </c>
      <c r="I535" s="57">
        <f>ROUND(Q$535,-2)</f>
        <v>8700</v>
      </c>
      <c r="J535" s="57">
        <f>ROUND(Q$535,-2)</f>
        <v>8700</v>
      </c>
      <c r="K535" s="57">
        <f>ROUND(Q$535,-2)</f>
        <v>8700</v>
      </c>
      <c r="L535" s="57">
        <f>ROUND(Q$535,-2)</f>
        <v>8700</v>
      </c>
      <c r="M535" s="57">
        <f>ROUND(Q$535,-2)</f>
        <v>8700</v>
      </c>
      <c r="N535" s="57">
        <f>ROUND(Q$535,-2)</f>
        <v>8700</v>
      </c>
      <c r="O535" s="63">
        <f>ROUND(Q$535,-2)</f>
        <v>8700</v>
      </c>
      <c r="P535" s="47"/>
      <c r="Q535" s="45">
        <f t="shared" si="148"/>
        <v>8730.0370000000003</v>
      </c>
      <c r="R535" s="47"/>
      <c r="S535" s="47"/>
      <c r="T535" s="47"/>
    </row>
    <row r="536" spans="1:20" ht="24.75" customHeight="1" outlineLevel="1">
      <c r="A536" s="19">
        <v>25106</v>
      </c>
      <c r="B536" s="20">
        <v>2951016</v>
      </c>
      <c r="C536" s="71" t="s">
        <v>444</v>
      </c>
      <c r="D536" s="57">
        <v>3558.7089999999998</v>
      </c>
      <c r="E536" s="57">
        <v>3141.616</v>
      </c>
      <c r="F536" s="57">
        <f>ROUND(Q$536,-2)</f>
        <v>3100</v>
      </c>
      <c r="G536" s="57">
        <f>ROUND(Q$536,-2)</f>
        <v>3100</v>
      </c>
      <c r="H536" s="57">
        <f>ROUND(Q$536,-2)</f>
        <v>3100</v>
      </c>
      <c r="I536" s="57">
        <f>ROUND(Q$536,-2)</f>
        <v>3100</v>
      </c>
      <c r="J536" s="57">
        <f>ROUND(Q$536,-2)</f>
        <v>3100</v>
      </c>
      <c r="K536" s="57">
        <f>ROUND(Q$536,-2)</f>
        <v>3100</v>
      </c>
      <c r="L536" s="57">
        <f>ROUND(Q$536,-2)</f>
        <v>3100</v>
      </c>
      <c r="M536" s="57">
        <f>ROUND(Q$536,-2)</f>
        <v>3100</v>
      </c>
      <c r="N536" s="57">
        <f>ROUND(Q$536,-2)</f>
        <v>3100</v>
      </c>
      <c r="O536" s="63">
        <f>ROUND(Q$536,-2)</f>
        <v>3100</v>
      </c>
      <c r="P536" s="47"/>
      <c r="Q536" s="45">
        <f t="shared" si="148"/>
        <v>3141.616</v>
      </c>
      <c r="R536" s="47"/>
      <c r="S536" s="47"/>
      <c r="T536" s="47"/>
    </row>
    <row r="537" spans="1:20" ht="24.75" customHeight="1" outlineLevel="1">
      <c r="A537" s="19">
        <v>25107</v>
      </c>
      <c r="B537" s="20">
        <v>2951017</v>
      </c>
      <c r="C537" s="71" t="s">
        <v>445</v>
      </c>
      <c r="D537" s="57">
        <v>0</v>
      </c>
      <c r="E537" s="57">
        <v>0</v>
      </c>
      <c r="F537" s="57">
        <f>ROUND(Q$537,-2)</f>
        <v>0</v>
      </c>
      <c r="G537" s="57">
        <f>ROUND(Q$537,-2)</f>
        <v>0</v>
      </c>
      <c r="H537" s="57">
        <f>ROUND(Q$537,-2)</f>
        <v>0</v>
      </c>
      <c r="I537" s="57">
        <f>ROUND(Q$537,-2)</f>
        <v>0</v>
      </c>
      <c r="J537" s="57">
        <f>ROUND(Q$537,-2)</f>
        <v>0</v>
      </c>
      <c r="K537" s="57">
        <f>ROUND(Q$537,-2)</f>
        <v>0</v>
      </c>
      <c r="L537" s="57">
        <f>ROUND(Q$537,-2)</f>
        <v>0</v>
      </c>
      <c r="M537" s="57">
        <f>ROUND(Q$537,-2)</f>
        <v>0</v>
      </c>
      <c r="N537" s="57">
        <f>ROUND(Q$537,-2)</f>
        <v>0</v>
      </c>
      <c r="O537" s="63">
        <f>ROUND(Q$537,-2)</f>
        <v>0</v>
      </c>
      <c r="P537" s="47"/>
      <c r="Q537" s="45">
        <f t="shared" si="148"/>
        <v>0</v>
      </c>
      <c r="R537" s="47"/>
      <c r="S537" s="47"/>
      <c r="T537" s="47"/>
    </row>
    <row r="538" spans="1:20" ht="24.75" customHeight="1" outlineLevel="1">
      <c r="A538" s="19">
        <v>25108</v>
      </c>
      <c r="B538" s="20">
        <v>2951018</v>
      </c>
      <c r="C538" s="71" t="s">
        <v>446</v>
      </c>
      <c r="D538" s="57">
        <v>0</v>
      </c>
      <c r="E538" s="57">
        <v>0</v>
      </c>
      <c r="F538" s="57">
        <f>ROUND(Q$538,-2)</f>
        <v>0</v>
      </c>
      <c r="G538" s="57">
        <f>ROUND(Q$538,-2)</f>
        <v>0</v>
      </c>
      <c r="H538" s="57">
        <f>ROUND(Q$538,-2)</f>
        <v>0</v>
      </c>
      <c r="I538" s="57">
        <f>ROUND(Q$538,-2)</f>
        <v>0</v>
      </c>
      <c r="J538" s="57">
        <f>ROUND(Q$538,-2)</f>
        <v>0</v>
      </c>
      <c r="K538" s="57">
        <f>ROUND(Q$538,-2)</f>
        <v>0</v>
      </c>
      <c r="L538" s="57">
        <f>ROUND(Q$538,-2)</f>
        <v>0</v>
      </c>
      <c r="M538" s="57">
        <f>ROUND(Q$538,-2)</f>
        <v>0</v>
      </c>
      <c r="N538" s="57">
        <f>ROUND(Q$538,-2)</f>
        <v>0</v>
      </c>
      <c r="O538" s="63">
        <f>ROUND(Q$538,-2)</f>
        <v>0</v>
      </c>
      <c r="P538" s="47"/>
      <c r="Q538" s="45">
        <f t="shared" si="148"/>
        <v>0</v>
      </c>
      <c r="R538" s="47"/>
      <c r="S538" s="47"/>
      <c r="T538" s="47"/>
    </row>
    <row r="539" spans="1:20" ht="24.75" customHeight="1" outlineLevel="1">
      <c r="A539" s="19">
        <v>25109</v>
      </c>
      <c r="B539" s="20">
        <v>2951021</v>
      </c>
      <c r="C539" s="71" t="s">
        <v>447</v>
      </c>
      <c r="D539" s="57">
        <v>0</v>
      </c>
      <c r="E539" s="57">
        <v>0</v>
      </c>
      <c r="F539" s="57">
        <f>ROUND(Q$539,-2)</f>
        <v>0</v>
      </c>
      <c r="G539" s="57">
        <f>ROUND(Q$539,-2)</f>
        <v>0</v>
      </c>
      <c r="H539" s="57">
        <f>ROUND(Q$539,-2)</f>
        <v>0</v>
      </c>
      <c r="I539" s="57">
        <f>ROUND(Q$539,-2)</f>
        <v>0</v>
      </c>
      <c r="J539" s="57">
        <f>ROUND(Q$539,-2)</f>
        <v>0</v>
      </c>
      <c r="K539" s="57">
        <f>ROUND(Q$539,-2)</f>
        <v>0</v>
      </c>
      <c r="L539" s="57">
        <f>ROUND(Q$539,-2)</f>
        <v>0</v>
      </c>
      <c r="M539" s="57">
        <f>ROUND(Q$539,-2)</f>
        <v>0</v>
      </c>
      <c r="N539" s="57">
        <f>ROUND(Q$539,-2)</f>
        <v>0</v>
      </c>
      <c r="O539" s="63">
        <f>ROUND(Q$539,-2)</f>
        <v>0</v>
      </c>
      <c r="P539" s="47"/>
      <c r="Q539" s="45">
        <f t="shared" si="148"/>
        <v>0</v>
      </c>
      <c r="R539" s="47"/>
      <c r="S539" s="47"/>
      <c r="T539" s="47"/>
    </row>
    <row r="540" spans="1:20" ht="24.75" customHeight="1" outlineLevel="1">
      <c r="A540" s="19">
        <v>25110</v>
      </c>
      <c r="B540" s="20">
        <v>2951022</v>
      </c>
      <c r="C540" s="71" t="s">
        <v>448</v>
      </c>
      <c r="D540" s="57">
        <v>0</v>
      </c>
      <c r="E540" s="57">
        <v>0</v>
      </c>
      <c r="F540" s="57">
        <f>ROUND(Q$540,-2)</f>
        <v>0</v>
      </c>
      <c r="G540" s="57">
        <f>ROUND(Q$540,-2)</f>
        <v>0</v>
      </c>
      <c r="H540" s="57">
        <f>ROUND(Q$540,-2)</f>
        <v>0</v>
      </c>
      <c r="I540" s="57">
        <f>ROUND(Q$540,-2)</f>
        <v>0</v>
      </c>
      <c r="J540" s="57">
        <f>ROUND(Q$540,-2)</f>
        <v>0</v>
      </c>
      <c r="K540" s="57">
        <f>ROUND(Q$540,-2)</f>
        <v>0</v>
      </c>
      <c r="L540" s="57">
        <f>ROUND(Q$540,-2)</f>
        <v>0</v>
      </c>
      <c r="M540" s="57">
        <f>ROUND(Q$540,-2)</f>
        <v>0</v>
      </c>
      <c r="N540" s="57">
        <f>ROUND(Q$540,-2)</f>
        <v>0</v>
      </c>
      <c r="O540" s="63">
        <f>ROUND(Q$540,-2)</f>
        <v>0</v>
      </c>
      <c r="P540" s="47"/>
      <c r="Q540" s="45">
        <f t="shared" si="148"/>
        <v>0</v>
      </c>
      <c r="R540" s="47"/>
      <c r="S540" s="47"/>
      <c r="T540" s="47"/>
    </row>
    <row r="541" spans="1:20" ht="24.75" customHeight="1" outlineLevel="1">
      <c r="A541" s="19">
        <v>25111</v>
      </c>
      <c r="B541" s="20">
        <v>2951023</v>
      </c>
      <c r="C541" s="71" t="s">
        <v>449</v>
      </c>
      <c r="D541" s="57">
        <v>0</v>
      </c>
      <c r="E541" s="57">
        <v>33333.332999999999</v>
      </c>
      <c r="F541" s="57">
        <f>ROUND(Q$541,-2)</f>
        <v>33300</v>
      </c>
      <c r="G541" s="57">
        <f>ROUND(Q$541,-2)</f>
        <v>33300</v>
      </c>
      <c r="H541" s="57">
        <f>ROUND(Q$541,-2)</f>
        <v>33300</v>
      </c>
      <c r="I541" s="57">
        <f>ROUND(Q$541,-2)</f>
        <v>33300</v>
      </c>
      <c r="J541" s="57">
        <f>ROUND(Q$541,-2)</f>
        <v>33300</v>
      </c>
      <c r="K541" s="57">
        <f>ROUND(Q$541,-2)</f>
        <v>33300</v>
      </c>
      <c r="L541" s="57">
        <f>ROUND(Q$541,-2)</f>
        <v>33300</v>
      </c>
      <c r="M541" s="57">
        <f>ROUND(Q$541,-2)</f>
        <v>33300</v>
      </c>
      <c r="N541" s="57">
        <f>ROUND(Q$541,-2)</f>
        <v>33300</v>
      </c>
      <c r="O541" s="63">
        <f>ROUND(Q$541,-2)</f>
        <v>33300</v>
      </c>
      <c r="P541" s="47"/>
      <c r="Q541" s="45">
        <f t="shared" si="148"/>
        <v>33333.332999999999</v>
      </c>
      <c r="R541" s="47"/>
      <c r="S541" s="47"/>
      <c r="T541" s="47"/>
    </row>
    <row r="542" spans="1:20" ht="24.75" customHeight="1" outlineLevel="1">
      <c r="A542" s="19">
        <v>25112</v>
      </c>
      <c r="B542" s="20">
        <v>2951024</v>
      </c>
      <c r="C542" s="71" t="s">
        <v>450</v>
      </c>
      <c r="D542" s="57">
        <v>0</v>
      </c>
      <c r="E542" s="57">
        <v>0</v>
      </c>
      <c r="F542" s="57">
        <f>ROUND(Q$542,-2)</f>
        <v>0</v>
      </c>
      <c r="G542" s="57">
        <f>ROUND(Q$542,-2)</f>
        <v>0</v>
      </c>
      <c r="H542" s="57">
        <f>ROUND(Q$542,-2)</f>
        <v>0</v>
      </c>
      <c r="I542" s="57">
        <f>ROUND(Q$542,-2)</f>
        <v>0</v>
      </c>
      <c r="J542" s="57">
        <f>ROUND(Q$542,-2)</f>
        <v>0</v>
      </c>
      <c r="K542" s="57">
        <f>ROUND(Q$542,-2)</f>
        <v>0</v>
      </c>
      <c r="L542" s="57">
        <f>ROUND(Q$542,-2)</f>
        <v>0</v>
      </c>
      <c r="M542" s="57">
        <f>ROUND(Q$542,-2)</f>
        <v>0</v>
      </c>
      <c r="N542" s="57">
        <f>ROUND(Q$542,-2)</f>
        <v>0</v>
      </c>
      <c r="O542" s="63">
        <f>ROUND(Q$542,-2)</f>
        <v>0</v>
      </c>
      <c r="P542" s="47"/>
      <c r="Q542" s="45">
        <f t="shared" si="148"/>
        <v>0</v>
      </c>
      <c r="R542" s="47"/>
      <c r="S542" s="47"/>
      <c r="T542" s="47"/>
    </row>
    <row r="543" spans="1:20" ht="24.75" customHeight="1" outlineLevel="1">
      <c r="A543" s="19">
        <v>25113</v>
      </c>
      <c r="B543" s="20">
        <v>2951025</v>
      </c>
      <c r="C543" s="71" t="s">
        <v>451</v>
      </c>
      <c r="D543" s="57">
        <v>0</v>
      </c>
      <c r="E543" s="57">
        <v>0</v>
      </c>
      <c r="F543" s="57">
        <f>ROUND(Q$543,-2)</f>
        <v>0</v>
      </c>
      <c r="G543" s="57">
        <f>ROUND(Q$543,-2)</f>
        <v>0</v>
      </c>
      <c r="H543" s="57">
        <f>ROUND(Q$543,-2)</f>
        <v>0</v>
      </c>
      <c r="I543" s="57">
        <f>ROUND(Q$543,-2)</f>
        <v>0</v>
      </c>
      <c r="J543" s="57">
        <f>ROUND(Q$543,-2)</f>
        <v>0</v>
      </c>
      <c r="K543" s="57">
        <f>ROUND(Q$543,-2)</f>
        <v>0</v>
      </c>
      <c r="L543" s="57">
        <f>ROUND(Q$543,-2)</f>
        <v>0</v>
      </c>
      <c r="M543" s="57">
        <f>ROUND(Q$543,-2)</f>
        <v>0</v>
      </c>
      <c r="N543" s="57">
        <f>ROUND(Q$543,-2)</f>
        <v>0</v>
      </c>
      <c r="O543" s="63">
        <f>ROUND(Q$543,-2)</f>
        <v>0</v>
      </c>
      <c r="P543" s="47"/>
      <c r="Q543" s="45">
        <f t="shared" ref="Q543:Q606" si="160">+E543</f>
        <v>0</v>
      </c>
      <c r="R543" s="47"/>
      <c r="S543" s="47"/>
      <c r="T543" s="47"/>
    </row>
    <row r="544" spans="1:20" ht="24.75" customHeight="1" outlineLevel="1">
      <c r="A544" s="19">
        <v>25114</v>
      </c>
      <c r="B544" s="20">
        <v>2951026</v>
      </c>
      <c r="C544" s="71" t="s">
        <v>452</v>
      </c>
      <c r="D544" s="57">
        <v>0</v>
      </c>
      <c r="E544" s="57">
        <v>0</v>
      </c>
      <c r="F544" s="57">
        <f>ROUND(Q$544,-2)</f>
        <v>0</v>
      </c>
      <c r="G544" s="57">
        <f>ROUND(Q$544,-2)</f>
        <v>0</v>
      </c>
      <c r="H544" s="57">
        <f>ROUND(Q$544,-2)</f>
        <v>0</v>
      </c>
      <c r="I544" s="57">
        <f>ROUND(Q$544,-2)</f>
        <v>0</v>
      </c>
      <c r="J544" s="57">
        <f>ROUND(Q$544,-2)</f>
        <v>0</v>
      </c>
      <c r="K544" s="57">
        <f>ROUND(Q$544,-2)</f>
        <v>0</v>
      </c>
      <c r="L544" s="57">
        <f>ROUND(Q$544,-2)</f>
        <v>0</v>
      </c>
      <c r="M544" s="57">
        <f>ROUND(Q$544,-2)</f>
        <v>0</v>
      </c>
      <c r="N544" s="57">
        <f>ROUND(Q$544,-2)</f>
        <v>0</v>
      </c>
      <c r="O544" s="63">
        <f>ROUND(Q$544,-2)</f>
        <v>0</v>
      </c>
      <c r="P544" s="47"/>
      <c r="Q544" s="45">
        <f t="shared" si="160"/>
        <v>0</v>
      </c>
      <c r="R544" s="47"/>
      <c r="S544" s="47"/>
      <c r="T544" s="47"/>
    </row>
    <row r="545" spans="1:20" ht="24.75" customHeight="1" outlineLevel="1">
      <c r="A545" s="19">
        <v>25115</v>
      </c>
      <c r="B545" s="20">
        <v>2951027</v>
      </c>
      <c r="C545" s="71" t="s">
        <v>453</v>
      </c>
      <c r="D545" s="57">
        <v>18.065999999999999</v>
      </c>
      <c r="E545" s="57">
        <v>17.058</v>
      </c>
      <c r="F545" s="57">
        <f>ROUND(Q$545,-2)</f>
        <v>0</v>
      </c>
      <c r="G545" s="57">
        <f>ROUND(Q$545,-2)</f>
        <v>0</v>
      </c>
      <c r="H545" s="57">
        <f>ROUND(Q$545,-2)</f>
        <v>0</v>
      </c>
      <c r="I545" s="57">
        <f>ROUND(Q$545,-2)</f>
        <v>0</v>
      </c>
      <c r="J545" s="57">
        <f>ROUND(Q$545,-2)</f>
        <v>0</v>
      </c>
      <c r="K545" s="57">
        <f>ROUND(Q$545,-2)</f>
        <v>0</v>
      </c>
      <c r="L545" s="57">
        <f>ROUND(Q$545,-2)</f>
        <v>0</v>
      </c>
      <c r="M545" s="57">
        <f>ROUND(Q$545,-2)</f>
        <v>0</v>
      </c>
      <c r="N545" s="57">
        <f>ROUND(Q$545,-2)</f>
        <v>0</v>
      </c>
      <c r="O545" s="63">
        <f>ROUND(Q$545,-2)</f>
        <v>0</v>
      </c>
      <c r="P545" s="47"/>
      <c r="Q545" s="45">
        <f t="shared" si="160"/>
        <v>17.058</v>
      </c>
      <c r="R545" s="47"/>
      <c r="S545" s="47"/>
      <c r="T545" s="47"/>
    </row>
    <row r="546" spans="1:20" ht="24.75" customHeight="1" outlineLevel="1">
      <c r="A546" s="19">
        <v>25116</v>
      </c>
      <c r="B546" s="20">
        <v>2951028</v>
      </c>
      <c r="C546" s="71" t="s">
        <v>454</v>
      </c>
      <c r="D546" s="57">
        <v>0</v>
      </c>
      <c r="E546" s="57">
        <v>0</v>
      </c>
      <c r="F546" s="57">
        <f>ROUND(Q$546,-2)</f>
        <v>0</v>
      </c>
      <c r="G546" s="57">
        <f>ROUND(Q$546,-2)</f>
        <v>0</v>
      </c>
      <c r="H546" s="57">
        <f>ROUND(Q$546,-2)</f>
        <v>0</v>
      </c>
      <c r="I546" s="57">
        <f>ROUND(Q$546,-2)</f>
        <v>0</v>
      </c>
      <c r="J546" s="57">
        <f>ROUND(Q$546,-2)</f>
        <v>0</v>
      </c>
      <c r="K546" s="57">
        <f>ROUND(Q$546,-2)</f>
        <v>0</v>
      </c>
      <c r="L546" s="57">
        <f>ROUND(Q$546,-2)</f>
        <v>0</v>
      </c>
      <c r="M546" s="57">
        <f>ROUND(Q$546,-2)</f>
        <v>0</v>
      </c>
      <c r="N546" s="57">
        <f>ROUND(Q$546,-2)</f>
        <v>0</v>
      </c>
      <c r="O546" s="63">
        <f>ROUND(Q$546,-2)</f>
        <v>0</v>
      </c>
      <c r="P546" s="47"/>
      <c r="Q546" s="45">
        <f t="shared" si="160"/>
        <v>0</v>
      </c>
      <c r="R546" s="47"/>
      <c r="S546" s="47"/>
      <c r="T546" s="47"/>
    </row>
    <row r="547" spans="1:20" ht="24.75" customHeight="1" outlineLevel="1">
      <c r="A547" s="19">
        <v>25117</v>
      </c>
      <c r="B547" s="20">
        <v>2951031</v>
      </c>
      <c r="C547" s="71" t="s">
        <v>455</v>
      </c>
      <c r="D547" s="57">
        <v>0</v>
      </c>
      <c r="E547" s="57">
        <v>0</v>
      </c>
      <c r="F547" s="57">
        <f>ROUND(Q$547,-2)</f>
        <v>0</v>
      </c>
      <c r="G547" s="57">
        <f>ROUND(Q$547,-2)</f>
        <v>0</v>
      </c>
      <c r="H547" s="57">
        <f>ROUND(Q$547,-2)</f>
        <v>0</v>
      </c>
      <c r="I547" s="57">
        <f>ROUND(Q$547,-2)</f>
        <v>0</v>
      </c>
      <c r="J547" s="57">
        <f>ROUND(Q$547,-2)</f>
        <v>0</v>
      </c>
      <c r="K547" s="57">
        <f>ROUND(Q$547,-2)</f>
        <v>0</v>
      </c>
      <c r="L547" s="57">
        <f>ROUND(Q$547,-2)</f>
        <v>0</v>
      </c>
      <c r="M547" s="57">
        <f>ROUND(Q$547,-2)</f>
        <v>0</v>
      </c>
      <c r="N547" s="57">
        <f>ROUND(Q$547,-2)</f>
        <v>0</v>
      </c>
      <c r="O547" s="63">
        <f>ROUND(Q$547,-2)</f>
        <v>0</v>
      </c>
      <c r="P547" s="47"/>
      <c r="Q547" s="45">
        <f t="shared" si="160"/>
        <v>0</v>
      </c>
      <c r="R547" s="47"/>
      <c r="S547" s="47"/>
      <c r="T547" s="47"/>
    </row>
    <row r="548" spans="1:20" ht="24.75" customHeight="1" outlineLevel="1">
      <c r="A548" s="19">
        <v>25118</v>
      </c>
      <c r="B548" s="20">
        <v>2951032</v>
      </c>
      <c r="C548" s="71" t="s">
        <v>456</v>
      </c>
      <c r="D548" s="57">
        <v>836.99599999999998</v>
      </c>
      <c r="E548" s="57">
        <v>715.75199999999995</v>
      </c>
      <c r="F548" s="57">
        <f>ROUND(Q$548,-2)</f>
        <v>700</v>
      </c>
      <c r="G548" s="57">
        <f>ROUND(Q$548,-2)</f>
        <v>700</v>
      </c>
      <c r="H548" s="57">
        <f>ROUND(Q$548,-2)</f>
        <v>700</v>
      </c>
      <c r="I548" s="57">
        <f>ROUND(Q$548,-2)</f>
        <v>700</v>
      </c>
      <c r="J548" s="57">
        <f>ROUND(Q$548,-2)</f>
        <v>700</v>
      </c>
      <c r="K548" s="57">
        <f>ROUND(Q$548,-2)</f>
        <v>700</v>
      </c>
      <c r="L548" s="57">
        <f>ROUND(Q$548,-2)</f>
        <v>700</v>
      </c>
      <c r="M548" s="57">
        <f>ROUND(Q$548,-2)</f>
        <v>700</v>
      </c>
      <c r="N548" s="57">
        <f>ROUND(Q$548,-2)</f>
        <v>700</v>
      </c>
      <c r="O548" s="63">
        <f>ROUND(Q$548,-2)</f>
        <v>700</v>
      </c>
      <c r="P548" s="47"/>
      <c r="Q548" s="45">
        <f t="shared" si="160"/>
        <v>715.75199999999995</v>
      </c>
      <c r="R548" s="47"/>
      <c r="S548" s="47"/>
      <c r="T548" s="47"/>
    </row>
    <row r="549" spans="1:20" ht="24.75" customHeight="1" outlineLevel="1">
      <c r="A549" s="19">
        <v>25119</v>
      </c>
      <c r="B549" s="20">
        <v>2951033</v>
      </c>
      <c r="C549" s="71" t="s">
        <v>457</v>
      </c>
      <c r="D549" s="57">
        <v>0</v>
      </c>
      <c r="E549" s="57">
        <v>0</v>
      </c>
      <c r="F549" s="57">
        <f>ROUND(Q$549,-2)</f>
        <v>0</v>
      </c>
      <c r="G549" s="57">
        <f>ROUND(Q$549,-2)</f>
        <v>0</v>
      </c>
      <c r="H549" s="57">
        <f>ROUND(Q$549,-2)</f>
        <v>0</v>
      </c>
      <c r="I549" s="57">
        <f>ROUND(Q$549,-2)</f>
        <v>0</v>
      </c>
      <c r="J549" s="57">
        <f>ROUND(Q$549,-2)</f>
        <v>0</v>
      </c>
      <c r="K549" s="57">
        <f>ROUND(Q$549,-2)</f>
        <v>0</v>
      </c>
      <c r="L549" s="57">
        <f>ROUND(Q$549,-2)</f>
        <v>0</v>
      </c>
      <c r="M549" s="57">
        <f>ROUND(Q$549,-2)</f>
        <v>0</v>
      </c>
      <c r="N549" s="57">
        <f>ROUND(Q$549,-2)</f>
        <v>0</v>
      </c>
      <c r="O549" s="63">
        <f>ROUND(Q$549,-2)</f>
        <v>0</v>
      </c>
      <c r="P549" s="47"/>
      <c r="Q549" s="45">
        <f t="shared" si="160"/>
        <v>0</v>
      </c>
      <c r="R549" s="47"/>
      <c r="S549" s="47"/>
      <c r="T549" s="47"/>
    </row>
    <row r="550" spans="1:20" ht="24.75" customHeight="1" outlineLevel="1">
      <c r="A550" s="19">
        <v>25120</v>
      </c>
      <c r="B550" s="20">
        <v>2951034</v>
      </c>
      <c r="C550" s="71" t="s">
        <v>458</v>
      </c>
      <c r="D550" s="57">
        <v>0</v>
      </c>
      <c r="E550" s="57">
        <v>0</v>
      </c>
      <c r="F550" s="57">
        <f>ROUND(Q$550,-2)</f>
        <v>0</v>
      </c>
      <c r="G550" s="57">
        <f>ROUND(Q$550,-2)</f>
        <v>0</v>
      </c>
      <c r="H550" s="57">
        <f>ROUND(Q$550,-2)</f>
        <v>0</v>
      </c>
      <c r="I550" s="57">
        <f>ROUND(Q$550,-2)</f>
        <v>0</v>
      </c>
      <c r="J550" s="57">
        <f>ROUND(Q$550,-2)</f>
        <v>0</v>
      </c>
      <c r="K550" s="57">
        <f>ROUND(Q$550,-2)</f>
        <v>0</v>
      </c>
      <c r="L550" s="57">
        <f>ROUND(Q$550,-2)</f>
        <v>0</v>
      </c>
      <c r="M550" s="57">
        <f>ROUND(Q$550,-2)</f>
        <v>0</v>
      </c>
      <c r="N550" s="57">
        <f>ROUND(Q$550,-2)</f>
        <v>0</v>
      </c>
      <c r="O550" s="63">
        <f>ROUND(Q$550,-2)</f>
        <v>0</v>
      </c>
      <c r="P550" s="47"/>
      <c r="Q550" s="45">
        <f t="shared" si="160"/>
        <v>0</v>
      </c>
      <c r="R550" s="47"/>
      <c r="S550" s="47"/>
      <c r="T550" s="47"/>
    </row>
    <row r="551" spans="1:20" ht="24.75" customHeight="1" outlineLevel="1">
      <c r="A551" s="19">
        <v>25121</v>
      </c>
      <c r="B551" s="20">
        <v>2951035</v>
      </c>
      <c r="C551" s="71" t="s">
        <v>459</v>
      </c>
      <c r="D551" s="57">
        <v>0</v>
      </c>
      <c r="E551" s="57">
        <v>0</v>
      </c>
      <c r="F551" s="57">
        <f>ROUND(Q$551,-2)</f>
        <v>0</v>
      </c>
      <c r="G551" s="57">
        <f>ROUND(Q$551,-2)</f>
        <v>0</v>
      </c>
      <c r="H551" s="57">
        <f>ROUND(Q$551,-2)</f>
        <v>0</v>
      </c>
      <c r="I551" s="57">
        <f>ROUND(Q$551,-2)</f>
        <v>0</v>
      </c>
      <c r="J551" s="57">
        <f>ROUND(Q$551,-2)</f>
        <v>0</v>
      </c>
      <c r="K551" s="57">
        <f>ROUND(Q$551,-2)</f>
        <v>0</v>
      </c>
      <c r="L551" s="57">
        <f>ROUND(Q$551,-2)</f>
        <v>0</v>
      </c>
      <c r="M551" s="57">
        <f>ROUND(Q$551,-2)</f>
        <v>0</v>
      </c>
      <c r="N551" s="57">
        <f>ROUND(Q$551,-2)</f>
        <v>0</v>
      </c>
      <c r="O551" s="63">
        <f>ROUND(Q$551,-2)</f>
        <v>0</v>
      </c>
      <c r="P551" s="47"/>
      <c r="Q551" s="45">
        <f t="shared" si="160"/>
        <v>0</v>
      </c>
      <c r="R551" s="47"/>
      <c r="S551" s="47"/>
      <c r="T551" s="47"/>
    </row>
    <row r="552" spans="1:20" ht="24.75" customHeight="1" outlineLevel="1">
      <c r="A552" s="19">
        <v>25122</v>
      </c>
      <c r="B552" s="20">
        <v>2951036</v>
      </c>
      <c r="C552" s="71" t="s">
        <v>460</v>
      </c>
      <c r="D552" s="57">
        <v>0</v>
      </c>
      <c r="E552" s="57">
        <v>0</v>
      </c>
      <c r="F552" s="57">
        <f>ROUND(Q$552,-2)</f>
        <v>0</v>
      </c>
      <c r="G552" s="57">
        <f>ROUND(Q$552,-2)</f>
        <v>0</v>
      </c>
      <c r="H552" s="57">
        <f>ROUND(Q$552,-2)</f>
        <v>0</v>
      </c>
      <c r="I552" s="57">
        <f>ROUND(Q$552,-2)</f>
        <v>0</v>
      </c>
      <c r="J552" s="57">
        <f>ROUND(Q$552,-2)</f>
        <v>0</v>
      </c>
      <c r="K552" s="57">
        <f>ROUND(Q$552,-2)</f>
        <v>0</v>
      </c>
      <c r="L552" s="57">
        <f>ROUND(Q$552,-2)</f>
        <v>0</v>
      </c>
      <c r="M552" s="57">
        <f>ROUND(Q$552,-2)</f>
        <v>0</v>
      </c>
      <c r="N552" s="57">
        <f>ROUND(Q$552,-2)</f>
        <v>0</v>
      </c>
      <c r="O552" s="63">
        <f>ROUND(Q$552,-2)</f>
        <v>0</v>
      </c>
      <c r="P552" s="47"/>
      <c r="Q552" s="45">
        <f t="shared" si="160"/>
        <v>0</v>
      </c>
      <c r="R552" s="47"/>
      <c r="S552" s="47"/>
      <c r="T552" s="47"/>
    </row>
    <row r="553" spans="1:20" ht="24.75" customHeight="1" outlineLevel="1">
      <c r="A553" s="19">
        <v>25123</v>
      </c>
      <c r="B553" s="20">
        <v>2951037</v>
      </c>
      <c r="C553" s="71" t="s">
        <v>461</v>
      </c>
      <c r="D553" s="57">
        <v>0</v>
      </c>
      <c r="E553" s="57">
        <v>0</v>
      </c>
      <c r="F553" s="57">
        <f>ROUND(Q$553,-2)</f>
        <v>0</v>
      </c>
      <c r="G553" s="57">
        <f>ROUND(Q$553,-2)</f>
        <v>0</v>
      </c>
      <c r="H553" s="57">
        <f>ROUND(Q$553,-2)</f>
        <v>0</v>
      </c>
      <c r="I553" s="57">
        <f>ROUND(Q$553,-2)</f>
        <v>0</v>
      </c>
      <c r="J553" s="57">
        <f>ROUND(Q$553,-2)</f>
        <v>0</v>
      </c>
      <c r="K553" s="57">
        <f>ROUND(Q$553,-2)</f>
        <v>0</v>
      </c>
      <c r="L553" s="57">
        <f>ROUND(Q$553,-2)</f>
        <v>0</v>
      </c>
      <c r="M553" s="57">
        <f>ROUND(Q$553,-2)</f>
        <v>0</v>
      </c>
      <c r="N553" s="57">
        <f>ROUND(Q$553,-2)</f>
        <v>0</v>
      </c>
      <c r="O553" s="63">
        <f>ROUND(Q$553,-2)</f>
        <v>0</v>
      </c>
      <c r="P553" s="47"/>
      <c r="Q553" s="45">
        <f t="shared" si="160"/>
        <v>0</v>
      </c>
      <c r="R553" s="47"/>
      <c r="S553" s="47"/>
      <c r="T553" s="47"/>
    </row>
    <row r="554" spans="1:20" ht="24.75" customHeight="1" outlineLevel="1">
      <c r="A554" s="19">
        <v>25124</v>
      </c>
      <c r="B554" s="20">
        <v>2951038</v>
      </c>
      <c r="C554" s="71" t="s">
        <v>462</v>
      </c>
      <c r="D554" s="57">
        <v>0</v>
      </c>
      <c r="E554" s="57">
        <v>0</v>
      </c>
      <c r="F554" s="57">
        <f>ROUND(Q$554,-2)</f>
        <v>0</v>
      </c>
      <c r="G554" s="57">
        <f>ROUND(Q$554,-2)</f>
        <v>0</v>
      </c>
      <c r="H554" s="57">
        <f>ROUND(Q$554,-2)</f>
        <v>0</v>
      </c>
      <c r="I554" s="57">
        <f>ROUND(Q$554,-2)</f>
        <v>0</v>
      </c>
      <c r="J554" s="57">
        <f>ROUND(Q$554,-2)</f>
        <v>0</v>
      </c>
      <c r="K554" s="57">
        <f>ROUND(Q$554,-2)</f>
        <v>0</v>
      </c>
      <c r="L554" s="57">
        <f>ROUND(Q$554,-2)</f>
        <v>0</v>
      </c>
      <c r="M554" s="57">
        <f>ROUND(Q$554,-2)</f>
        <v>0</v>
      </c>
      <c r="N554" s="57">
        <f>ROUND(Q$554,-2)</f>
        <v>0</v>
      </c>
      <c r="O554" s="63">
        <f>ROUND(Q$554,-2)</f>
        <v>0</v>
      </c>
      <c r="P554" s="47"/>
      <c r="Q554" s="45">
        <f t="shared" si="160"/>
        <v>0</v>
      </c>
      <c r="R554" s="47"/>
      <c r="S554" s="47"/>
      <c r="T554" s="47"/>
    </row>
    <row r="555" spans="1:20" ht="24.75" customHeight="1" outlineLevel="1">
      <c r="A555" s="19">
        <v>25125</v>
      </c>
      <c r="B555" s="20">
        <v>2951039</v>
      </c>
      <c r="C555" s="71" t="s">
        <v>463</v>
      </c>
      <c r="D555" s="57">
        <v>0</v>
      </c>
      <c r="E555" s="57">
        <v>0</v>
      </c>
      <c r="F555" s="57">
        <f>ROUND(Q$555,-2)</f>
        <v>0</v>
      </c>
      <c r="G555" s="57">
        <f>ROUND(Q$555,-2)</f>
        <v>0</v>
      </c>
      <c r="H555" s="57">
        <f>ROUND(Q$555,-2)</f>
        <v>0</v>
      </c>
      <c r="I555" s="57">
        <f>ROUND(Q$555,-2)</f>
        <v>0</v>
      </c>
      <c r="J555" s="57">
        <f>ROUND(Q$555,-2)</f>
        <v>0</v>
      </c>
      <c r="K555" s="57">
        <f>ROUND(Q$555,-2)</f>
        <v>0</v>
      </c>
      <c r="L555" s="57">
        <f>ROUND(Q$555,-2)</f>
        <v>0</v>
      </c>
      <c r="M555" s="57">
        <f>ROUND(Q$555,-2)</f>
        <v>0</v>
      </c>
      <c r="N555" s="57">
        <f>ROUND(Q$555,-2)</f>
        <v>0</v>
      </c>
      <c r="O555" s="63">
        <f>ROUND(Q$555,-2)</f>
        <v>0</v>
      </c>
      <c r="P555" s="47"/>
      <c r="Q555" s="45">
        <f t="shared" si="160"/>
        <v>0</v>
      </c>
      <c r="R555" s="47"/>
      <c r="S555" s="47"/>
      <c r="T555" s="47"/>
    </row>
    <row r="556" spans="1:20" ht="24.75" customHeight="1" outlineLevel="1">
      <c r="A556" s="19">
        <v>25200</v>
      </c>
      <c r="B556" s="20">
        <v>2952000</v>
      </c>
      <c r="C556" s="71" t="s">
        <v>464</v>
      </c>
      <c r="D556" s="57">
        <f>+D557+D558</f>
        <v>128205.932</v>
      </c>
      <c r="E556" s="57">
        <f t="shared" ref="E556:O556" si="161">+E557+E558</f>
        <v>164663.818</v>
      </c>
      <c r="F556" s="57">
        <f t="shared" si="161"/>
        <v>164700</v>
      </c>
      <c r="G556" s="57">
        <f t="shared" si="161"/>
        <v>164700</v>
      </c>
      <c r="H556" s="57">
        <f t="shared" si="161"/>
        <v>164700</v>
      </c>
      <c r="I556" s="57">
        <f t="shared" si="161"/>
        <v>164700</v>
      </c>
      <c r="J556" s="57">
        <f t="shared" si="161"/>
        <v>164700</v>
      </c>
      <c r="K556" s="57">
        <f t="shared" si="161"/>
        <v>164700</v>
      </c>
      <c r="L556" s="57">
        <f t="shared" si="161"/>
        <v>164700</v>
      </c>
      <c r="M556" s="57">
        <f t="shared" si="161"/>
        <v>164700</v>
      </c>
      <c r="N556" s="57">
        <f t="shared" si="161"/>
        <v>164700</v>
      </c>
      <c r="O556" s="63">
        <f t="shared" si="161"/>
        <v>164700</v>
      </c>
      <c r="P556" s="47"/>
      <c r="Q556" s="45">
        <f t="shared" si="160"/>
        <v>164663.818</v>
      </c>
      <c r="R556" s="47"/>
      <c r="S556" s="47"/>
      <c r="T556" s="47"/>
    </row>
    <row r="557" spans="1:20" ht="24.75" customHeight="1" outlineLevel="1">
      <c r="A557" s="19">
        <v>25202</v>
      </c>
      <c r="B557" s="20">
        <v>2952111</v>
      </c>
      <c r="C557" s="71" t="s">
        <v>465</v>
      </c>
      <c r="D557" s="57">
        <v>128205.932</v>
      </c>
      <c r="E557" s="57">
        <v>164663.818</v>
      </c>
      <c r="F557" s="57">
        <f>ROUND(Q$557,-2)</f>
        <v>164700</v>
      </c>
      <c r="G557" s="57">
        <f>ROUND(Q$557,-2)</f>
        <v>164700</v>
      </c>
      <c r="H557" s="57">
        <f>ROUND(Q$557,-2)</f>
        <v>164700</v>
      </c>
      <c r="I557" s="57">
        <f>ROUND(Q$557,-2)</f>
        <v>164700</v>
      </c>
      <c r="J557" s="57">
        <f>ROUND(Q$557,-2)</f>
        <v>164700</v>
      </c>
      <c r="K557" s="57">
        <f>ROUND(Q$557,-2)</f>
        <v>164700</v>
      </c>
      <c r="L557" s="57">
        <f>ROUND(Q$557,-2)</f>
        <v>164700</v>
      </c>
      <c r="M557" s="57">
        <f>ROUND(Q$557,-2)</f>
        <v>164700</v>
      </c>
      <c r="N557" s="57">
        <f>ROUND(Q$557,-2)</f>
        <v>164700</v>
      </c>
      <c r="O557" s="63">
        <f>ROUND(Q$557,-2)</f>
        <v>164700</v>
      </c>
      <c r="P557" s="47"/>
      <c r="Q557" s="45">
        <f t="shared" si="160"/>
        <v>164663.818</v>
      </c>
      <c r="R557" s="47"/>
      <c r="S557" s="47"/>
      <c r="T557" s="47"/>
    </row>
    <row r="558" spans="1:20" ht="24.75" customHeight="1" outlineLevel="1">
      <c r="A558" s="19">
        <v>22901</v>
      </c>
      <c r="B558" s="20">
        <v>2201222</v>
      </c>
      <c r="C558" s="71" t="s">
        <v>466</v>
      </c>
      <c r="D558" s="57">
        <v>0</v>
      </c>
      <c r="E558" s="57">
        <v>0</v>
      </c>
      <c r="F558" s="57">
        <f>ROUND(Q$558,-2)</f>
        <v>0</v>
      </c>
      <c r="G558" s="57">
        <f>ROUND(Q$558,-2)</f>
        <v>0</v>
      </c>
      <c r="H558" s="57">
        <f>ROUND(Q$558,-2)</f>
        <v>0</v>
      </c>
      <c r="I558" s="57">
        <f>ROUND(Q$558,-2)</f>
        <v>0</v>
      </c>
      <c r="J558" s="57">
        <f>ROUND(Q$558,-2)</f>
        <v>0</v>
      </c>
      <c r="K558" s="57">
        <f>ROUND(Q$558,-2)</f>
        <v>0</v>
      </c>
      <c r="L558" s="57">
        <f>ROUND(Q$558,-2)</f>
        <v>0</v>
      </c>
      <c r="M558" s="57">
        <f>ROUND(Q$558,-2)</f>
        <v>0</v>
      </c>
      <c r="N558" s="57">
        <f>ROUND(Q$558,-2)</f>
        <v>0</v>
      </c>
      <c r="O558" s="63">
        <f>ROUND(Q$558,-2)</f>
        <v>0</v>
      </c>
      <c r="P558" s="47"/>
      <c r="Q558" s="45">
        <f t="shared" si="160"/>
        <v>0</v>
      </c>
      <c r="R558" s="47"/>
      <c r="S558" s="47"/>
      <c r="T558" s="47"/>
    </row>
    <row r="559" spans="1:20" ht="24.75" customHeight="1" outlineLevel="1">
      <c r="A559" s="19">
        <v>25300</v>
      </c>
      <c r="B559" s="20">
        <v>2952511</v>
      </c>
      <c r="C559" s="71" t="s">
        <v>467</v>
      </c>
      <c r="D559" s="57">
        <v>0</v>
      </c>
      <c r="E559" s="57">
        <v>0</v>
      </c>
      <c r="F559" s="57">
        <f>ROUND(Q$559,-2)</f>
        <v>0</v>
      </c>
      <c r="G559" s="57">
        <f>ROUND(Q$559,-2)</f>
        <v>0</v>
      </c>
      <c r="H559" s="57">
        <f>ROUND(Q$559,-2)</f>
        <v>0</v>
      </c>
      <c r="I559" s="57">
        <f>ROUND(Q$559,-2)</f>
        <v>0</v>
      </c>
      <c r="J559" s="57">
        <f>ROUND(Q$559,-2)</f>
        <v>0</v>
      </c>
      <c r="K559" s="57">
        <f>ROUND(Q$559,-2)</f>
        <v>0</v>
      </c>
      <c r="L559" s="57">
        <f>ROUND(Q$559,-2)</f>
        <v>0</v>
      </c>
      <c r="M559" s="57">
        <f>ROUND(Q$559,-2)</f>
        <v>0</v>
      </c>
      <c r="N559" s="57">
        <f>ROUND(Q$559,-2)</f>
        <v>0</v>
      </c>
      <c r="O559" s="63">
        <f>ROUND(Q$559,-2)</f>
        <v>0</v>
      </c>
      <c r="P559" s="47"/>
      <c r="Q559" s="45">
        <f t="shared" si="160"/>
        <v>0</v>
      </c>
      <c r="R559" s="47"/>
      <c r="S559" s="47"/>
      <c r="T559" s="47"/>
    </row>
    <row r="560" spans="1:20" ht="24.75" customHeight="1" outlineLevel="1">
      <c r="A560" s="19"/>
      <c r="B560" s="20">
        <v>2953000</v>
      </c>
      <c r="C560" s="71" t="s">
        <v>468</v>
      </c>
      <c r="D560" s="57">
        <f t="shared" ref="D560:O560" si="162">+D561+D572</f>
        <v>614110.61</v>
      </c>
      <c r="E560" s="57">
        <f t="shared" si="162"/>
        <v>692572.81400000001</v>
      </c>
      <c r="F560" s="57">
        <f t="shared" si="162"/>
        <v>692600</v>
      </c>
      <c r="G560" s="57">
        <f t="shared" si="162"/>
        <v>692600</v>
      </c>
      <c r="H560" s="57">
        <f t="shared" si="162"/>
        <v>692600</v>
      </c>
      <c r="I560" s="57">
        <f t="shared" si="162"/>
        <v>692600</v>
      </c>
      <c r="J560" s="57">
        <f t="shared" si="162"/>
        <v>692600</v>
      </c>
      <c r="K560" s="57">
        <f t="shared" si="162"/>
        <v>692600</v>
      </c>
      <c r="L560" s="57">
        <f t="shared" si="162"/>
        <v>692600</v>
      </c>
      <c r="M560" s="57">
        <f t="shared" si="162"/>
        <v>692600</v>
      </c>
      <c r="N560" s="57">
        <f t="shared" si="162"/>
        <v>692600</v>
      </c>
      <c r="O560" s="63">
        <f t="shared" si="162"/>
        <v>692600</v>
      </c>
      <c r="P560" s="47"/>
      <c r="Q560" s="45">
        <f t="shared" si="160"/>
        <v>692572.81400000001</v>
      </c>
      <c r="R560" s="47"/>
      <c r="S560" s="47"/>
      <c r="T560" s="47"/>
    </row>
    <row r="561" spans="1:20" ht="24.75" customHeight="1" outlineLevel="1">
      <c r="A561" s="19"/>
      <c r="B561" s="20">
        <v>2953200</v>
      </c>
      <c r="C561" s="71" t="s">
        <v>469</v>
      </c>
      <c r="D561" s="57">
        <f t="shared" ref="D561:O561" si="163">+SUM(D562:D571)</f>
        <v>1562.3040000000001</v>
      </c>
      <c r="E561" s="57">
        <f t="shared" si="163"/>
        <v>1887.164</v>
      </c>
      <c r="F561" s="57">
        <f t="shared" si="163"/>
        <v>1900</v>
      </c>
      <c r="G561" s="57">
        <f t="shared" si="163"/>
        <v>1900</v>
      </c>
      <c r="H561" s="57">
        <f t="shared" si="163"/>
        <v>1900</v>
      </c>
      <c r="I561" s="57">
        <f t="shared" si="163"/>
        <v>1900</v>
      </c>
      <c r="J561" s="57">
        <f t="shared" si="163"/>
        <v>1900</v>
      </c>
      <c r="K561" s="57">
        <f t="shared" si="163"/>
        <v>1900</v>
      </c>
      <c r="L561" s="57">
        <f t="shared" si="163"/>
        <v>1900</v>
      </c>
      <c r="M561" s="57">
        <f t="shared" si="163"/>
        <v>1900</v>
      </c>
      <c r="N561" s="57">
        <f t="shared" si="163"/>
        <v>1900</v>
      </c>
      <c r="O561" s="63">
        <f t="shared" si="163"/>
        <v>1900</v>
      </c>
      <c r="P561" s="47"/>
      <c r="Q561" s="45">
        <f t="shared" si="160"/>
        <v>1887.164</v>
      </c>
      <c r="R561" s="47"/>
      <c r="S561" s="47"/>
      <c r="T561" s="47"/>
    </row>
    <row r="562" spans="1:20" ht="24.75" customHeight="1" outlineLevel="1">
      <c r="A562" s="19">
        <v>22301</v>
      </c>
      <c r="B562" s="20">
        <v>2953211</v>
      </c>
      <c r="C562" s="71" t="s">
        <v>470</v>
      </c>
      <c r="D562" s="57">
        <v>319.84199999999998</v>
      </c>
      <c r="E562" s="57">
        <v>352.88200000000001</v>
      </c>
      <c r="F562" s="57">
        <f>ROUND(Q$562,-2)</f>
        <v>400</v>
      </c>
      <c r="G562" s="57">
        <f>ROUND(Q$562,-2)</f>
        <v>400</v>
      </c>
      <c r="H562" s="57">
        <f>ROUND(Q$562,-2)</f>
        <v>400</v>
      </c>
      <c r="I562" s="57">
        <f>ROUND(Q$562,-2)</f>
        <v>400</v>
      </c>
      <c r="J562" s="57">
        <f>ROUND(Q$562,-2)</f>
        <v>400</v>
      </c>
      <c r="K562" s="57">
        <f>ROUND(Q$562,-2)</f>
        <v>400</v>
      </c>
      <c r="L562" s="57">
        <f>ROUND(Q$562,-2)</f>
        <v>400</v>
      </c>
      <c r="M562" s="57">
        <f>ROUND(Q$562,-2)</f>
        <v>400</v>
      </c>
      <c r="N562" s="57">
        <f>ROUND(Q$562,-2)</f>
        <v>400</v>
      </c>
      <c r="O562" s="63">
        <f>ROUND(Q$562,-2)</f>
        <v>400</v>
      </c>
      <c r="P562" s="47"/>
      <c r="Q562" s="45">
        <f t="shared" si="160"/>
        <v>352.88200000000001</v>
      </c>
      <c r="R562" s="47"/>
      <c r="S562" s="47"/>
      <c r="T562" s="47"/>
    </row>
    <row r="563" spans="1:20" ht="24.75" customHeight="1" outlineLevel="1">
      <c r="A563" s="19">
        <v>22302</v>
      </c>
      <c r="B563" s="20">
        <v>2953212</v>
      </c>
      <c r="C563" s="71" t="s">
        <v>471</v>
      </c>
      <c r="D563" s="57">
        <v>0</v>
      </c>
      <c r="E563" s="57">
        <v>0</v>
      </c>
      <c r="F563" s="57">
        <f>ROUND(Q$563,-2)</f>
        <v>0</v>
      </c>
      <c r="G563" s="57">
        <f>ROUND(Q$563,-2)</f>
        <v>0</v>
      </c>
      <c r="H563" s="57">
        <f>ROUND(Q$563,-2)</f>
        <v>0</v>
      </c>
      <c r="I563" s="57">
        <f>ROUND(Q$563,-2)</f>
        <v>0</v>
      </c>
      <c r="J563" s="57">
        <f>ROUND(Q$563,-2)</f>
        <v>0</v>
      </c>
      <c r="K563" s="57">
        <f>ROUND(Q$563,-2)</f>
        <v>0</v>
      </c>
      <c r="L563" s="57">
        <f>ROUND(Q$563,-2)</f>
        <v>0</v>
      </c>
      <c r="M563" s="57">
        <f>ROUND(Q$563,-2)</f>
        <v>0</v>
      </c>
      <c r="N563" s="57">
        <f>ROUND(Q$563,-2)</f>
        <v>0</v>
      </c>
      <c r="O563" s="63">
        <f>ROUND(Q$563,-2)</f>
        <v>0</v>
      </c>
      <c r="P563" s="47"/>
      <c r="Q563" s="45">
        <f t="shared" si="160"/>
        <v>0</v>
      </c>
      <c r="R563" s="47"/>
      <c r="S563" s="47"/>
      <c r="T563" s="47"/>
    </row>
    <row r="564" spans="1:20" ht="24.75" customHeight="1" outlineLevel="1">
      <c r="A564" s="19">
        <v>22303</v>
      </c>
      <c r="B564" s="20">
        <v>2953213</v>
      </c>
      <c r="C564" s="71" t="s">
        <v>472</v>
      </c>
      <c r="D564" s="57">
        <v>0</v>
      </c>
      <c r="E564" s="57">
        <v>0</v>
      </c>
      <c r="F564" s="57">
        <f>ROUND(Q$564,-2)</f>
        <v>0</v>
      </c>
      <c r="G564" s="57">
        <f>ROUND(Q$564,-2)</f>
        <v>0</v>
      </c>
      <c r="H564" s="57">
        <f>ROUND(Q$564,-2)</f>
        <v>0</v>
      </c>
      <c r="I564" s="57">
        <f>ROUND(Q$564,-2)</f>
        <v>0</v>
      </c>
      <c r="J564" s="57">
        <f>ROUND(Q$564,-2)</f>
        <v>0</v>
      </c>
      <c r="K564" s="57">
        <f>ROUND(Q$564,-2)</f>
        <v>0</v>
      </c>
      <c r="L564" s="57">
        <f>ROUND(Q$564,-2)</f>
        <v>0</v>
      </c>
      <c r="M564" s="57">
        <f>ROUND(Q$564,-2)</f>
        <v>0</v>
      </c>
      <c r="N564" s="57">
        <f>ROUND(Q$564,-2)</f>
        <v>0</v>
      </c>
      <c r="O564" s="63">
        <f>ROUND(Q$564,-2)</f>
        <v>0</v>
      </c>
      <c r="P564" s="47"/>
      <c r="Q564" s="45">
        <f t="shared" si="160"/>
        <v>0</v>
      </c>
      <c r="R564" s="47"/>
      <c r="S564" s="47"/>
      <c r="T564" s="47"/>
    </row>
    <row r="565" spans="1:20" ht="24.75" customHeight="1" outlineLevel="1">
      <c r="A565" s="19">
        <v>22304</v>
      </c>
      <c r="B565" s="20">
        <v>2953214</v>
      </c>
      <c r="C565" s="71" t="s">
        <v>473</v>
      </c>
      <c r="D565" s="57">
        <v>0</v>
      </c>
      <c r="E565" s="57">
        <v>0</v>
      </c>
      <c r="F565" s="57">
        <f>ROUND(Q$565,-2)</f>
        <v>0</v>
      </c>
      <c r="G565" s="57">
        <f>ROUND(Q$565,-2)</f>
        <v>0</v>
      </c>
      <c r="H565" s="57">
        <f>ROUND(Q$565,-2)</f>
        <v>0</v>
      </c>
      <c r="I565" s="57">
        <f>ROUND(Q$565,-2)</f>
        <v>0</v>
      </c>
      <c r="J565" s="57">
        <f>ROUND(Q$565,-2)</f>
        <v>0</v>
      </c>
      <c r="K565" s="57">
        <f>ROUND(Q$565,-2)</f>
        <v>0</v>
      </c>
      <c r="L565" s="57">
        <f>ROUND(Q$565,-2)</f>
        <v>0</v>
      </c>
      <c r="M565" s="57">
        <f>ROUND(Q$565,-2)</f>
        <v>0</v>
      </c>
      <c r="N565" s="57">
        <f>ROUND(Q$565,-2)</f>
        <v>0</v>
      </c>
      <c r="O565" s="63">
        <f>ROUND(Q$565,-2)</f>
        <v>0</v>
      </c>
      <c r="P565" s="47"/>
      <c r="Q565" s="45">
        <f t="shared" si="160"/>
        <v>0</v>
      </c>
      <c r="R565" s="47"/>
      <c r="S565" s="47"/>
      <c r="T565" s="47"/>
    </row>
    <row r="566" spans="1:20" ht="24.75" customHeight="1" outlineLevel="1">
      <c r="A566" s="19">
        <v>22305</v>
      </c>
      <c r="B566" s="20">
        <v>2953215</v>
      </c>
      <c r="C566" s="71" t="s">
        <v>474</v>
      </c>
      <c r="D566" s="57">
        <v>0</v>
      </c>
      <c r="E566" s="57">
        <v>0</v>
      </c>
      <c r="F566" s="57">
        <f>ROUND(Q$566,-2)</f>
        <v>0</v>
      </c>
      <c r="G566" s="57">
        <f>ROUND(Q$566,-2)</f>
        <v>0</v>
      </c>
      <c r="H566" s="57">
        <f>ROUND(Q$566,-2)</f>
        <v>0</v>
      </c>
      <c r="I566" s="57">
        <f>ROUND(Q$566,-2)</f>
        <v>0</v>
      </c>
      <c r="J566" s="57">
        <f>ROUND(Q$566,-2)</f>
        <v>0</v>
      </c>
      <c r="K566" s="57">
        <f>ROUND(Q$566,-2)</f>
        <v>0</v>
      </c>
      <c r="L566" s="57">
        <f>ROUND(Q$566,-2)</f>
        <v>0</v>
      </c>
      <c r="M566" s="57">
        <f>ROUND(Q$566,-2)</f>
        <v>0</v>
      </c>
      <c r="N566" s="57">
        <f>ROUND(Q$566,-2)</f>
        <v>0</v>
      </c>
      <c r="O566" s="63">
        <f>ROUND(Q$566,-2)</f>
        <v>0</v>
      </c>
      <c r="P566" s="47"/>
      <c r="Q566" s="45">
        <f t="shared" si="160"/>
        <v>0</v>
      </c>
      <c r="R566" s="47"/>
      <c r="S566" s="47"/>
      <c r="T566" s="47"/>
    </row>
    <row r="567" spans="1:20" ht="24.75" customHeight="1" outlineLevel="1">
      <c r="A567" s="19">
        <v>22306</v>
      </c>
      <c r="B567" s="20">
        <v>2953216</v>
      </c>
      <c r="C567" s="71" t="s">
        <v>475</v>
      </c>
      <c r="D567" s="57">
        <v>684.96199999999999</v>
      </c>
      <c r="E567" s="57">
        <v>735.53200000000004</v>
      </c>
      <c r="F567" s="57">
        <f>ROUND(Q$567,-2)</f>
        <v>700</v>
      </c>
      <c r="G567" s="57">
        <f>ROUND(Q$567,-2)</f>
        <v>700</v>
      </c>
      <c r="H567" s="57">
        <f>ROUND(Q$567,-2)</f>
        <v>700</v>
      </c>
      <c r="I567" s="57">
        <f>ROUND(Q$567,-2)</f>
        <v>700</v>
      </c>
      <c r="J567" s="57">
        <f>ROUND(Q$567,-2)</f>
        <v>700</v>
      </c>
      <c r="K567" s="57">
        <f>ROUND(Q$567,-2)</f>
        <v>700</v>
      </c>
      <c r="L567" s="57">
        <f>ROUND(Q$567,-2)</f>
        <v>700</v>
      </c>
      <c r="M567" s="57">
        <f>ROUND(Q$567,-2)</f>
        <v>700</v>
      </c>
      <c r="N567" s="57">
        <f>ROUND(Q$567,-2)</f>
        <v>700</v>
      </c>
      <c r="O567" s="63">
        <f>ROUND(Q$567,-2)</f>
        <v>700</v>
      </c>
      <c r="P567" s="47"/>
      <c r="Q567" s="45">
        <f t="shared" si="160"/>
        <v>735.53200000000004</v>
      </c>
      <c r="R567" s="47"/>
      <c r="S567" s="47"/>
      <c r="T567" s="47"/>
    </row>
    <row r="568" spans="1:20" ht="24.75" customHeight="1" outlineLevel="1">
      <c r="A568" s="19">
        <v>22307</v>
      </c>
      <c r="B568" s="20">
        <v>2953217</v>
      </c>
      <c r="C568" s="71" t="s">
        <v>476</v>
      </c>
      <c r="D568" s="57">
        <v>0</v>
      </c>
      <c r="E568" s="57">
        <v>0</v>
      </c>
      <c r="F568" s="57">
        <f>ROUND(Q$568,-2)</f>
        <v>0</v>
      </c>
      <c r="G568" s="57">
        <f>ROUND(Q$568,-2)</f>
        <v>0</v>
      </c>
      <c r="H568" s="57">
        <f>ROUND(Q$568,-2)</f>
        <v>0</v>
      </c>
      <c r="I568" s="57">
        <f>ROUND(Q$568,-2)</f>
        <v>0</v>
      </c>
      <c r="J568" s="57">
        <f>ROUND(Q$568,-2)</f>
        <v>0</v>
      </c>
      <c r="K568" s="57">
        <f>ROUND(Q$568,-2)</f>
        <v>0</v>
      </c>
      <c r="L568" s="57">
        <f>ROUND(Q$568,-2)</f>
        <v>0</v>
      </c>
      <c r="M568" s="57">
        <f>ROUND(Q$568,-2)</f>
        <v>0</v>
      </c>
      <c r="N568" s="57">
        <f>ROUND(Q$568,-2)</f>
        <v>0</v>
      </c>
      <c r="O568" s="63">
        <f>ROUND(Q$568,-2)</f>
        <v>0</v>
      </c>
      <c r="P568" s="47"/>
      <c r="Q568" s="45">
        <f t="shared" si="160"/>
        <v>0</v>
      </c>
      <c r="R568" s="47"/>
      <c r="S568" s="47"/>
      <c r="T568" s="47"/>
    </row>
    <row r="569" spans="1:20" ht="24.75" customHeight="1" outlineLevel="1">
      <c r="A569" s="19">
        <v>22308</v>
      </c>
      <c r="B569" s="20">
        <v>2953218</v>
      </c>
      <c r="C569" s="71" t="s">
        <v>477</v>
      </c>
      <c r="D569" s="57">
        <v>557.5</v>
      </c>
      <c r="E569" s="57">
        <v>798.75</v>
      </c>
      <c r="F569" s="57">
        <f>ROUND(Q$569,-2)</f>
        <v>800</v>
      </c>
      <c r="G569" s="57">
        <f>ROUND(Q$569,-2)</f>
        <v>800</v>
      </c>
      <c r="H569" s="57">
        <f>ROUND(Q$569,-2)</f>
        <v>800</v>
      </c>
      <c r="I569" s="57">
        <f>ROUND(Q$569,-2)</f>
        <v>800</v>
      </c>
      <c r="J569" s="57">
        <f>ROUND(Q$569,-2)</f>
        <v>800</v>
      </c>
      <c r="K569" s="57">
        <f>ROUND(Q$569,-2)</f>
        <v>800</v>
      </c>
      <c r="L569" s="57">
        <f>ROUND(Q$569,-2)</f>
        <v>800</v>
      </c>
      <c r="M569" s="57">
        <f>ROUND(Q$569,-2)</f>
        <v>800</v>
      </c>
      <c r="N569" s="57">
        <f>ROUND(Q$569,-2)</f>
        <v>800</v>
      </c>
      <c r="O569" s="63">
        <f>ROUND(Q$569,-2)</f>
        <v>800</v>
      </c>
      <c r="P569" s="47"/>
      <c r="Q569" s="45">
        <f t="shared" si="160"/>
        <v>798.75</v>
      </c>
      <c r="R569" s="47"/>
      <c r="S569" s="47"/>
      <c r="T569" s="47"/>
    </row>
    <row r="570" spans="1:20" ht="24.75" customHeight="1" outlineLevel="1">
      <c r="A570" s="19">
        <v>22309</v>
      </c>
      <c r="B570" s="20">
        <v>2953219</v>
      </c>
      <c r="C570" s="71" t="s">
        <v>478</v>
      </c>
      <c r="D570" s="57">
        <v>0</v>
      </c>
      <c r="E570" s="57">
        <v>0</v>
      </c>
      <c r="F570" s="57">
        <f>ROUND(Q$570,-2)</f>
        <v>0</v>
      </c>
      <c r="G570" s="57">
        <f>ROUND(Q$570,-2)</f>
        <v>0</v>
      </c>
      <c r="H570" s="57">
        <f>ROUND(Q$570,-2)</f>
        <v>0</v>
      </c>
      <c r="I570" s="57">
        <f>ROUND(Q$570,-2)</f>
        <v>0</v>
      </c>
      <c r="J570" s="57">
        <f>ROUND(Q$570,-2)</f>
        <v>0</v>
      </c>
      <c r="K570" s="57">
        <f>ROUND(Q$570,-2)</f>
        <v>0</v>
      </c>
      <c r="L570" s="57">
        <f>ROUND(Q$570,-2)</f>
        <v>0</v>
      </c>
      <c r="M570" s="57">
        <f>ROUND(Q$570,-2)</f>
        <v>0</v>
      </c>
      <c r="N570" s="57">
        <f>ROUND(Q$570,-2)</f>
        <v>0</v>
      </c>
      <c r="O570" s="63">
        <f>ROUND(Q$570,-2)</f>
        <v>0</v>
      </c>
      <c r="P570" s="47"/>
      <c r="Q570" s="45">
        <f t="shared" si="160"/>
        <v>0</v>
      </c>
      <c r="R570" s="47"/>
      <c r="S570" s="47"/>
      <c r="T570" s="47"/>
    </row>
    <row r="571" spans="1:20" ht="24.75" customHeight="1" outlineLevel="1">
      <c r="A571" s="19">
        <v>22312</v>
      </c>
      <c r="B571" s="20">
        <v>2953220</v>
      </c>
      <c r="C571" s="71" t="s">
        <v>479</v>
      </c>
      <c r="D571" s="57">
        <v>0</v>
      </c>
      <c r="E571" s="57">
        <v>0</v>
      </c>
      <c r="F571" s="57">
        <f>ROUND(Q$571,-2)</f>
        <v>0</v>
      </c>
      <c r="G571" s="57">
        <f>ROUND(Q$571,-2)</f>
        <v>0</v>
      </c>
      <c r="H571" s="57">
        <f>ROUND(Q$571,-2)</f>
        <v>0</v>
      </c>
      <c r="I571" s="57">
        <f>ROUND(Q$571,-2)</f>
        <v>0</v>
      </c>
      <c r="J571" s="57">
        <f>ROUND(Q$571,-2)</f>
        <v>0</v>
      </c>
      <c r="K571" s="57">
        <f>ROUND(Q$571,-2)</f>
        <v>0</v>
      </c>
      <c r="L571" s="57">
        <f>ROUND(Q$571,-2)</f>
        <v>0</v>
      </c>
      <c r="M571" s="57">
        <f>ROUND(Q$571,-2)</f>
        <v>0</v>
      </c>
      <c r="N571" s="57">
        <f>ROUND(Q$571,-2)</f>
        <v>0</v>
      </c>
      <c r="O571" s="63">
        <f>ROUND(Q$571,-2)</f>
        <v>0</v>
      </c>
      <c r="P571" s="47"/>
      <c r="Q571" s="45">
        <f t="shared" si="160"/>
        <v>0</v>
      </c>
      <c r="R571" s="47"/>
      <c r="S571" s="47"/>
      <c r="T571" s="47"/>
    </row>
    <row r="572" spans="1:20" ht="24.75" customHeight="1" outlineLevel="1">
      <c r="A572" s="19">
        <v>28100</v>
      </c>
      <c r="B572" s="20">
        <v>2953300</v>
      </c>
      <c r="C572" s="71" t="s">
        <v>59</v>
      </c>
      <c r="D572" s="57">
        <f t="shared" ref="D572:O572" si="164">+SUM(D573:D599)</f>
        <v>612548.30599999998</v>
      </c>
      <c r="E572" s="57">
        <f t="shared" si="164"/>
        <v>690685.65</v>
      </c>
      <c r="F572" s="57">
        <f t="shared" si="164"/>
        <v>690700</v>
      </c>
      <c r="G572" s="57">
        <f t="shared" si="164"/>
        <v>690700</v>
      </c>
      <c r="H572" s="57">
        <f t="shared" si="164"/>
        <v>690700</v>
      </c>
      <c r="I572" s="57">
        <f t="shared" si="164"/>
        <v>690700</v>
      </c>
      <c r="J572" s="57">
        <f t="shared" si="164"/>
        <v>690700</v>
      </c>
      <c r="K572" s="57">
        <f t="shared" si="164"/>
        <v>690700</v>
      </c>
      <c r="L572" s="57">
        <f t="shared" si="164"/>
        <v>690700</v>
      </c>
      <c r="M572" s="57">
        <f t="shared" si="164"/>
        <v>690700</v>
      </c>
      <c r="N572" s="57">
        <f t="shared" si="164"/>
        <v>690700</v>
      </c>
      <c r="O572" s="63">
        <f t="shared" si="164"/>
        <v>690700</v>
      </c>
      <c r="P572" s="47"/>
      <c r="Q572" s="45">
        <f t="shared" si="160"/>
        <v>690685.65</v>
      </c>
      <c r="R572" s="47"/>
      <c r="S572" s="47"/>
      <c r="T572" s="47"/>
    </row>
    <row r="573" spans="1:20" ht="24.75" customHeight="1" outlineLevel="1">
      <c r="A573" s="19">
        <v>28101</v>
      </c>
      <c r="B573" s="20">
        <v>2953311</v>
      </c>
      <c r="C573" s="71" t="s">
        <v>480</v>
      </c>
      <c r="D573" s="57">
        <v>86227.161999999997</v>
      </c>
      <c r="E573" s="57">
        <v>93409.202999999994</v>
      </c>
      <c r="F573" s="57">
        <f>ROUND(Q$573,-2)</f>
        <v>93400</v>
      </c>
      <c r="G573" s="57">
        <f>ROUND(Q$573,-2)</f>
        <v>93400</v>
      </c>
      <c r="H573" s="57">
        <f>ROUND(Q$573,-2)</f>
        <v>93400</v>
      </c>
      <c r="I573" s="57">
        <f>ROUND(Q$573,-2)</f>
        <v>93400</v>
      </c>
      <c r="J573" s="57">
        <f>ROUND(Q$573,-2)</f>
        <v>93400</v>
      </c>
      <c r="K573" s="57">
        <f>ROUND(Q$573,-2)</f>
        <v>93400</v>
      </c>
      <c r="L573" s="57">
        <f>ROUND(Q$573,-2)</f>
        <v>93400</v>
      </c>
      <c r="M573" s="57">
        <f>ROUND(Q$573,-2)</f>
        <v>93400</v>
      </c>
      <c r="N573" s="57">
        <f>ROUND(Q$573,-2)</f>
        <v>93400</v>
      </c>
      <c r="O573" s="63">
        <f>ROUND(Q$573,-2)</f>
        <v>93400</v>
      </c>
      <c r="P573" s="47"/>
      <c r="Q573" s="45">
        <f t="shared" si="160"/>
        <v>93409.202999999994</v>
      </c>
      <c r="R573" s="47"/>
      <c r="S573" s="47"/>
      <c r="T573" s="47"/>
    </row>
    <row r="574" spans="1:20" ht="24.75" customHeight="1" outlineLevel="1">
      <c r="A574" s="19">
        <v>28102</v>
      </c>
      <c r="B574" s="20">
        <v>2953312</v>
      </c>
      <c r="C574" s="71" t="s">
        <v>481</v>
      </c>
      <c r="D574" s="57">
        <v>8349.9639999999999</v>
      </c>
      <c r="E574" s="57">
        <v>8223.5740000000005</v>
      </c>
      <c r="F574" s="57">
        <f>ROUND(Q$574,-2)</f>
        <v>8200</v>
      </c>
      <c r="G574" s="57">
        <f>ROUND(Q$574,-2)</f>
        <v>8200</v>
      </c>
      <c r="H574" s="57">
        <f>ROUND(Q$574,-2)</f>
        <v>8200</v>
      </c>
      <c r="I574" s="57">
        <f>ROUND(Q$574,-2)</f>
        <v>8200</v>
      </c>
      <c r="J574" s="57">
        <f>ROUND(Q$574,-2)</f>
        <v>8200</v>
      </c>
      <c r="K574" s="57">
        <f>ROUND(Q$574,-2)</f>
        <v>8200</v>
      </c>
      <c r="L574" s="57">
        <f>ROUND(Q$574,-2)</f>
        <v>8200</v>
      </c>
      <c r="M574" s="57">
        <f>ROUND(Q$574,-2)</f>
        <v>8200</v>
      </c>
      <c r="N574" s="57">
        <f>ROUND(Q$574,-2)</f>
        <v>8200</v>
      </c>
      <c r="O574" s="63">
        <f>ROUND(Q$574,-2)</f>
        <v>8200</v>
      </c>
      <c r="P574" s="47"/>
      <c r="Q574" s="45">
        <f t="shared" si="160"/>
        <v>8223.5740000000005</v>
      </c>
      <c r="R574" s="47"/>
      <c r="S574" s="47"/>
      <c r="T574" s="47"/>
    </row>
    <row r="575" spans="1:20" ht="24.75" customHeight="1" outlineLevel="1">
      <c r="A575" s="19">
        <v>28103</v>
      </c>
      <c r="B575" s="20">
        <v>2953313</v>
      </c>
      <c r="C575" s="71" t="s">
        <v>482</v>
      </c>
      <c r="D575" s="57">
        <v>66004.718999999997</v>
      </c>
      <c r="E575" s="57">
        <v>65661.091</v>
      </c>
      <c r="F575" s="57">
        <f>ROUND(Q$575,-2)</f>
        <v>65700</v>
      </c>
      <c r="G575" s="57">
        <f>ROUND(Q$575,-2)</f>
        <v>65700</v>
      </c>
      <c r="H575" s="57">
        <f>ROUND(Q$575,-2)</f>
        <v>65700</v>
      </c>
      <c r="I575" s="57">
        <f>ROUND(Q$575,-2)</f>
        <v>65700</v>
      </c>
      <c r="J575" s="57">
        <f>ROUND(Q$575,-2)</f>
        <v>65700</v>
      </c>
      <c r="K575" s="57">
        <f>ROUND(Q$575,-2)</f>
        <v>65700</v>
      </c>
      <c r="L575" s="57">
        <f>ROUND(Q$575,-2)</f>
        <v>65700</v>
      </c>
      <c r="M575" s="57">
        <f>ROUND(Q$575,-2)</f>
        <v>65700</v>
      </c>
      <c r="N575" s="57">
        <f>ROUND(Q$575,-2)</f>
        <v>65700</v>
      </c>
      <c r="O575" s="63">
        <f>ROUND(Q$575,-2)</f>
        <v>65700</v>
      </c>
      <c r="P575" s="47"/>
      <c r="Q575" s="45">
        <f t="shared" si="160"/>
        <v>65661.091</v>
      </c>
      <c r="R575" s="47"/>
      <c r="S575" s="47"/>
      <c r="T575" s="47"/>
    </row>
    <row r="576" spans="1:20" ht="24.75" customHeight="1" outlineLevel="1">
      <c r="A576" s="19">
        <v>28104</v>
      </c>
      <c r="B576" s="20">
        <v>2953314</v>
      </c>
      <c r="C576" s="71" t="s">
        <v>483</v>
      </c>
      <c r="D576" s="57">
        <v>1291.952</v>
      </c>
      <c r="E576" s="57">
        <v>1339.75</v>
      </c>
      <c r="F576" s="57">
        <f>ROUND(Q$576,-2)</f>
        <v>1300</v>
      </c>
      <c r="G576" s="57">
        <f>ROUND(Q$576,-2)</f>
        <v>1300</v>
      </c>
      <c r="H576" s="57">
        <f>ROUND(Q$576,-2)</f>
        <v>1300</v>
      </c>
      <c r="I576" s="57">
        <f>ROUND(Q$576,-2)</f>
        <v>1300</v>
      </c>
      <c r="J576" s="57">
        <f>ROUND(Q$576,-2)</f>
        <v>1300</v>
      </c>
      <c r="K576" s="57">
        <f>ROUND(Q$576,-2)</f>
        <v>1300</v>
      </c>
      <c r="L576" s="57">
        <f>ROUND(Q$576,-2)</f>
        <v>1300</v>
      </c>
      <c r="M576" s="57">
        <f>ROUND(Q$576,-2)</f>
        <v>1300</v>
      </c>
      <c r="N576" s="57">
        <f>ROUND(Q$576,-2)</f>
        <v>1300</v>
      </c>
      <c r="O576" s="63">
        <f>ROUND(Q$576,-2)</f>
        <v>1300</v>
      </c>
      <c r="P576" s="47"/>
      <c r="Q576" s="45">
        <f t="shared" si="160"/>
        <v>1339.75</v>
      </c>
      <c r="R576" s="47"/>
      <c r="S576" s="47"/>
      <c r="T576" s="47"/>
    </row>
    <row r="577" spans="1:20" ht="24.75" customHeight="1" outlineLevel="1">
      <c r="A577" s="19">
        <v>28105</v>
      </c>
      <c r="B577" s="20">
        <v>2953321</v>
      </c>
      <c r="C577" s="71" t="s">
        <v>484</v>
      </c>
      <c r="D577" s="57">
        <v>0.38800000000000001</v>
      </c>
      <c r="E577" s="57">
        <v>0</v>
      </c>
      <c r="F577" s="57">
        <f>ROUND(Q$577,-2)</f>
        <v>0</v>
      </c>
      <c r="G577" s="57">
        <f>ROUND(Q$577,-2)</f>
        <v>0</v>
      </c>
      <c r="H577" s="57">
        <f>ROUND(Q$577,-2)</f>
        <v>0</v>
      </c>
      <c r="I577" s="57">
        <f>ROUND(Q$577,-2)</f>
        <v>0</v>
      </c>
      <c r="J577" s="57">
        <f>ROUND(Q$577,-2)</f>
        <v>0</v>
      </c>
      <c r="K577" s="57">
        <f>ROUND(Q$577,-2)</f>
        <v>0</v>
      </c>
      <c r="L577" s="57">
        <f>ROUND(Q$577,-2)</f>
        <v>0</v>
      </c>
      <c r="M577" s="57">
        <f>ROUND(Q$577,-2)</f>
        <v>0</v>
      </c>
      <c r="N577" s="57">
        <f>ROUND(Q$577,-2)</f>
        <v>0</v>
      </c>
      <c r="O577" s="63">
        <f>ROUND(Q$577,-2)</f>
        <v>0</v>
      </c>
      <c r="P577" s="47"/>
      <c r="Q577" s="45">
        <f t="shared" si="160"/>
        <v>0</v>
      </c>
      <c r="R577" s="47"/>
      <c r="S577" s="47"/>
      <c r="T577" s="47"/>
    </row>
    <row r="578" spans="1:20" ht="24.75" customHeight="1" outlineLevel="1">
      <c r="A578" s="19">
        <v>28106</v>
      </c>
      <c r="B578" s="20">
        <v>2953322</v>
      </c>
      <c r="C578" s="71" t="s">
        <v>485</v>
      </c>
      <c r="D578" s="57">
        <v>6.0919999999999996</v>
      </c>
      <c r="E578" s="57">
        <v>6.1619999999999999</v>
      </c>
      <c r="F578" s="57">
        <f>ROUND(Q$578,-2)</f>
        <v>0</v>
      </c>
      <c r="G578" s="57">
        <f>ROUND(Q$578,-2)</f>
        <v>0</v>
      </c>
      <c r="H578" s="57">
        <f>ROUND(Q$578,-2)</f>
        <v>0</v>
      </c>
      <c r="I578" s="57">
        <f>ROUND(Q$578,-2)</f>
        <v>0</v>
      </c>
      <c r="J578" s="57">
        <f>ROUND(Q$578,-2)</f>
        <v>0</v>
      </c>
      <c r="K578" s="57">
        <f>ROUND(Q$578,-2)</f>
        <v>0</v>
      </c>
      <c r="L578" s="57">
        <f>ROUND(Q$578,-2)</f>
        <v>0</v>
      </c>
      <c r="M578" s="57">
        <f>ROUND(Q$578,-2)</f>
        <v>0</v>
      </c>
      <c r="N578" s="57">
        <f>ROUND(Q$578,-2)</f>
        <v>0</v>
      </c>
      <c r="O578" s="63">
        <f>ROUND(Q$578,-2)</f>
        <v>0</v>
      </c>
      <c r="P578" s="47"/>
      <c r="Q578" s="45">
        <f t="shared" si="160"/>
        <v>6.1619999999999999</v>
      </c>
      <c r="R578" s="47"/>
      <c r="S578" s="47"/>
      <c r="T578" s="47"/>
    </row>
    <row r="579" spans="1:20" ht="24.75" customHeight="1" outlineLevel="1">
      <c r="A579" s="19">
        <v>28107</v>
      </c>
      <c r="B579" s="20">
        <v>2953323</v>
      </c>
      <c r="C579" s="71" t="s">
        <v>486</v>
      </c>
      <c r="D579" s="57">
        <v>450397.625</v>
      </c>
      <c r="E579" s="57">
        <v>521764.26</v>
      </c>
      <c r="F579" s="57">
        <f>ROUND(Q$579,-2)</f>
        <v>521800</v>
      </c>
      <c r="G579" s="57">
        <f>ROUND(Q$579,-2)</f>
        <v>521800</v>
      </c>
      <c r="H579" s="57">
        <f>ROUND(Q$579,-2)</f>
        <v>521800</v>
      </c>
      <c r="I579" s="57">
        <f>ROUND(Q$579,-2)</f>
        <v>521800</v>
      </c>
      <c r="J579" s="57">
        <f>ROUND(Q$579,-2)</f>
        <v>521800</v>
      </c>
      <c r="K579" s="57">
        <f>ROUND(Q$579,-2)</f>
        <v>521800</v>
      </c>
      <c r="L579" s="57">
        <f>ROUND(Q$579,-2)</f>
        <v>521800</v>
      </c>
      <c r="M579" s="57">
        <f>ROUND(Q$579,-2)</f>
        <v>521800</v>
      </c>
      <c r="N579" s="57">
        <f>ROUND(Q$579,-2)</f>
        <v>521800</v>
      </c>
      <c r="O579" s="63">
        <f>ROUND(Q$579,-2)</f>
        <v>521800</v>
      </c>
      <c r="P579" s="47"/>
      <c r="Q579" s="45">
        <f t="shared" si="160"/>
        <v>521764.26</v>
      </c>
      <c r="R579" s="47"/>
      <c r="S579" s="47"/>
      <c r="T579" s="47"/>
    </row>
    <row r="580" spans="1:20" ht="24.75" customHeight="1" outlineLevel="1">
      <c r="A580" s="19">
        <v>28108</v>
      </c>
      <c r="B580" s="20">
        <v>2953324</v>
      </c>
      <c r="C580" s="71" t="s">
        <v>487</v>
      </c>
      <c r="D580" s="57">
        <v>0</v>
      </c>
      <c r="E580" s="57">
        <v>0</v>
      </c>
      <c r="F580" s="57">
        <f>ROUND(Q$580,-2)</f>
        <v>0</v>
      </c>
      <c r="G580" s="57">
        <f>ROUND(Q$580,-2)</f>
        <v>0</v>
      </c>
      <c r="H580" s="57">
        <f>ROUND(Q$580,-2)</f>
        <v>0</v>
      </c>
      <c r="I580" s="57">
        <f>ROUND(Q$580,-2)</f>
        <v>0</v>
      </c>
      <c r="J580" s="57">
        <f>ROUND(Q$580,-2)</f>
        <v>0</v>
      </c>
      <c r="K580" s="57">
        <f>ROUND(Q$580,-2)</f>
        <v>0</v>
      </c>
      <c r="L580" s="57">
        <f>ROUND(Q$580,-2)</f>
        <v>0</v>
      </c>
      <c r="M580" s="57">
        <f>ROUND(Q$580,-2)</f>
        <v>0</v>
      </c>
      <c r="N580" s="57">
        <f>ROUND(Q$580,-2)</f>
        <v>0</v>
      </c>
      <c r="O580" s="63">
        <f>ROUND(Q$580,-2)</f>
        <v>0</v>
      </c>
      <c r="P580" s="47"/>
      <c r="Q580" s="45">
        <f t="shared" si="160"/>
        <v>0</v>
      </c>
      <c r="R580" s="47"/>
      <c r="S580" s="47"/>
      <c r="T580" s="47"/>
    </row>
    <row r="581" spans="1:20" ht="24.75" customHeight="1" outlineLevel="1">
      <c r="A581" s="19">
        <v>28109</v>
      </c>
      <c r="B581" s="20">
        <v>2953325</v>
      </c>
      <c r="C581" s="71" t="s">
        <v>488</v>
      </c>
      <c r="D581" s="57">
        <v>0</v>
      </c>
      <c r="E581" s="57">
        <v>0</v>
      </c>
      <c r="F581" s="57">
        <f>ROUND(Q$581,-2)</f>
        <v>0</v>
      </c>
      <c r="G581" s="57">
        <f>ROUND(Q$581,-2)</f>
        <v>0</v>
      </c>
      <c r="H581" s="57">
        <f>ROUND(Q$581,-2)</f>
        <v>0</v>
      </c>
      <c r="I581" s="57">
        <f>ROUND(Q$581,-2)</f>
        <v>0</v>
      </c>
      <c r="J581" s="57">
        <f>ROUND(Q$581,-2)</f>
        <v>0</v>
      </c>
      <c r="K581" s="57">
        <f>ROUND(Q$581,-2)</f>
        <v>0</v>
      </c>
      <c r="L581" s="57">
        <f>ROUND(Q$581,-2)</f>
        <v>0</v>
      </c>
      <c r="M581" s="57">
        <f>ROUND(Q$581,-2)</f>
        <v>0</v>
      </c>
      <c r="N581" s="57">
        <f>ROUND(Q$581,-2)</f>
        <v>0</v>
      </c>
      <c r="O581" s="63">
        <f>ROUND(Q$581,-2)</f>
        <v>0</v>
      </c>
      <c r="P581" s="47"/>
      <c r="Q581" s="45">
        <f t="shared" si="160"/>
        <v>0</v>
      </c>
      <c r="R581" s="47"/>
      <c r="S581" s="47"/>
      <c r="T581" s="47"/>
    </row>
    <row r="582" spans="1:20" ht="24.75" customHeight="1" outlineLevel="1">
      <c r="A582" s="19">
        <v>28110</v>
      </c>
      <c r="B582" s="20">
        <v>2953326</v>
      </c>
      <c r="C582" s="71" t="s">
        <v>489</v>
      </c>
      <c r="D582" s="57">
        <v>0</v>
      </c>
      <c r="E582" s="57">
        <v>0</v>
      </c>
      <c r="F582" s="57">
        <f>ROUND(Q$582,-2)</f>
        <v>0</v>
      </c>
      <c r="G582" s="57">
        <f>ROUND(Q$582,-2)</f>
        <v>0</v>
      </c>
      <c r="H582" s="57">
        <f>ROUND(Q$582,-2)</f>
        <v>0</v>
      </c>
      <c r="I582" s="57">
        <f>ROUND(Q$582,-2)</f>
        <v>0</v>
      </c>
      <c r="J582" s="57">
        <f>ROUND(Q$582,-2)</f>
        <v>0</v>
      </c>
      <c r="K582" s="57">
        <f>ROUND(Q$582,-2)</f>
        <v>0</v>
      </c>
      <c r="L582" s="57">
        <f>ROUND(Q$582,-2)</f>
        <v>0</v>
      </c>
      <c r="M582" s="57">
        <f>ROUND(Q$582,-2)</f>
        <v>0</v>
      </c>
      <c r="N582" s="57">
        <f>ROUND(Q$582,-2)</f>
        <v>0</v>
      </c>
      <c r="O582" s="63">
        <f>ROUND(Q$582,-2)</f>
        <v>0</v>
      </c>
      <c r="P582" s="47"/>
      <c r="Q582" s="45">
        <f t="shared" si="160"/>
        <v>0</v>
      </c>
      <c r="R582" s="47"/>
      <c r="S582" s="47"/>
      <c r="T582" s="47"/>
    </row>
    <row r="583" spans="1:20" ht="24.75" customHeight="1" outlineLevel="1">
      <c r="A583" s="19">
        <v>28111</v>
      </c>
      <c r="B583" s="20">
        <v>2953327</v>
      </c>
      <c r="C583" s="71" t="s">
        <v>490</v>
      </c>
      <c r="D583" s="57">
        <v>0</v>
      </c>
      <c r="E583" s="57">
        <v>0</v>
      </c>
      <c r="F583" s="57">
        <f>ROUND(Q$583,-2)</f>
        <v>0</v>
      </c>
      <c r="G583" s="57">
        <f>ROUND(Q$583,-2)</f>
        <v>0</v>
      </c>
      <c r="H583" s="57">
        <f>ROUND(Q$583,-2)</f>
        <v>0</v>
      </c>
      <c r="I583" s="57">
        <f>ROUND(Q$583,-2)</f>
        <v>0</v>
      </c>
      <c r="J583" s="57">
        <f>ROUND(Q$583,-2)</f>
        <v>0</v>
      </c>
      <c r="K583" s="57">
        <f>ROUND(Q$583,-2)</f>
        <v>0</v>
      </c>
      <c r="L583" s="57">
        <f>ROUND(Q$583,-2)</f>
        <v>0</v>
      </c>
      <c r="M583" s="57">
        <f>ROUND(Q$583,-2)</f>
        <v>0</v>
      </c>
      <c r="N583" s="57">
        <f>ROUND(Q$583,-2)</f>
        <v>0</v>
      </c>
      <c r="O583" s="63">
        <f>ROUND(Q$583,-2)</f>
        <v>0</v>
      </c>
      <c r="P583" s="47"/>
      <c r="Q583" s="45">
        <f t="shared" si="160"/>
        <v>0</v>
      </c>
      <c r="R583" s="47"/>
      <c r="S583" s="47"/>
      <c r="T583" s="47"/>
    </row>
    <row r="584" spans="1:20" ht="24.75" customHeight="1" outlineLevel="1">
      <c r="A584" s="19">
        <v>28112</v>
      </c>
      <c r="B584" s="20">
        <v>2953328</v>
      </c>
      <c r="C584" s="71" t="s">
        <v>491</v>
      </c>
      <c r="D584" s="57">
        <v>0</v>
      </c>
      <c r="E584" s="57">
        <v>0</v>
      </c>
      <c r="F584" s="57">
        <f>ROUND(Q$584,-2)</f>
        <v>0</v>
      </c>
      <c r="G584" s="57">
        <f>ROUND(Q$584,-2)</f>
        <v>0</v>
      </c>
      <c r="H584" s="57">
        <f>ROUND(Q$584,-2)</f>
        <v>0</v>
      </c>
      <c r="I584" s="57">
        <f>ROUND(Q$584,-2)</f>
        <v>0</v>
      </c>
      <c r="J584" s="57">
        <f>ROUND(Q$584,-2)</f>
        <v>0</v>
      </c>
      <c r="K584" s="57">
        <f>ROUND(Q$584,-2)</f>
        <v>0</v>
      </c>
      <c r="L584" s="57">
        <f>ROUND(Q$584,-2)</f>
        <v>0</v>
      </c>
      <c r="M584" s="57">
        <f>ROUND(Q$584,-2)</f>
        <v>0</v>
      </c>
      <c r="N584" s="57">
        <f>ROUND(Q$584,-2)</f>
        <v>0</v>
      </c>
      <c r="O584" s="63">
        <f>ROUND(Q$584,-2)</f>
        <v>0</v>
      </c>
      <c r="P584" s="47"/>
      <c r="Q584" s="45">
        <f t="shared" si="160"/>
        <v>0</v>
      </c>
      <c r="R584" s="47"/>
      <c r="S584" s="47"/>
      <c r="T584" s="47"/>
    </row>
    <row r="585" spans="1:20" ht="24.75" customHeight="1" outlineLevel="1">
      <c r="A585" s="19">
        <v>28113</v>
      </c>
      <c r="B585" s="20">
        <v>2953331</v>
      </c>
      <c r="C585" s="71" t="s">
        <v>492</v>
      </c>
      <c r="D585" s="57">
        <v>0</v>
      </c>
      <c r="E585" s="57">
        <v>0</v>
      </c>
      <c r="F585" s="57">
        <f>ROUND(Q$585,-2)</f>
        <v>0</v>
      </c>
      <c r="G585" s="57">
        <f>ROUND(Q$585,-2)</f>
        <v>0</v>
      </c>
      <c r="H585" s="57">
        <f>ROUND(Q$585,-2)</f>
        <v>0</v>
      </c>
      <c r="I585" s="57">
        <f>ROUND(Q$585,-2)</f>
        <v>0</v>
      </c>
      <c r="J585" s="57">
        <f>ROUND(Q$585,-2)</f>
        <v>0</v>
      </c>
      <c r="K585" s="57">
        <f>ROUND(Q$585,-2)</f>
        <v>0</v>
      </c>
      <c r="L585" s="57">
        <f>ROUND(Q$585,-2)</f>
        <v>0</v>
      </c>
      <c r="M585" s="57">
        <f>ROUND(Q$585,-2)</f>
        <v>0</v>
      </c>
      <c r="N585" s="57">
        <f>ROUND(Q$585,-2)</f>
        <v>0</v>
      </c>
      <c r="O585" s="63">
        <f>ROUND(Q$585,-2)</f>
        <v>0</v>
      </c>
      <c r="P585" s="47"/>
      <c r="Q585" s="45">
        <f t="shared" si="160"/>
        <v>0</v>
      </c>
      <c r="R585" s="47"/>
      <c r="S585" s="47"/>
      <c r="T585" s="47"/>
    </row>
    <row r="586" spans="1:20" ht="24.75" customHeight="1" outlineLevel="1">
      <c r="A586" s="19">
        <v>28114</v>
      </c>
      <c r="B586" s="20">
        <v>2953332</v>
      </c>
      <c r="C586" s="71" t="s">
        <v>493</v>
      </c>
      <c r="D586" s="57">
        <v>0</v>
      </c>
      <c r="E586" s="57">
        <v>0</v>
      </c>
      <c r="F586" s="57">
        <f>ROUND(Q$586,-2)</f>
        <v>0</v>
      </c>
      <c r="G586" s="57">
        <f>ROUND(Q$586,-2)</f>
        <v>0</v>
      </c>
      <c r="H586" s="57">
        <f>ROUND(Q$586,-2)</f>
        <v>0</v>
      </c>
      <c r="I586" s="57">
        <f>ROUND(Q$586,-2)</f>
        <v>0</v>
      </c>
      <c r="J586" s="57">
        <f>ROUND(Q$586,-2)</f>
        <v>0</v>
      </c>
      <c r="K586" s="57">
        <f>ROUND(Q$586,-2)</f>
        <v>0</v>
      </c>
      <c r="L586" s="57">
        <f>ROUND(Q$586,-2)</f>
        <v>0</v>
      </c>
      <c r="M586" s="57">
        <f>ROUND(Q$586,-2)</f>
        <v>0</v>
      </c>
      <c r="N586" s="57">
        <f>ROUND(Q$586,-2)</f>
        <v>0</v>
      </c>
      <c r="O586" s="63">
        <f>ROUND(Q$586,-2)</f>
        <v>0</v>
      </c>
      <c r="P586" s="47"/>
      <c r="Q586" s="45">
        <f t="shared" si="160"/>
        <v>0</v>
      </c>
      <c r="R586" s="47"/>
      <c r="S586" s="47"/>
      <c r="T586" s="47"/>
    </row>
    <row r="587" spans="1:20" ht="24.75" customHeight="1" outlineLevel="1">
      <c r="A587" s="19">
        <v>28115</v>
      </c>
      <c r="B587" s="20">
        <v>2953333</v>
      </c>
      <c r="C587" s="71" t="s">
        <v>494</v>
      </c>
      <c r="D587" s="57">
        <v>0</v>
      </c>
      <c r="E587" s="57">
        <v>0</v>
      </c>
      <c r="F587" s="57">
        <f>ROUND(Q$587,-2)</f>
        <v>0</v>
      </c>
      <c r="G587" s="57">
        <f>ROUND(Q$587,-2)</f>
        <v>0</v>
      </c>
      <c r="H587" s="57">
        <f>ROUND(Q$587,-2)</f>
        <v>0</v>
      </c>
      <c r="I587" s="57">
        <f>ROUND(Q$587,-2)</f>
        <v>0</v>
      </c>
      <c r="J587" s="57">
        <f>ROUND(Q$587,-2)</f>
        <v>0</v>
      </c>
      <c r="K587" s="57">
        <f>ROUND(Q$587,-2)</f>
        <v>0</v>
      </c>
      <c r="L587" s="57">
        <f>ROUND(Q$587,-2)</f>
        <v>0</v>
      </c>
      <c r="M587" s="57">
        <f>ROUND(Q$587,-2)</f>
        <v>0</v>
      </c>
      <c r="N587" s="57">
        <f>ROUND(Q$587,-2)</f>
        <v>0</v>
      </c>
      <c r="O587" s="63">
        <f>ROUND(Q$587,-2)</f>
        <v>0</v>
      </c>
      <c r="P587" s="47"/>
      <c r="Q587" s="45">
        <f t="shared" si="160"/>
        <v>0</v>
      </c>
      <c r="R587" s="47"/>
      <c r="S587" s="47"/>
      <c r="T587" s="47"/>
    </row>
    <row r="588" spans="1:20" ht="24.75" customHeight="1" outlineLevel="1">
      <c r="A588" s="19">
        <v>28116</v>
      </c>
      <c r="B588" s="20">
        <v>2953334</v>
      </c>
      <c r="C588" s="71" t="s">
        <v>495</v>
      </c>
      <c r="D588" s="57">
        <v>0</v>
      </c>
      <c r="E588" s="57">
        <v>0</v>
      </c>
      <c r="F588" s="57">
        <f>ROUND(Q$588,-2)</f>
        <v>0</v>
      </c>
      <c r="G588" s="57">
        <f>ROUND(Q$588,-2)</f>
        <v>0</v>
      </c>
      <c r="H588" s="57">
        <f>ROUND(Q$588,-2)</f>
        <v>0</v>
      </c>
      <c r="I588" s="57">
        <f>ROUND(Q$588,-2)</f>
        <v>0</v>
      </c>
      <c r="J588" s="57">
        <f>ROUND(Q$588,-2)</f>
        <v>0</v>
      </c>
      <c r="K588" s="57">
        <f>ROUND(Q$588,-2)</f>
        <v>0</v>
      </c>
      <c r="L588" s="57">
        <f>ROUND(Q$588,-2)</f>
        <v>0</v>
      </c>
      <c r="M588" s="57">
        <f>ROUND(Q$588,-2)</f>
        <v>0</v>
      </c>
      <c r="N588" s="57">
        <f>ROUND(Q$588,-2)</f>
        <v>0</v>
      </c>
      <c r="O588" s="63">
        <f>ROUND(Q$588,-2)</f>
        <v>0</v>
      </c>
      <c r="P588" s="47"/>
      <c r="Q588" s="45">
        <f t="shared" si="160"/>
        <v>0</v>
      </c>
      <c r="R588" s="47"/>
      <c r="S588" s="47"/>
      <c r="T588" s="47"/>
    </row>
    <row r="589" spans="1:20" ht="24.75" customHeight="1" outlineLevel="1">
      <c r="A589" s="19">
        <v>28117</v>
      </c>
      <c r="B589" s="20">
        <v>2953335</v>
      </c>
      <c r="C589" s="71" t="s">
        <v>496</v>
      </c>
      <c r="D589" s="57">
        <v>0</v>
      </c>
      <c r="E589" s="57">
        <v>0</v>
      </c>
      <c r="F589" s="57">
        <f>ROUND(Q$589,-2)</f>
        <v>0</v>
      </c>
      <c r="G589" s="57">
        <f>ROUND(Q$589,-2)</f>
        <v>0</v>
      </c>
      <c r="H589" s="57">
        <f>ROUND(Q$589,-2)</f>
        <v>0</v>
      </c>
      <c r="I589" s="57">
        <f>ROUND(Q$589,-2)</f>
        <v>0</v>
      </c>
      <c r="J589" s="57">
        <f>ROUND(Q$589,-2)</f>
        <v>0</v>
      </c>
      <c r="K589" s="57">
        <f>ROUND(Q$589,-2)</f>
        <v>0</v>
      </c>
      <c r="L589" s="57">
        <f>ROUND(Q$589,-2)</f>
        <v>0</v>
      </c>
      <c r="M589" s="57">
        <f>ROUND(Q$589,-2)</f>
        <v>0</v>
      </c>
      <c r="N589" s="57">
        <f>ROUND(Q$589,-2)</f>
        <v>0</v>
      </c>
      <c r="O589" s="63">
        <f>ROUND(Q$589,-2)</f>
        <v>0</v>
      </c>
      <c r="P589" s="47"/>
      <c r="Q589" s="45">
        <f t="shared" si="160"/>
        <v>0</v>
      </c>
      <c r="R589" s="47"/>
      <c r="S589" s="47"/>
      <c r="T589" s="47"/>
    </row>
    <row r="590" spans="1:20" ht="24.75" customHeight="1" outlineLevel="1">
      <c r="A590" s="19">
        <v>28118</v>
      </c>
      <c r="B590" s="20">
        <v>2953336</v>
      </c>
      <c r="C590" s="71" t="s">
        <v>497</v>
      </c>
      <c r="D590" s="57">
        <v>0</v>
      </c>
      <c r="E590" s="57">
        <v>0</v>
      </c>
      <c r="F590" s="57">
        <f>ROUND(Q$590,-2)</f>
        <v>0</v>
      </c>
      <c r="G590" s="57">
        <f>ROUND(Q$590,-2)</f>
        <v>0</v>
      </c>
      <c r="H590" s="57">
        <f>ROUND(Q$590,-2)</f>
        <v>0</v>
      </c>
      <c r="I590" s="57">
        <f>ROUND(Q$590,-2)</f>
        <v>0</v>
      </c>
      <c r="J590" s="57">
        <f>ROUND(Q$590,-2)</f>
        <v>0</v>
      </c>
      <c r="K590" s="57">
        <f>ROUND(Q$590,-2)</f>
        <v>0</v>
      </c>
      <c r="L590" s="57">
        <f>ROUND(Q$590,-2)</f>
        <v>0</v>
      </c>
      <c r="M590" s="57">
        <f>ROUND(Q$590,-2)</f>
        <v>0</v>
      </c>
      <c r="N590" s="57">
        <f>ROUND(Q$590,-2)</f>
        <v>0</v>
      </c>
      <c r="O590" s="63">
        <f>ROUND(Q$590,-2)</f>
        <v>0</v>
      </c>
      <c r="P590" s="47"/>
      <c r="Q590" s="45">
        <f t="shared" si="160"/>
        <v>0</v>
      </c>
      <c r="R590" s="47"/>
      <c r="S590" s="47"/>
      <c r="T590" s="47"/>
    </row>
    <row r="591" spans="1:20" ht="24.75" customHeight="1" outlineLevel="1">
      <c r="A591" s="19">
        <v>28119</v>
      </c>
      <c r="B591" s="20">
        <v>2953337</v>
      </c>
      <c r="C591" s="71" t="s">
        <v>498</v>
      </c>
      <c r="D591" s="57">
        <v>0</v>
      </c>
      <c r="E591" s="57">
        <v>0</v>
      </c>
      <c r="F591" s="57">
        <f>ROUND(Q$591,-2)</f>
        <v>0</v>
      </c>
      <c r="G591" s="57">
        <f>ROUND(Q$591,-2)</f>
        <v>0</v>
      </c>
      <c r="H591" s="57">
        <f>ROUND(Q$591,-2)</f>
        <v>0</v>
      </c>
      <c r="I591" s="57">
        <f>ROUND(Q$591,-2)</f>
        <v>0</v>
      </c>
      <c r="J591" s="57">
        <f>ROUND(Q$591,-2)</f>
        <v>0</v>
      </c>
      <c r="K591" s="57">
        <f>ROUND(Q$591,-2)</f>
        <v>0</v>
      </c>
      <c r="L591" s="57">
        <f>ROUND(Q$591,-2)</f>
        <v>0</v>
      </c>
      <c r="M591" s="57">
        <f>ROUND(Q$591,-2)</f>
        <v>0</v>
      </c>
      <c r="N591" s="57">
        <f>ROUND(Q$591,-2)</f>
        <v>0</v>
      </c>
      <c r="O591" s="63">
        <f>ROUND(Q$591,-2)</f>
        <v>0</v>
      </c>
      <c r="P591" s="47"/>
      <c r="Q591" s="45">
        <f t="shared" si="160"/>
        <v>0</v>
      </c>
      <c r="R591" s="47"/>
      <c r="S591" s="47"/>
      <c r="T591" s="47"/>
    </row>
    <row r="592" spans="1:20" ht="24.75" customHeight="1" outlineLevel="1">
      <c r="A592" s="19">
        <v>28120</v>
      </c>
      <c r="B592" s="20">
        <v>2953338</v>
      </c>
      <c r="C592" s="71" t="s">
        <v>499</v>
      </c>
      <c r="D592" s="57">
        <v>0</v>
      </c>
      <c r="E592" s="57">
        <v>0</v>
      </c>
      <c r="F592" s="57">
        <f>ROUND(Q$592,-2)</f>
        <v>0</v>
      </c>
      <c r="G592" s="57">
        <f>ROUND(Q$592,-2)</f>
        <v>0</v>
      </c>
      <c r="H592" s="57">
        <f>ROUND(Q$592,-2)</f>
        <v>0</v>
      </c>
      <c r="I592" s="57">
        <f>ROUND(Q$592,-2)</f>
        <v>0</v>
      </c>
      <c r="J592" s="57">
        <f>ROUND(Q$592,-2)</f>
        <v>0</v>
      </c>
      <c r="K592" s="57">
        <f>ROUND(Q$592,-2)</f>
        <v>0</v>
      </c>
      <c r="L592" s="57">
        <f>ROUND(Q$592,-2)</f>
        <v>0</v>
      </c>
      <c r="M592" s="57">
        <f>ROUND(Q$592,-2)</f>
        <v>0</v>
      </c>
      <c r="N592" s="57">
        <f>ROUND(Q$592,-2)</f>
        <v>0</v>
      </c>
      <c r="O592" s="63">
        <f>ROUND(Q$592,-2)</f>
        <v>0</v>
      </c>
      <c r="P592" s="47"/>
      <c r="Q592" s="45">
        <f t="shared" si="160"/>
        <v>0</v>
      </c>
      <c r="R592" s="47"/>
      <c r="S592" s="47"/>
      <c r="T592" s="47"/>
    </row>
    <row r="593" spans="1:20" ht="24.75" customHeight="1" outlineLevel="1">
      <c r="A593" s="19">
        <v>28121</v>
      </c>
      <c r="B593" s="20">
        <v>2953341</v>
      </c>
      <c r="C593" s="71" t="s">
        <v>500</v>
      </c>
      <c r="D593" s="57">
        <v>0</v>
      </c>
      <c r="E593" s="57">
        <v>0</v>
      </c>
      <c r="F593" s="57">
        <f>ROUND(Q$593,-2)</f>
        <v>0</v>
      </c>
      <c r="G593" s="57">
        <f>ROUND(Q$593,-2)</f>
        <v>0</v>
      </c>
      <c r="H593" s="57">
        <f>ROUND(Q$593,-2)</f>
        <v>0</v>
      </c>
      <c r="I593" s="57">
        <f>ROUND(Q$593,-2)</f>
        <v>0</v>
      </c>
      <c r="J593" s="57">
        <f>ROUND(Q$593,-2)</f>
        <v>0</v>
      </c>
      <c r="K593" s="57">
        <f>ROUND(Q$593,-2)</f>
        <v>0</v>
      </c>
      <c r="L593" s="57">
        <f>ROUND(Q$593,-2)</f>
        <v>0</v>
      </c>
      <c r="M593" s="57">
        <f>ROUND(Q$593,-2)</f>
        <v>0</v>
      </c>
      <c r="N593" s="57">
        <f>ROUND(Q$593,-2)</f>
        <v>0</v>
      </c>
      <c r="O593" s="63">
        <f>ROUND(Q$593,-2)</f>
        <v>0</v>
      </c>
      <c r="P593" s="47"/>
      <c r="Q593" s="45">
        <f t="shared" si="160"/>
        <v>0</v>
      </c>
      <c r="R593" s="47"/>
      <c r="S593" s="47"/>
      <c r="T593" s="47"/>
    </row>
    <row r="594" spans="1:20" ht="24.75" customHeight="1" outlineLevel="1">
      <c r="A594" s="19">
        <v>28122</v>
      </c>
      <c r="B594" s="20">
        <v>2953342</v>
      </c>
      <c r="C594" s="71" t="s">
        <v>501</v>
      </c>
      <c r="D594" s="57">
        <v>0</v>
      </c>
      <c r="E594" s="57">
        <v>0</v>
      </c>
      <c r="F594" s="57">
        <f>ROUND(Q$594,-2)</f>
        <v>0</v>
      </c>
      <c r="G594" s="57">
        <f>ROUND(Q$594,-2)</f>
        <v>0</v>
      </c>
      <c r="H594" s="57">
        <f>ROUND(Q$594,-2)</f>
        <v>0</v>
      </c>
      <c r="I594" s="57">
        <f>ROUND(Q$594,-2)</f>
        <v>0</v>
      </c>
      <c r="J594" s="57">
        <f>ROUND(Q$594,-2)</f>
        <v>0</v>
      </c>
      <c r="K594" s="57">
        <f>ROUND(Q$594,-2)</f>
        <v>0</v>
      </c>
      <c r="L594" s="57">
        <f>ROUND(Q$594,-2)</f>
        <v>0</v>
      </c>
      <c r="M594" s="57">
        <f>ROUND(Q$594,-2)</f>
        <v>0</v>
      </c>
      <c r="N594" s="57">
        <f>ROUND(Q$594,-2)</f>
        <v>0</v>
      </c>
      <c r="O594" s="63">
        <f>ROUND(Q$594,-2)</f>
        <v>0</v>
      </c>
      <c r="P594" s="47"/>
      <c r="Q594" s="45">
        <f t="shared" si="160"/>
        <v>0</v>
      </c>
      <c r="R594" s="47"/>
      <c r="S594" s="47"/>
      <c r="T594" s="47"/>
    </row>
    <row r="595" spans="1:20" ht="24.75" customHeight="1" outlineLevel="1">
      <c r="A595" s="19">
        <v>28123</v>
      </c>
      <c r="B595" s="20">
        <v>2953343</v>
      </c>
      <c r="C595" s="71" t="s">
        <v>502</v>
      </c>
      <c r="D595" s="57">
        <v>270.404</v>
      </c>
      <c r="E595" s="57">
        <v>281.61</v>
      </c>
      <c r="F595" s="57">
        <f>ROUND(Q$595,-2)</f>
        <v>300</v>
      </c>
      <c r="G595" s="57">
        <f>ROUND(Q$595,-2)</f>
        <v>300</v>
      </c>
      <c r="H595" s="57">
        <f>ROUND(Q$595,-2)</f>
        <v>300</v>
      </c>
      <c r="I595" s="57">
        <f>ROUND(Q$595,-2)</f>
        <v>300</v>
      </c>
      <c r="J595" s="57">
        <f>ROUND(Q$595,-2)</f>
        <v>300</v>
      </c>
      <c r="K595" s="57">
        <f>ROUND(Q$595,-2)</f>
        <v>300</v>
      </c>
      <c r="L595" s="57">
        <f>ROUND(Q$595,-2)</f>
        <v>300</v>
      </c>
      <c r="M595" s="57">
        <f>ROUND(Q$595,-2)</f>
        <v>300</v>
      </c>
      <c r="N595" s="57">
        <f>ROUND(Q$595,-2)</f>
        <v>300</v>
      </c>
      <c r="O595" s="63">
        <f>ROUND(Q$595,-2)</f>
        <v>300</v>
      </c>
      <c r="P595" s="47"/>
      <c r="Q595" s="45">
        <f t="shared" si="160"/>
        <v>281.61</v>
      </c>
      <c r="R595" s="47"/>
      <c r="S595" s="47"/>
      <c r="T595" s="47"/>
    </row>
    <row r="596" spans="1:20" ht="24.75" customHeight="1" outlineLevel="1">
      <c r="A596" s="19">
        <v>28124</v>
      </c>
      <c r="B596" s="20">
        <v>2953344</v>
      </c>
      <c r="C596" s="71" t="s">
        <v>503</v>
      </c>
      <c r="D596" s="57">
        <v>0</v>
      </c>
      <c r="E596" s="57">
        <v>0</v>
      </c>
      <c r="F596" s="57">
        <f>ROUND(Q$596,-2)</f>
        <v>0</v>
      </c>
      <c r="G596" s="57">
        <f>ROUND(Q$596,-2)</f>
        <v>0</v>
      </c>
      <c r="H596" s="57">
        <f>ROUND(Q$596,-2)</f>
        <v>0</v>
      </c>
      <c r="I596" s="57">
        <f>ROUND(Q$596,-2)</f>
        <v>0</v>
      </c>
      <c r="J596" s="57">
        <f>ROUND(Q$596,-2)</f>
        <v>0</v>
      </c>
      <c r="K596" s="57">
        <f>ROUND(Q$596,-2)</f>
        <v>0</v>
      </c>
      <c r="L596" s="57">
        <f>ROUND(Q$596,-2)</f>
        <v>0</v>
      </c>
      <c r="M596" s="57">
        <f>ROUND(Q$596,-2)</f>
        <v>0</v>
      </c>
      <c r="N596" s="57">
        <f>ROUND(Q$596,-2)</f>
        <v>0</v>
      </c>
      <c r="O596" s="63">
        <f>ROUND(Q$596,-2)</f>
        <v>0</v>
      </c>
      <c r="P596" s="47"/>
      <c r="Q596" s="45">
        <f t="shared" si="160"/>
        <v>0</v>
      </c>
      <c r="R596" s="47"/>
      <c r="S596" s="47"/>
      <c r="T596" s="47"/>
    </row>
    <row r="597" spans="1:20" ht="24.75" customHeight="1" outlineLevel="1">
      <c r="A597" s="19">
        <v>28125</v>
      </c>
      <c r="B597" s="20">
        <v>2953345</v>
      </c>
      <c r="C597" s="71" t="s">
        <v>504</v>
      </c>
      <c r="D597" s="57">
        <v>0</v>
      </c>
      <c r="E597" s="57">
        <v>0</v>
      </c>
      <c r="F597" s="57">
        <f>ROUND(Q$597,-2)</f>
        <v>0</v>
      </c>
      <c r="G597" s="57">
        <f>ROUND(Q$597,-2)</f>
        <v>0</v>
      </c>
      <c r="H597" s="57">
        <f>ROUND(Q$597,-2)</f>
        <v>0</v>
      </c>
      <c r="I597" s="57">
        <f>ROUND(Q$597,-2)</f>
        <v>0</v>
      </c>
      <c r="J597" s="57">
        <f>ROUND(Q$597,-2)</f>
        <v>0</v>
      </c>
      <c r="K597" s="57">
        <f>ROUND(Q$597,-2)</f>
        <v>0</v>
      </c>
      <c r="L597" s="57">
        <f>ROUND(Q$597,-2)</f>
        <v>0</v>
      </c>
      <c r="M597" s="57">
        <f>ROUND(Q$597,-2)</f>
        <v>0</v>
      </c>
      <c r="N597" s="57">
        <f>ROUND(Q$597,-2)</f>
        <v>0</v>
      </c>
      <c r="O597" s="63">
        <f>ROUND(Q$597,-2)</f>
        <v>0</v>
      </c>
      <c r="P597" s="47"/>
      <c r="Q597" s="45">
        <f t="shared" si="160"/>
        <v>0</v>
      </c>
      <c r="R597" s="47"/>
      <c r="S597" s="47"/>
      <c r="T597" s="47"/>
    </row>
    <row r="598" spans="1:20" ht="24.75" customHeight="1" outlineLevel="1">
      <c r="A598" s="19">
        <v>28126</v>
      </c>
      <c r="B598" s="20">
        <v>2953346</v>
      </c>
      <c r="C598" s="71" t="s">
        <v>505</v>
      </c>
      <c r="D598" s="57">
        <v>0</v>
      </c>
      <c r="E598" s="57">
        <v>0</v>
      </c>
      <c r="F598" s="57">
        <f>ROUND(Q$598,-2)</f>
        <v>0</v>
      </c>
      <c r="G598" s="57">
        <f>ROUND(Q$598,-2)</f>
        <v>0</v>
      </c>
      <c r="H598" s="57">
        <f>ROUND(Q$598,-2)</f>
        <v>0</v>
      </c>
      <c r="I598" s="57">
        <f>ROUND(Q$598,-2)</f>
        <v>0</v>
      </c>
      <c r="J598" s="57">
        <f>ROUND(Q$598,-2)</f>
        <v>0</v>
      </c>
      <c r="K598" s="57">
        <f>ROUND(Q$598,-2)</f>
        <v>0</v>
      </c>
      <c r="L598" s="57">
        <f>ROUND(Q$598,-2)</f>
        <v>0</v>
      </c>
      <c r="M598" s="57">
        <f>ROUND(Q$598,-2)</f>
        <v>0</v>
      </c>
      <c r="N598" s="57">
        <f>ROUND(Q$598,-2)</f>
        <v>0</v>
      </c>
      <c r="O598" s="63">
        <f>ROUND(Q$598,-2)</f>
        <v>0</v>
      </c>
      <c r="P598" s="47"/>
      <c r="Q598" s="45">
        <f t="shared" si="160"/>
        <v>0</v>
      </c>
      <c r="R598" s="47"/>
      <c r="S598" s="47"/>
      <c r="T598" s="47"/>
    </row>
    <row r="599" spans="1:20" ht="24.75" customHeight="1" outlineLevel="1">
      <c r="A599" s="19">
        <v>28451</v>
      </c>
      <c r="B599" s="20">
        <v>2953351</v>
      </c>
      <c r="C599" s="71" t="s">
        <v>506</v>
      </c>
      <c r="D599" s="57">
        <v>0</v>
      </c>
      <c r="E599" s="57">
        <v>0</v>
      </c>
      <c r="F599" s="57">
        <f>ROUND(Q$599,-2)</f>
        <v>0</v>
      </c>
      <c r="G599" s="57">
        <f>ROUND(Q$599,-2)</f>
        <v>0</v>
      </c>
      <c r="H599" s="57">
        <f>ROUND(Q$599,-2)</f>
        <v>0</v>
      </c>
      <c r="I599" s="57">
        <f>ROUND(Q$599,-2)</f>
        <v>0</v>
      </c>
      <c r="J599" s="57">
        <f>ROUND(Q$599,-2)</f>
        <v>0</v>
      </c>
      <c r="K599" s="57">
        <f>ROUND(Q$599,-2)</f>
        <v>0</v>
      </c>
      <c r="L599" s="57">
        <f>ROUND(Q$599,-2)</f>
        <v>0</v>
      </c>
      <c r="M599" s="57">
        <f>ROUND(Q$599,-2)</f>
        <v>0</v>
      </c>
      <c r="N599" s="57">
        <f>ROUND(Q$599,-2)</f>
        <v>0</v>
      </c>
      <c r="O599" s="63">
        <f>ROUND(Q$599,-2)</f>
        <v>0</v>
      </c>
      <c r="P599" s="47"/>
      <c r="Q599" s="45">
        <f t="shared" si="160"/>
        <v>0</v>
      </c>
      <c r="R599" s="47"/>
      <c r="S599" s="47"/>
      <c r="T599" s="47"/>
    </row>
    <row r="600" spans="1:20" ht="24.75" customHeight="1" outlineLevel="1">
      <c r="A600" s="19">
        <v>28200</v>
      </c>
      <c r="B600" s="20">
        <v>2955000</v>
      </c>
      <c r="C600" s="71" t="s">
        <v>507</v>
      </c>
      <c r="D600" s="57">
        <f t="shared" ref="D600:O600" si="165">+D601</f>
        <v>0</v>
      </c>
      <c r="E600" s="57">
        <f t="shared" si="165"/>
        <v>0</v>
      </c>
      <c r="F600" s="57">
        <f t="shared" si="165"/>
        <v>0</v>
      </c>
      <c r="G600" s="57">
        <f t="shared" si="165"/>
        <v>0</v>
      </c>
      <c r="H600" s="57">
        <f t="shared" si="165"/>
        <v>0</v>
      </c>
      <c r="I600" s="57">
        <f t="shared" si="165"/>
        <v>0</v>
      </c>
      <c r="J600" s="57">
        <f t="shared" si="165"/>
        <v>0</v>
      </c>
      <c r="K600" s="57">
        <f t="shared" si="165"/>
        <v>0</v>
      </c>
      <c r="L600" s="57">
        <f t="shared" si="165"/>
        <v>0</v>
      </c>
      <c r="M600" s="57">
        <f t="shared" si="165"/>
        <v>0</v>
      </c>
      <c r="N600" s="57">
        <f t="shared" si="165"/>
        <v>0</v>
      </c>
      <c r="O600" s="63">
        <f t="shared" si="165"/>
        <v>0</v>
      </c>
      <c r="P600" s="47"/>
      <c r="Q600" s="45">
        <f t="shared" si="160"/>
        <v>0</v>
      </c>
      <c r="R600" s="47"/>
      <c r="S600" s="47"/>
      <c r="T600" s="47"/>
    </row>
    <row r="601" spans="1:20" ht="24.75" customHeight="1" outlineLevel="1">
      <c r="A601" s="19">
        <v>28210</v>
      </c>
      <c r="B601" s="20">
        <v>2955011</v>
      </c>
      <c r="C601" s="71" t="s">
        <v>508</v>
      </c>
      <c r="D601" s="57">
        <v>0</v>
      </c>
      <c r="E601" s="57">
        <v>0</v>
      </c>
      <c r="F601" s="57">
        <f>ROUND(Q$601,-2)</f>
        <v>0</v>
      </c>
      <c r="G601" s="57">
        <f>ROUND(Q$601,-2)</f>
        <v>0</v>
      </c>
      <c r="H601" s="57">
        <f>ROUND(Q$601,-2)</f>
        <v>0</v>
      </c>
      <c r="I601" s="57">
        <f>ROUND(Q$601,-2)</f>
        <v>0</v>
      </c>
      <c r="J601" s="57">
        <f>ROUND(Q$601,-2)</f>
        <v>0</v>
      </c>
      <c r="K601" s="57">
        <f>ROUND(Q$601,-2)</f>
        <v>0</v>
      </c>
      <c r="L601" s="57">
        <f>ROUND(Q$601,-2)</f>
        <v>0</v>
      </c>
      <c r="M601" s="57">
        <f>ROUND(Q$601,-2)</f>
        <v>0</v>
      </c>
      <c r="N601" s="57">
        <f>ROUND(Q$601,-2)</f>
        <v>0</v>
      </c>
      <c r="O601" s="63">
        <f>ROUND(Q$601,-2)</f>
        <v>0</v>
      </c>
      <c r="P601" s="47"/>
      <c r="Q601" s="45">
        <f t="shared" si="160"/>
        <v>0</v>
      </c>
      <c r="R601" s="47"/>
      <c r="S601" s="47"/>
      <c r="T601" s="47"/>
    </row>
    <row r="602" spans="1:20" ht="24.75" customHeight="1" outlineLevel="1">
      <c r="A602" s="19">
        <v>28250</v>
      </c>
      <c r="B602" s="20">
        <v>2956000</v>
      </c>
      <c r="C602" s="71" t="s">
        <v>509</v>
      </c>
      <c r="D602" s="57">
        <f t="shared" ref="D602:O602" si="166">+D603</f>
        <v>0</v>
      </c>
      <c r="E602" s="57">
        <f t="shared" si="166"/>
        <v>0</v>
      </c>
      <c r="F602" s="57">
        <f t="shared" si="166"/>
        <v>0</v>
      </c>
      <c r="G602" s="57">
        <f t="shared" si="166"/>
        <v>0</v>
      </c>
      <c r="H602" s="57">
        <f t="shared" si="166"/>
        <v>0</v>
      </c>
      <c r="I602" s="57">
        <f t="shared" si="166"/>
        <v>0</v>
      </c>
      <c r="J602" s="57">
        <f t="shared" si="166"/>
        <v>0</v>
      </c>
      <c r="K602" s="57">
        <f t="shared" si="166"/>
        <v>0</v>
      </c>
      <c r="L602" s="57">
        <f t="shared" si="166"/>
        <v>0</v>
      </c>
      <c r="M602" s="57">
        <f t="shared" si="166"/>
        <v>0</v>
      </c>
      <c r="N602" s="57">
        <f t="shared" si="166"/>
        <v>0</v>
      </c>
      <c r="O602" s="63">
        <f t="shared" si="166"/>
        <v>0</v>
      </c>
      <c r="P602" s="47"/>
      <c r="Q602" s="45">
        <f t="shared" si="160"/>
        <v>0</v>
      </c>
      <c r="R602" s="47"/>
      <c r="S602" s="47"/>
      <c r="T602" s="47"/>
    </row>
    <row r="603" spans="1:20" ht="24.75" customHeight="1" outlineLevel="1">
      <c r="A603" s="19">
        <v>28251</v>
      </c>
      <c r="B603" s="20">
        <v>2956011</v>
      </c>
      <c r="C603" s="71" t="s">
        <v>510</v>
      </c>
      <c r="D603" s="57">
        <v>0</v>
      </c>
      <c r="E603" s="57">
        <v>0</v>
      </c>
      <c r="F603" s="57">
        <f>ROUND(Q$603,-2)</f>
        <v>0</v>
      </c>
      <c r="G603" s="57">
        <f>ROUND(Q$603,-2)</f>
        <v>0</v>
      </c>
      <c r="H603" s="57">
        <f>ROUND(Q$603,-2)</f>
        <v>0</v>
      </c>
      <c r="I603" s="57">
        <f>ROUND(Q$603,-2)</f>
        <v>0</v>
      </c>
      <c r="J603" s="57">
        <f>ROUND(Q$603,-2)</f>
        <v>0</v>
      </c>
      <c r="K603" s="57">
        <f>ROUND(Q$603,-2)</f>
        <v>0</v>
      </c>
      <c r="L603" s="57">
        <f>ROUND(Q$603,-2)</f>
        <v>0</v>
      </c>
      <c r="M603" s="57">
        <f>ROUND(Q$603,-2)</f>
        <v>0</v>
      </c>
      <c r="N603" s="57">
        <f>ROUND(Q$603,-2)</f>
        <v>0</v>
      </c>
      <c r="O603" s="63">
        <f>ROUND(Q$603,-2)</f>
        <v>0</v>
      </c>
      <c r="P603" s="47"/>
      <c r="Q603" s="45">
        <f t="shared" si="160"/>
        <v>0</v>
      </c>
      <c r="R603" s="47"/>
      <c r="S603" s="47"/>
      <c r="T603" s="47"/>
    </row>
    <row r="604" spans="1:20" ht="24.75" customHeight="1" outlineLevel="1">
      <c r="A604" s="19">
        <v>28300</v>
      </c>
      <c r="B604" s="20">
        <v>2957000</v>
      </c>
      <c r="C604" s="71" t="s">
        <v>511</v>
      </c>
      <c r="D604" s="57">
        <f t="shared" ref="D604:O604" si="167">+D605+D606+D609+D607</f>
        <v>491072.48599999998</v>
      </c>
      <c r="E604" s="57">
        <f t="shared" si="167"/>
        <v>455369.13</v>
      </c>
      <c r="F604" s="57">
        <f t="shared" si="167"/>
        <v>455400</v>
      </c>
      <c r="G604" s="57">
        <f t="shared" si="167"/>
        <v>455400</v>
      </c>
      <c r="H604" s="57">
        <f t="shared" si="167"/>
        <v>455400</v>
      </c>
      <c r="I604" s="57">
        <f t="shared" si="167"/>
        <v>455400</v>
      </c>
      <c r="J604" s="57">
        <f t="shared" si="167"/>
        <v>455400</v>
      </c>
      <c r="K604" s="57">
        <f t="shared" si="167"/>
        <v>455400</v>
      </c>
      <c r="L604" s="57">
        <f t="shared" si="167"/>
        <v>455400</v>
      </c>
      <c r="M604" s="57">
        <f t="shared" si="167"/>
        <v>455400</v>
      </c>
      <c r="N604" s="57">
        <f t="shared" si="167"/>
        <v>455400</v>
      </c>
      <c r="O604" s="63">
        <f t="shared" si="167"/>
        <v>455400</v>
      </c>
      <c r="P604" s="47"/>
      <c r="Q604" s="45">
        <f t="shared" si="160"/>
        <v>455369.13</v>
      </c>
      <c r="R604" s="47"/>
      <c r="S604" s="47"/>
      <c r="T604" s="47"/>
    </row>
    <row r="605" spans="1:20" ht="24.75" customHeight="1" outlineLevel="1">
      <c r="A605" s="19">
        <v>28305</v>
      </c>
      <c r="B605" s="20">
        <v>2957011</v>
      </c>
      <c r="C605" s="71" t="s">
        <v>512</v>
      </c>
      <c r="D605" s="57">
        <v>0</v>
      </c>
      <c r="E605" s="57">
        <v>0</v>
      </c>
      <c r="F605" s="57">
        <f>ROUND(Q$605,-2)</f>
        <v>0</v>
      </c>
      <c r="G605" s="57">
        <f>ROUND(Q$605,-2)</f>
        <v>0</v>
      </c>
      <c r="H605" s="57">
        <f>ROUND(Q$605,-2)</f>
        <v>0</v>
      </c>
      <c r="I605" s="57">
        <f>ROUND(Q$605,-2)</f>
        <v>0</v>
      </c>
      <c r="J605" s="57">
        <f>ROUND(Q$605,-2)</f>
        <v>0</v>
      </c>
      <c r="K605" s="57">
        <f>ROUND(Q$605,-2)</f>
        <v>0</v>
      </c>
      <c r="L605" s="57">
        <f>ROUND(Q$605,-2)</f>
        <v>0</v>
      </c>
      <c r="M605" s="57">
        <f>ROUND(Q$605,-2)</f>
        <v>0</v>
      </c>
      <c r="N605" s="57">
        <f>ROUND(Q$605,-2)</f>
        <v>0</v>
      </c>
      <c r="O605" s="63">
        <f>ROUND(Q$605,-2)</f>
        <v>0</v>
      </c>
      <c r="P605" s="47"/>
      <c r="Q605" s="45">
        <f t="shared" si="160"/>
        <v>0</v>
      </c>
      <c r="R605" s="47"/>
      <c r="S605" s="47"/>
      <c r="T605" s="47"/>
    </row>
    <row r="606" spans="1:20" ht="24.75" customHeight="1" outlineLevel="1">
      <c r="A606" s="19">
        <v>28326</v>
      </c>
      <c r="B606" s="20">
        <v>2957015</v>
      </c>
      <c r="C606" s="71" t="s">
        <v>513</v>
      </c>
      <c r="D606" s="57">
        <v>0</v>
      </c>
      <c r="E606" s="57">
        <v>0</v>
      </c>
      <c r="F606" s="57">
        <f>ROUND(Q$606,-2)</f>
        <v>0</v>
      </c>
      <c r="G606" s="57">
        <f>ROUND(Q$606,-2)</f>
        <v>0</v>
      </c>
      <c r="H606" s="57">
        <f>ROUND(Q$606,-2)</f>
        <v>0</v>
      </c>
      <c r="I606" s="57">
        <f>ROUND(Q$606,-2)</f>
        <v>0</v>
      </c>
      <c r="J606" s="57">
        <f>ROUND(Q$606,-2)</f>
        <v>0</v>
      </c>
      <c r="K606" s="57">
        <f>ROUND(Q$606,-2)</f>
        <v>0</v>
      </c>
      <c r="L606" s="57">
        <f>ROUND(Q$606,-2)</f>
        <v>0</v>
      </c>
      <c r="M606" s="57">
        <f>ROUND(Q$606,-2)</f>
        <v>0</v>
      </c>
      <c r="N606" s="57">
        <f>ROUND(Q$606,-2)</f>
        <v>0</v>
      </c>
      <c r="O606" s="63">
        <f>ROUND(Q$606,-2)</f>
        <v>0</v>
      </c>
      <c r="P606" s="47"/>
      <c r="Q606" s="45">
        <f t="shared" si="160"/>
        <v>0</v>
      </c>
      <c r="R606" s="47"/>
      <c r="S606" s="47"/>
      <c r="T606" s="47"/>
    </row>
    <row r="607" spans="1:20" ht="24.75" customHeight="1" outlineLevel="1">
      <c r="A607" s="19">
        <v>28310</v>
      </c>
      <c r="B607" s="20">
        <v>2957100</v>
      </c>
      <c r="C607" s="71" t="s">
        <v>514</v>
      </c>
      <c r="D607" s="57">
        <f t="shared" ref="D607:O607" si="168">+D608</f>
        <v>0</v>
      </c>
      <c r="E607" s="57">
        <f t="shared" si="168"/>
        <v>0</v>
      </c>
      <c r="F607" s="57">
        <f t="shared" si="168"/>
        <v>0</v>
      </c>
      <c r="G607" s="57">
        <f t="shared" si="168"/>
        <v>0</v>
      </c>
      <c r="H607" s="57">
        <f t="shared" si="168"/>
        <v>0</v>
      </c>
      <c r="I607" s="57">
        <f t="shared" si="168"/>
        <v>0</v>
      </c>
      <c r="J607" s="57">
        <f t="shared" si="168"/>
        <v>0</v>
      </c>
      <c r="K607" s="57">
        <f t="shared" si="168"/>
        <v>0</v>
      </c>
      <c r="L607" s="57">
        <f t="shared" si="168"/>
        <v>0</v>
      </c>
      <c r="M607" s="57">
        <f t="shared" si="168"/>
        <v>0</v>
      </c>
      <c r="N607" s="57">
        <f t="shared" si="168"/>
        <v>0</v>
      </c>
      <c r="O607" s="63">
        <f t="shared" si="168"/>
        <v>0</v>
      </c>
      <c r="P607" s="47"/>
      <c r="Q607" s="45">
        <f t="shared" ref="Q607:Q670" si="169">+E607</f>
        <v>0</v>
      </c>
      <c r="R607" s="47"/>
      <c r="S607" s="47"/>
      <c r="T607" s="47"/>
    </row>
    <row r="608" spans="1:20" ht="24.75" customHeight="1" outlineLevel="1">
      <c r="A608" s="19">
        <v>28311</v>
      </c>
      <c r="B608" s="20">
        <v>2957111</v>
      </c>
      <c r="C608" s="71" t="s">
        <v>515</v>
      </c>
      <c r="D608" s="57">
        <v>0</v>
      </c>
      <c r="E608" s="57">
        <v>0</v>
      </c>
      <c r="F608" s="57">
        <f>ROUND(Q$608,-2)</f>
        <v>0</v>
      </c>
      <c r="G608" s="57">
        <f>ROUND(Q$608,-2)</f>
        <v>0</v>
      </c>
      <c r="H608" s="57">
        <f>ROUND(Q$608,-2)</f>
        <v>0</v>
      </c>
      <c r="I608" s="57">
        <f>ROUND(Q$608,-2)</f>
        <v>0</v>
      </c>
      <c r="J608" s="57">
        <f>ROUND(Q$608,-2)</f>
        <v>0</v>
      </c>
      <c r="K608" s="57">
        <f>ROUND(Q$608,-2)</f>
        <v>0</v>
      </c>
      <c r="L608" s="57">
        <f>ROUND(Q$608,-2)</f>
        <v>0</v>
      </c>
      <c r="M608" s="57">
        <f>ROUND(Q$608,-2)</f>
        <v>0</v>
      </c>
      <c r="N608" s="57">
        <f>ROUND(Q$608,-2)</f>
        <v>0</v>
      </c>
      <c r="O608" s="63">
        <f>ROUND(Q$608,-2)</f>
        <v>0</v>
      </c>
      <c r="P608" s="47"/>
      <c r="Q608" s="45">
        <f t="shared" si="169"/>
        <v>0</v>
      </c>
      <c r="R608" s="47"/>
      <c r="S608" s="47"/>
      <c r="T608" s="47"/>
    </row>
    <row r="609" spans="1:20" ht="24.75" customHeight="1" outlineLevel="1">
      <c r="A609" s="19">
        <v>28320</v>
      </c>
      <c r="B609" s="20">
        <v>2957500</v>
      </c>
      <c r="C609" s="71" t="s">
        <v>516</v>
      </c>
      <c r="D609" s="57">
        <f t="shared" ref="D609:O609" si="170">+SUM(D610:D615)</f>
        <v>491072.48599999998</v>
      </c>
      <c r="E609" s="57">
        <f t="shared" si="170"/>
        <v>455369.13</v>
      </c>
      <c r="F609" s="57">
        <f t="shared" si="170"/>
        <v>455400</v>
      </c>
      <c r="G609" s="57">
        <f t="shared" si="170"/>
        <v>455400</v>
      </c>
      <c r="H609" s="57">
        <f t="shared" si="170"/>
        <v>455400</v>
      </c>
      <c r="I609" s="57">
        <f t="shared" si="170"/>
        <v>455400</v>
      </c>
      <c r="J609" s="57">
        <f t="shared" si="170"/>
        <v>455400</v>
      </c>
      <c r="K609" s="57">
        <f t="shared" si="170"/>
        <v>455400</v>
      </c>
      <c r="L609" s="57">
        <f t="shared" si="170"/>
        <v>455400</v>
      </c>
      <c r="M609" s="57">
        <f t="shared" si="170"/>
        <v>455400</v>
      </c>
      <c r="N609" s="57">
        <f t="shared" si="170"/>
        <v>455400</v>
      </c>
      <c r="O609" s="63">
        <f t="shared" si="170"/>
        <v>455400</v>
      </c>
      <c r="P609" s="47"/>
      <c r="Q609" s="45">
        <f t="shared" si="169"/>
        <v>455369.13</v>
      </c>
      <c r="R609" s="47"/>
      <c r="S609" s="47"/>
      <c r="T609" s="47"/>
    </row>
    <row r="610" spans="1:20" ht="24.75" customHeight="1" outlineLevel="1">
      <c r="A610" s="19">
        <v>28321</v>
      </c>
      <c r="B610" s="20">
        <v>2957511</v>
      </c>
      <c r="C610" s="71" t="s">
        <v>517</v>
      </c>
      <c r="D610" s="57">
        <v>491072.48599999998</v>
      </c>
      <c r="E610" s="57">
        <v>455369.13</v>
      </c>
      <c r="F610" s="57">
        <f>ROUND(Q$610,-2)</f>
        <v>455400</v>
      </c>
      <c r="G610" s="57">
        <f>ROUND(Q$610,-2)</f>
        <v>455400</v>
      </c>
      <c r="H610" s="57">
        <f>ROUND(Q$610,-2)</f>
        <v>455400</v>
      </c>
      <c r="I610" s="57">
        <f>ROUND(Q$610,-2)</f>
        <v>455400</v>
      </c>
      <c r="J610" s="57">
        <f>ROUND(Q$610,-2)</f>
        <v>455400</v>
      </c>
      <c r="K610" s="57">
        <f>ROUND(Q$610,-2)</f>
        <v>455400</v>
      </c>
      <c r="L610" s="57">
        <f>ROUND(Q$610,-2)</f>
        <v>455400</v>
      </c>
      <c r="M610" s="57">
        <f>ROUND(Q$610,-2)</f>
        <v>455400</v>
      </c>
      <c r="N610" s="57">
        <f>ROUND(Q$610,-2)</f>
        <v>455400</v>
      </c>
      <c r="O610" s="63">
        <f>ROUND(Q$610,-2)</f>
        <v>455400</v>
      </c>
      <c r="P610" s="47"/>
      <c r="Q610" s="45">
        <f t="shared" si="169"/>
        <v>455369.13</v>
      </c>
      <c r="R610" s="47"/>
      <c r="S610" s="47"/>
      <c r="T610" s="47"/>
    </row>
    <row r="611" spans="1:20" ht="24.75" customHeight="1" outlineLevel="1">
      <c r="A611" s="19">
        <v>28322</v>
      </c>
      <c r="B611" s="20">
        <v>2957512</v>
      </c>
      <c r="C611" s="71" t="s">
        <v>518</v>
      </c>
      <c r="D611" s="57">
        <v>0</v>
      </c>
      <c r="E611" s="57">
        <v>0</v>
      </c>
      <c r="F611" s="57">
        <f>ROUND(Q$611,-2)</f>
        <v>0</v>
      </c>
      <c r="G611" s="57">
        <f>ROUND(Q$611,-2)</f>
        <v>0</v>
      </c>
      <c r="H611" s="57">
        <f>ROUND(Q$611,-2)</f>
        <v>0</v>
      </c>
      <c r="I611" s="57">
        <f>ROUND(Q$611,-2)</f>
        <v>0</v>
      </c>
      <c r="J611" s="57">
        <f>ROUND(Q$611,-2)</f>
        <v>0</v>
      </c>
      <c r="K611" s="57">
        <f>ROUND(Q$611,-2)</f>
        <v>0</v>
      </c>
      <c r="L611" s="57">
        <f>ROUND(Q$611,-2)</f>
        <v>0</v>
      </c>
      <c r="M611" s="57">
        <f>ROUND(Q$611,-2)</f>
        <v>0</v>
      </c>
      <c r="N611" s="57">
        <f>ROUND(Q$611,-2)</f>
        <v>0</v>
      </c>
      <c r="O611" s="63">
        <f>ROUND(Q$611,-2)</f>
        <v>0</v>
      </c>
      <c r="P611" s="47"/>
      <c r="Q611" s="45">
        <f t="shared" si="169"/>
        <v>0</v>
      </c>
      <c r="R611" s="47"/>
      <c r="S611" s="47"/>
      <c r="T611" s="47"/>
    </row>
    <row r="612" spans="1:20" ht="24.75" customHeight="1" outlineLevel="1">
      <c r="A612" s="19">
        <v>28323</v>
      </c>
      <c r="B612" s="20">
        <v>2957513</v>
      </c>
      <c r="C612" s="71" t="s">
        <v>519</v>
      </c>
      <c r="D612" s="57">
        <v>0</v>
      </c>
      <c r="E612" s="57">
        <v>0</v>
      </c>
      <c r="F612" s="57">
        <f>ROUND(Q$612,-2)</f>
        <v>0</v>
      </c>
      <c r="G612" s="57">
        <f>ROUND(Q$612,-2)</f>
        <v>0</v>
      </c>
      <c r="H612" s="57">
        <f>ROUND(Q$612,-2)</f>
        <v>0</v>
      </c>
      <c r="I612" s="57">
        <f>ROUND(Q$612,-2)</f>
        <v>0</v>
      </c>
      <c r="J612" s="57">
        <f>ROUND(Q$612,-2)</f>
        <v>0</v>
      </c>
      <c r="K612" s="57">
        <f>ROUND(Q$612,-2)</f>
        <v>0</v>
      </c>
      <c r="L612" s="57">
        <f>ROUND(Q$612,-2)</f>
        <v>0</v>
      </c>
      <c r="M612" s="57">
        <f>ROUND(Q$612,-2)</f>
        <v>0</v>
      </c>
      <c r="N612" s="57">
        <f>ROUND(Q$612,-2)</f>
        <v>0</v>
      </c>
      <c r="O612" s="63">
        <f>ROUND(Q$612,-2)</f>
        <v>0</v>
      </c>
      <c r="P612" s="47"/>
      <c r="Q612" s="45">
        <f t="shared" si="169"/>
        <v>0</v>
      </c>
      <c r="R612" s="47"/>
      <c r="S612" s="47"/>
      <c r="T612" s="47"/>
    </row>
    <row r="613" spans="1:20" ht="24.75" customHeight="1" outlineLevel="1">
      <c r="A613" s="19">
        <v>28325</v>
      </c>
      <c r="B613" s="20">
        <v>2957514</v>
      </c>
      <c r="C613" s="71" t="s">
        <v>520</v>
      </c>
      <c r="D613" s="57">
        <v>0</v>
      </c>
      <c r="E613" s="57">
        <v>0</v>
      </c>
      <c r="F613" s="57">
        <f>ROUND(Q$613,-2)</f>
        <v>0</v>
      </c>
      <c r="G613" s="57">
        <f>ROUND(Q$613,-2)</f>
        <v>0</v>
      </c>
      <c r="H613" s="57">
        <f>ROUND(Q$613,-2)</f>
        <v>0</v>
      </c>
      <c r="I613" s="57">
        <f>ROUND(Q$613,-2)</f>
        <v>0</v>
      </c>
      <c r="J613" s="57">
        <f>ROUND(Q$613,-2)</f>
        <v>0</v>
      </c>
      <c r="K613" s="57">
        <f>ROUND(Q$613,-2)</f>
        <v>0</v>
      </c>
      <c r="L613" s="57">
        <f>ROUND(Q$613,-2)</f>
        <v>0</v>
      </c>
      <c r="M613" s="57">
        <f>ROUND(Q$613,-2)</f>
        <v>0</v>
      </c>
      <c r="N613" s="57">
        <f>ROUND(Q$613,-2)</f>
        <v>0</v>
      </c>
      <c r="O613" s="63">
        <f>ROUND(Q$613,-2)</f>
        <v>0</v>
      </c>
      <c r="P613" s="47"/>
      <c r="Q613" s="45">
        <f t="shared" si="169"/>
        <v>0</v>
      </c>
      <c r="R613" s="47"/>
      <c r="S613" s="47"/>
      <c r="T613" s="47"/>
    </row>
    <row r="614" spans="1:20" ht="24.75" customHeight="1" outlineLevel="1">
      <c r="A614" s="19">
        <v>28324</v>
      </c>
      <c r="B614" s="20">
        <v>2957519</v>
      </c>
      <c r="C614" s="71" t="s">
        <v>521</v>
      </c>
      <c r="D614" s="57">
        <v>0</v>
      </c>
      <c r="E614" s="57">
        <v>0</v>
      </c>
      <c r="F614" s="57">
        <f>ROUND(Q$614,-2)</f>
        <v>0</v>
      </c>
      <c r="G614" s="57">
        <f>ROUND(Q$614,-2)</f>
        <v>0</v>
      </c>
      <c r="H614" s="57">
        <f>ROUND(Q$614,-2)</f>
        <v>0</v>
      </c>
      <c r="I614" s="57">
        <f>ROUND(Q$614,-2)</f>
        <v>0</v>
      </c>
      <c r="J614" s="57">
        <f>ROUND(Q$614,-2)</f>
        <v>0</v>
      </c>
      <c r="K614" s="57">
        <f>ROUND(Q$614,-2)</f>
        <v>0</v>
      </c>
      <c r="L614" s="57">
        <f>ROUND(Q$614,-2)</f>
        <v>0</v>
      </c>
      <c r="M614" s="57">
        <f>ROUND(Q$614,-2)</f>
        <v>0</v>
      </c>
      <c r="N614" s="57">
        <f>ROUND(Q$614,-2)</f>
        <v>0</v>
      </c>
      <c r="O614" s="63">
        <f>ROUND(Q$614,-2)</f>
        <v>0</v>
      </c>
      <c r="P614" s="47"/>
      <c r="Q614" s="45">
        <f t="shared" si="169"/>
        <v>0</v>
      </c>
      <c r="R614" s="47"/>
      <c r="S614" s="47"/>
      <c r="T614" s="47"/>
    </row>
    <row r="615" spans="1:20" ht="24.75" customHeight="1" outlineLevel="1">
      <c r="A615" s="19">
        <v>28349</v>
      </c>
      <c r="B615" s="20">
        <v>2957589</v>
      </c>
      <c r="C615" s="71" t="s">
        <v>165</v>
      </c>
      <c r="D615" s="57">
        <v>0</v>
      </c>
      <c r="E615" s="57">
        <v>0</v>
      </c>
      <c r="F615" s="57">
        <f>ROUND(Q$615,-2)</f>
        <v>0</v>
      </c>
      <c r="G615" s="57">
        <f>ROUND(Q$615,-2)</f>
        <v>0</v>
      </c>
      <c r="H615" s="57">
        <f>ROUND(Q$615,-2)</f>
        <v>0</v>
      </c>
      <c r="I615" s="57">
        <f>ROUND(Q$615,-2)</f>
        <v>0</v>
      </c>
      <c r="J615" s="57">
        <f>ROUND(Q$615,-2)</f>
        <v>0</v>
      </c>
      <c r="K615" s="57">
        <f>ROUND(Q$615,-2)</f>
        <v>0</v>
      </c>
      <c r="L615" s="57">
        <f>ROUND(Q$615,-2)</f>
        <v>0</v>
      </c>
      <c r="M615" s="57">
        <f>ROUND(Q$615,-2)</f>
        <v>0</v>
      </c>
      <c r="N615" s="57">
        <f>ROUND(Q$615,-2)</f>
        <v>0</v>
      </c>
      <c r="O615" s="63">
        <f>ROUND(Q$615,-2)</f>
        <v>0</v>
      </c>
      <c r="P615" s="47"/>
      <c r="Q615" s="45">
        <f t="shared" si="169"/>
        <v>0</v>
      </c>
      <c r="R615" s="47"/>
      <c r="S615" s="47"/>
      <c r="T615" s="47"/>
    </row>
    <row r="616" spans="1:20" ht="24.75" customHeight="1" outlineLevel="1">
      <c r="A616" s="19">
        <v>28350</v>
      </c>
      <c r="B616" s="20">
        <v>2958000</v>
      </c>
      <c r="C616" s="71" t="s">
        <v>522</v>
      </c>
      <c r="D616" s="57">
        <f t="shared" ref="D616:O616" si="171">+D617+D622</f>
        <v>13289.366</v>
      </c>
      <c r="E616" s="57">
        <f t="shared" si="171"/>
        <v>388369.48199999996</v>
      </c>
      <c r="F616" s="57">
        <f t="shared" si="171"/>
        <v>388400</v>
      </c>
      <c r="G616" s="57">
        <f t="shared" si="171"/>
        <v>388400</v>
      </c>
      <c r="H616" s="57">
        <f t="shared" si="171"/>
        <v>388400</v>
      </c>
      <c r="I616" s="57">
        <f t="shared" si="171"/>
        <v>388400</v>
      </c>
      <c r="J616" s="57">
        <f t="shared" si="171"/>
        <v>388400</v>
      </c>
      <c r="K616" s="57">
        <f t="shared" si="171"/>
        <v>388400</v>
      </c>
      <c r="L616" s="57">
        <f t="shared" si="171"/>
        <v>388400</v>
      </c>
      <c r="M616" s="57">
        <f t="shared" si="171"/>
        <v>388400</v>
      </c>
      <c r="N616" s="57">
        <f t="shared" si="171"/>
        <v>388400</v>
      </c>
      <c r="O616" s="63">
        <f t="shared" si="171"/>
        <v>388400</v>
      </c>
      <c r="P616" s="47"/>
      <c r="Q616" s="45">
        <f t="shared" si="169"/>
        <v>388369.48199999996</v>
      </c>
      <c r="R616" s="47"/>
      <c r="S616" s="47"/>
      <c r="T616" s="47"/>
    </row>
    <row r="617" spans="1:20" ht="24.75" customHeight="1" outlineLevel="1">
      <c r="A617" s="19"/>
      <c r="B617" s="20">
        <v>2958100</v>
      </c>
      <c r="C617" s="71" t="s">
        <v>523</v>
      </c>
      <c r="D617" s="57">
        <f t="shared" ref="D617:O617" si="172">+SUM(D618:D621)</f>
        <v>13289.366</v>
      </c>
      <c r="E617" s="57">
        <f t="shared" si="172"/>
        <v>388369.48199999996</v>
      </c>
      <c r="F617" s="57">
        <f t="shared" si="172"/>
        <v>388400</v>
      </c>
      <c r="G617" s="57">
        <f t="shared" si="172"/>
        <v>388400</v>
      </c>
      <c r="H617" s="57">
        <f t="shared" si="172"/>
        <v>388400</v>
      </c>
      <c r="I617" s="57">
        <f t="shared" si="172"/>
        <v>388400</v>
      </c>
      <c r="J617" s="57">
        <f t="shared" si="172"/>
        <v>388400</v>
      </c>
      <c r="K617" s="57">
        <f t="shared" si="172"/>
        <v>388400</v>
      </c>
      <c r="L617" s="57">
        <f t="shared" si="172"/>
        <v>388400</v>
      </c>
      <c r="M617" s="57">
        <f t="shared" si="172"/>
        <v>388400</v>
      </c>
      <c r="N617" s="57">
        <f t="shared" si="172"/>
        <v>388400</v>
      </c>
      <c r="O617" s="63">
        <f t="shared" si="172"/>
        <v>388400</v>
      </c>
      <c r="P617" s="47"/>
      <c r="Q617" s="45">
        <f t="shared" si="169"/>
        <v>388369.48199999996</v>
      </c>
      <c r="R617" s="47"/>
      <c r="S617" s="47"/>
      <c r="T617" s="47"/>
    </row>
    <row r="618" spans="1:20" ht="24.75" customHeight="1" outlineLevel="1">
      <c r="A618" s="19">
        <v>28351</v>
      </c>
      <c r="B618" s="20">
        <v>2958111</v>
      </c>
      <c r="C618" s="71" t="s">
        <v>524</v>
      </c>
      <c r="D618" s="57">
        <v>13289.366</v>
      </c>
      <c r="E618" s="57">
        <v>12574.078</v>
      </c>
      <c r="F618" s="57">
        <f>ROUND(Q$618,-2)</f>
        <v>12600</v>
      </c>
      <c r="G618" s="57">
        <f>ROUND(Q$618,-2)</f>
        <v>12600</v>
      </c>
      <c r="H618" s="57">
        <f>ROUND(Q$618,-2)</f>
        <v>12600</v>
      </c>
      <c r="I618" s="57">
        <f>ROUND(Q$618,-2)</f>
        <v>12600</v>
      </c>
      <c r="J618" s="57">
        <f>ROUND(Q$618,-2)</f>
        <v>12600</v>
      </c>
      <c r="K618" s="57">
        <f>ROUND(Q$618,-2)</f>
        <v>12600</v>
      </c>
      <c r="L618" s="57">
        <f>ROUND(Q$618,-2)</f>
        <v>12600</v>
      </c>
      <c r="M618" s="57">
        <f>ROUND(Q$618,-2)</f>
        <v>12600</v>
      </c>
      <c r="N618" s="57">
        <f>ROUND(Q$618,-2)</f>
        <v>12600</v>
      </c>
      <c r="O618" s="63">
        <f>ROUND(Q$618,-2)</f>
        <v>12600</v>
      </c>
      <c r="P618" s="47"/>
      <c r="Q618" s="45">
        <f t="shared" si="169"/>
        <v>12574.078</v>
      </c>
      <c r="R618" s="47"/>
      <c r="S618" s="47"/>
      <c r="T618" s="47"/>
    </row>
    <row r="619" spans="1:20" ht="24.75" customHeight="1" outlineLevel="1">
      <c r="A619" s="19">
        <v>28353</v>
      </c>
      <c r="B619" s="20">
        <v>2958112</v>
      </c>
      <c r="C619" s="71" t="s">
        <v>525</v>
      </c>
      <c r="D619" s="57">
        <v>0</v>
      </c>
      <c r="E619" s="57">
        <v>375795.40399999998</v>
      </c>
      <c r="F619" s="57">
        <f>ROUND(Q$619,-2)</f>
        <v>375800</v>
      </c>
      <c r="G619" s="57">
        <f>ROUND(Q$619,-2)</f>
        <v>375800</v>
      </c>
      <c r="H619" s="57">
        <f>ROUND(Q$619,-2)</f>
        <v>375800</v>
      </c>
      <c r="I619" s="57">
        <f>ROUND(Q$619,-2)</f>
        <v>375800</v>
      </c>
      <c r="J619" s="57">
        <f>ROUND(Q$619,-2)</f>
        <v>375800</v>
      </c>
      <c r="K619" s="57">
        <f>ROUND(Q$619,-2)</f>
        <v>375800</v>
      </c>
      <c r="L619" s="57">
        <f>ROUND(Q$619,-2)</f>
        <v>375800</v>
      </c>
      <c r="M619" s="57">
        <f>ROUND(Q$619,-2)</f>
        <v>375800</v>
      </c>
      <c r="N619" s="57">
        <f>ROUND(Q$619,-2)</f>
        <v>375800</v>
      </c>
      <c r="O619" s="63">
        <f>ROUND(Q$619,-2)</f>
        <v>375800</v>
      </c>
      <c r="P619" s="47"/>
      <c r="Q619" s="45">
        <f t="shared" si="169"/>
        <v>375795.40399999998</v>
      </c>
      <c r="R619" s="47"/>
      <c r="S619" s="47"/>
      <c r="T619" s="47"/>
    </row>
    <row r="620" spans="1:20" ht="24.75" customHeight="1" outlineLevel="1">
      <c r="A620" s="19">
        <v>28355</v>
      </c>
      <c r="B620" s="20">
        <v>2958113</v>
      </c>
      <c r="C620" s="71" t="s">
        <v>526</v>
      </c>
      <c r="D620" s="57">
        <v>0</v>
      </c>
      <c r="E620" s="57">
        <v>0</v>
      </c>
      <c r="F620" s="57">
        <f>ROUND(Q$620,-2)</f>
        <v>0</v>
      </c>
      <c r="G620" s="57">
        <f>ROUND(Q$620,-2)</f>
        <v>0</v>
      </c>
      <c r="H620" s="57">
        <f>ROUND(Q$620,-2)</f>
        <v>0</v>
      </c>
      <c r="I620" s="57">
        <f>ROUND(Q$620,-2)</f>
        <v>0</v>
      </c>
      <c r="J620" s="57">
        <f>ROUND(Q$620,-2)</f>
        <v>0</v>
      </c>
      <c r="K620" s="57">
        <f>ROUND(Q$620,-2)</f>
        <v>0</v>
      </c>
      <c r="L620" s="57">
        <f>ROUND(Q$620,-2)</f>
        <v>0</v>
      </c>
      <c r="M620" s="57">
        <f>ROUND(Q$620,-2)</f>
        <v>0</v>
      </c>
      <c r="N620" s="57">
        <f>ROUND(Q$620,-2)</f>
        <v>0</v>
      </c>
      <c r="O620" s="63">
        <f>ROUND(Q$620,-2)</f>
        <v>0</v>
      </c>
      <c r="P620" s="47"/>
      <c r="Q620" s="45">
        <f t="shared" si="169"/>
        <v>0</v>
      </c>
      <c r="R620" s="47"/>
      <c r="S620" s="47"/>
      <c r="T620" s="47"/>
    </row>
    <row r="621" spans="1:20" ht="24.75" customHeight="1" outlineLevel="1">
      <c r="A621" s="19"/>
      <c r="B621" s="20">
        <v>2958114</v>
      </c>
      <c r="C621" s="71" t="s">
        <v>527</v>
      </c>
      <c r="D621" s="57">
        <v>0</v>
      </c>
      <c r="E621" s="57">
        <v>0</v>
      </c>
      <c r="F621" s="57">
        <f>ROUND(Q$621,-2)</f>
        <v>0</v>
      </c>
      <c r="G621" s="57">
        <f>ROUND(Q$621,-2)</f>
        <v>0</v>
      </c>
      <c r="H621" s="57">
        <f>ROUND(Q$621,-2)</f>
        <v>0</v>
      </c>
      <c r="I621" s="57">
        <f>ROUND(Q$621,-2)</f>
        <v>0</v>
      </c>
      <c r="J621" s="57">
        <f>ROUND(Q$621,-2)</f>
        <v>0</v>
      </c>
      <c r="K621" s="57">
        <f>ROUND(Q$621,-2)</f>
        <v>0</v>
      </c>
      <c r="L621" s="57">
        <f>ROUND(Q$621,-2)</f>
        <v>0</v>
      </c>
      <c r="M621" s="57">
        <f>ROUND(Q$621,-2)</f>
        <v>0</v>
      </c>
      <c r="N621" s="57">
        <f>ROUND(Q$621,-2)</f>
        <v>0</v>
      </c>
      <c r="O621" s="63">
        <f>ROUND(Q$621,-2)</f>
        <v>0</v>
      </c>
      <c r="P621" s="47"/>
      <c r="Q621" s="45">
        <f t="shared" si="169"/>
        <v>0</v>
      </c>
      <c r="R621" s="47"/>
      <c r="S621" s="47"/>
      <c r="T621" s="47"/>
    </row>
    <row r="622" spans="1:20" ht="24.75" customHeight="1" outlineLevel="1">
      <c r="A622" s="19"/>
      <c r="B622" s="20">
        <v>2958200</v>
      </c>
      <c r="C622" s="71" t="s">
        <v>528</v>
      </c>
      <c r="D622" s="57">
        <f t="shared" ref="D622:O622" si="173">+SUM(D623:D626)</f>
        <v>0</v>
      </c>
      <c r="E622" s="57">
        <f t="shared" si="173"/>
        <v>0</v>
      </c>
      <c r="F622" s="57">
        <f t="shared" si="173"/>
        <v>0</v>
      </c>
      <c r="G622" s="57">
        <f t="shared" si="173"/>
        <v>0</v>
      </c>
      <c r="H622" s="57">
        <f t="shared" si="173"/>
        <v>0</v>
      </c>
      <c r="I622" s="57">
        <f t="shared" si="173"/>
        <v>0</v>
      </c>
      <c r="J622" s="57">
        <f t="shared" si="173"/>
        <v>0</v>
      </c>
      <c r="K622" s="57">
        <f t="shared" si="173"/>
        <v>0</v>
      </c>
      <c r="L622" s="57">
        <f t="shared" si="173"/>
        <v>0</v>
      </c>
      <c r="M622" s="57">
        <f t="shared" si="173"/>
        <v>0</v>
      </c>
      <c r="N622" s="57">
        <f t="shared" si="173"/>
        <v>0</v>
      </c>
      <c r="O622" s="63">
        <f t="shared" si="173"/>
        <v>0</v>
      </c>
      <c r="P622" s="47"/>
      <c r="Q622" s="45">
        <f t="shared" si="169"/>
        <v>0</v>
      </c>
      <c r="R622" s="47"/>
      <c r="S622" s="47"/>
      <c r="T622" s="47"/>
    </row>
    <row r="623" spans="1:20" ht="24.75" customHeight="1" outlineLevel="1">
      <c r="A623" s="19">
        <v>28354</v>
      </c>
      <c r="B623" s="20">
        <v>2958211</v>
      </c>
      <c r="C623" s="71" t="s">
        <v>529</v>
      </c>
      <c r="D623" s="57">
        <v>0</v>
      </c>
      <c r="E623" s="57">
        <v>0</v>
      </c>
      <c r="F623" s="57">
        <f>ROUND(Q$623,-2)</f>
        <v>0</v>
      </c>
      <c r="G623" s="57">
        <f>ROUND(Q$623,-2)</f>
        <v>0</v>
      </c>
      <c r="H623" s="57">
        <f>ROUND(Q$623,-2)</f>
        <v>0</v>
      </c>
      <c r="I623" s="57">
        <f>ROUND(Q$623,-2)</f>
        <v>0</v>
      </c>
      <c r="J623" s="57">
        <f>ROUND(Q$623,-2)</f>
        <v>0</v>
      </c>
      <c r="K623" s="57">
        <f>ROUND(Q$623,-2)</f>
        <v>0</v>
      </c>
      <c r="L623" s="57">
        <f>ROUND(Q$623,-2)</f>
        <v>0</v>
      </c>
      <c r="M623" s="57">
        <f>ROUND(Q$623,-2)</f>
        <v>0</v>
      </c>
      <c r="N623" s="57">
        <f>ROUND(Q$623,-2)</f>
        <v>0</v>
      </c>
      <c r="O623" s="63">
        <f>ROUND(Q$623,-2)</f>
        <v>0</v>
      </c>
      <c r="P623" s="47"/>
      <c r="Q623" s="45">
        <f t="shared" si="169"/>
        <v>0</v>
      </c>
      <c r="R623" s="47"/>
      <c r="S623" s="47"/>
      <c r="T623" s="47"/>
    </row>
    <row r="624" spans="1:20" ht="24.75" customHeight="1" outlineLevel="1">
      <c r="A624" s="19">
        <v>28352</v>
      </c>
      <c r="B624" s="20">
        <v>2958212</v>
      </c>
      <c r="C624" s="71" t="s">
        <v>530</v>
      </c>
      <c r="D624" s="57">
        <v>0</v>
      </c>
      <c r="E624" s="57">
        <v>0</v>
      </c>
      <c r="F624" s="57">
        <f>ROUND(Q$624,-2)</f>
        <v>0</v>
      </c>
      <c r="G624" s="57">
        <f>ROUND(Q$624,-2)</f>
        <v>0</v>
      </c>
      <c r="H624" s="57">
        <f>ROUND(Q$624,-2)</f>
        <v>0</v>
      </c>
      <c r="I624" s="57">
        <f>ROUND(Q$624,-2)</f>
        <v>0</v>
      </c>
      <c r="J624" s="57">
        <f>ROUND(Q$624,-2)</f>
        <v>0</v>
      </c>
      <c r="K624" s="57">
        <f>ROUND(Q$624,-2)</f>
        <v>0</v>
      </c>
      <c r="L624" s="57">
        <f>ROUND(Q$624,-2)</f>
        <v>0</v>
      </c>
      <c r="M624" s="57">
        <f>ROUND(Q$624,-2)</f>
        <v>0</v>
      </c>
      <c r="N624" s="57">
        <f>ROUND(Q$624,-2)</f>
        <v>0</v>
      </c>
      <c r="O624" s="63">
        <f>ROUND(Q$624,-2)</f>
        <v>0</v>
      </c>
      <c r="P624" s="47"/>
      <c r="Q624" s="45">
        <f t="shared" si="169"/>
        <v>0</v>
      </c>
      <c r="R624" s="47"/>
      <c r="S624" s="47"/>
      <c r="T624" s="47"/>
    </row>
    <row r="625" spans="1:20" ht="24.75" customHeight="1" outlineLevel="1">
      <c r="A625" s="19">
        <v>28356</v>
      </c>
      <c r="B625" s="20">
        <v>2958213</v>
      </c>
      <c r="C625" s="71" t="s">
        <v>531</v>
      </c>
      <c r="D625" s="57">
        <v>0</v>
      </c>
      <c r="E625" s="57">
        <v>0</v>
      </c>
      <c r="F625" s="57">
        <f>ROUND(Q$625,-2)</f>
        <v>0</v>
      </c>
      <c r="G625" s="57">
        <f>ROUND(Q$625,-2)</f>
        <v>0</v>
      </c>
      <c r="H625" s="57">
        <f>ROUND(Q$625,-2)</f>
        <v>0</v>
      </c>
      <c r="I625" s="57">
        <f>ROUND(Q$625,-2)</f>
        <v>0</v>
      </c>
      <c r="J625" s="57">
        <f>ROUND(Q$625,-2)</f>
        <v>0</v>
      </c>
      <c r="K625" s="57">
        <f>ROUND(Q$625,-2)</f>
        <v>0</v>
      </c>
      <c r="L625" s="57">
        <f>ROUND(Q$625,-2)</f>
        <v>0</v>
      </c>
      <c r="M625" s="57">
        <f>ROUND(Q$625,-2)</f>
        <v>0</v>
      </c>
      <c r="N625" s="57">
        <f>ROUND(Q$625,-2)</f>
        <v>0</v>
      </c>
      <c r="O625" s="63">
        <f>ROUND(Q$625,-2)</f>
        <v>0</v>
      </c>
      <c r="P625" s="47"/>
      <c r="Q625" s="45">
        <f t="shared" si="169"/>
        <v>0</v>
      </c>
      <c r="R625" s="47"/>
      <c r="S625" s="47"/>
      <c r="T625" s="47"/>
    </row>
    <row r="626" spans="1:20" ht="24.75" customHeight="1" outlineLevel="1">
      <c r="A626" s="19"/>
      <c r="B626" s="20">
        <v>2958214</v>
      </c>
      <c r="C626" s="71" t="s">
        <v>532</v>
      </c>
      <c r="D626" s="57">
        <v>0</v>
      </c>
      <c r="E626" s="57">
        <v>0</v>
      </c>
      <c r="F626" s="57">
        <f>ROUND(Q$626,-2)</f>
        <v>0</v>
      </c>
      <c r="G626" s="57">
        <f>ROUND(Q$626,-2)</f>
        <v>0</v>
      </c>
      <c r="H626" s="57">
        <f>ROUND(Q$626,-2)</f>
        <v>0</v>
      </c>
      <c r="I626" s="57">
        <f>ROUND(Q$626,-2)</f>
        <v>0</v>
      </c>
      <c r="J626" s="57">
        <f>ROUND(Q$626,-2)</f>
        <v>0</v>
      </c>
      <c r="K626" s="57">
        <f>ROUND(Q$626,-2)</f>
        <v>0</v>
      </c>
      <c r="L626" s="57">
        <f>ROUND(Q$626,-2)</f>
        <v>0</v>
      </c>
      <c r="M626" s="57">
        <f>ROUND(Q$626,-2)</f>
        <v>0</v>
      </c>
      <c r="N626" s="57">
        <f>ROUND(Q$626,-2)</f>
        <v>0</v>
      </c>
      <c r="O626" s="63">
        <f>ROUND(Q$626,-2)</f>
        <v>0</v>
      </c>
      <c r="P626" s="47"/>
      <c r="Q626" s="45">
        <f t="shared" si="169"/>
        <v>0</v>
      </c>
      <c r="R626" s="47"/>
      <c r="S626" s="47"/>
      <c r="T626" s="47"/>
    </row>
    <row r="627" spans="1:20" ht="24.75" customHeight="1" outlineLevel="1">
      <c r="A627" s="19">
        <v>28371</v>
      </c>
      <c r="B627" s="20">
        <v>2958311</v>
      </c>
      <c r="C627" s="71" t="s">
        <v>533</v>
      </c>
      <c r="D627" s="57">
        <v>0</v>
      </c>
      <c r="E627" s="57">
        <v>0</v>
      </c>
      <c r="F627" s="57">
        <f>ROUND(Q$627,-2)</f>
        <v>0</v>
      </c>
      <c r="G627" s="57">
        <f>ROUND(Q$627,-2)</f>
        <v>0</v>
      </c>
      <c r="H627" s="57">
        <f>ROUND(Q$627,-2)</f>
        <v>0</v>
      </c>
      <c r="I627" s="57">
        <f>ROUND(Q$627,-2)</f>
        <v>0</v>
      </c>
      <c r="J627" s="57">
        <f>ROUND(Q$627,-2)</f>
        <v>0</v>
      </c>
      <c r="K627" s="57">
        <f>ROUND(Q$627,-2)</f>
        <v>0</v>
      </c>
      <c r="L627" s="57">
        <f>ROUND(Q$627,-2)</f>
        <v>0</v>
      </c>
      <c r="M627" s="57">
        <f>ROUND(Q$627,-2)</f>
        <v>0</v>
      </c>
      <c r="N627" s="57">
        <f>ROUND(Q$627,-2)</f>
        <v>0</v>
      </c>
      <c r="O627" s="63">
        <f>ROUND(Q$627,-2)</f>
        <v>0</v>
      </c>
      <c r="P627" s="47"/>
      <c r="Q627" s="45">
        <f t="shared" si="169"/>
        <v>0</v>
      </c>
      <c r="R627" s="47"/>
      <c r="S627" s="47"/>
      <c r="T627" s="47"/>
    </row>
    <row r="628" spans="1:20" ht="24.75" customHeight="1" outlineLevel="1">
      <c r="A628" s="19">
        <v>28900</v>
      </c>
      <c r="B628" s="20">
        <v>2958411</v>
      </c>
      <c r="C628" s="71" t="s">
        <v>230</v>
      </c>
      <c r="D628" s="57">
        <v>0</v>
      </c>
      <c r="E628" s="57">
        <v>0</v>
      </c>
      <c r="F628" s="57">
        <f>ROUND(Q$628,-2)</f>
        <v>0</v>
      </c>
      <c r="G628" s="57">
        <f>ROUND(Q$628,-2)</f>
        <v>0</v>
      </c>
      <c r="H628" s="57">
        <f>ROUND(Q$628,-2)</f>
        <v>0</v>
      </c>
      <c r="I628" s="57">
        <f>ROUND(Q$628,-2)</f>
        <v>0</v>
      </c>
      <c r="J628" s="57">
        <f>ROUND(Q$628,-2)</f>
        <v>0</v>
      </c>
      <c r="K628" s="57">
        <f>ROUND(Q$628,-2)</f>
        <v>0</v>
      </c>
      <c r="L628" s="57">
        <f>ROUND(Q$628,-2)</f>
        <v>0</v>
      </c>
      <c r="M628" s="57">
        <f>ROUND(Q$628,-2)</f>
        <v>0</v>
      </c>
      <c r="N628" s="57">
        <f>ROUND(Q$628,-2)</f>
        <v>0</v>
      </c>
      <c r="O628" s="63">
        <f>ROUND(Q$628,-2)</f>
        <v>0</v>
      </c>
      <c r="P628" s="47"/>
      <c r="Q628" s="45">
        <f t="shared" si="169"/>
        <v>0</v>
      </c>
      <c r="R628" s="47"/>
      <c r="S628" s="47"/>
      <c r="T628" s="47"/>
    </row>
    <row r="629" spans="1:20" ht="24.75" customHeight="1" outlineLevel="1">
      <c r="A629" s="19">
        <v>28901</v>
      </c>
      <c r="B629" s="20">
        <v>2958412</v>
      </c>
      <c r="C629" s="71" t="s">
        <v>534</v>
      </c>
      <c r="D629" s="57">
        <v>0</v>
      </c>
      <c r="E629" s="57">
        <v>0</v>
      </c>
      <c r="F629" s="57">
        <f>ROUND(Q$629,-2)</f>
        <v>0</v>
      </c>
      <c r="G629" s="57">
        <f>ROUND(Q$629,-2)</f>
        <v>0</v>
      </c>
      <c r="H629" s="57">
        <f>ROUND(Q$629,-2)</f>
        <v>0</v>
      </c>
      <c r="I629" s="57">
        <f>ROUND(Q$629,-2)</f>
        <v>0</v>
      </c>
      <c r="J629" s="57">
        <f>ROUND(Q$629,-2)</f>
        <v>0</v>
      </c>
      <c r="K629" s="57">
        <f>ROUND(Q$629,-2)</f>
        <v>0</v>
      </c>
      <c r="L629" s="57">
        <f>ROUND(Q$629,-2)</f>
        <v>0</v>
      </c>
      <c r="M629" s="57">
        <f>ROUND(Q$629,-2)</f>
        <v>0</v>
      </c>
      <c r="N629" s="57">
        <f>ROUND(Q$629,-2)</f>
        <v>0</v>
      </c>
      <c r="O629" s="63">
        <f>ROUND(Q$629,-2)</f>
        <v>0</v>
      </c>
      <c r="P629" s="47"/>
      <c r="Q629" s="45">
        <f t="shared" si="169"/>
        <v>0</v>
      </c>
      <c r="R629" s="47"/>
      <c r="S629" s="47"/>
      <c r="T629" s="47"/>
    </row>
    <row r="630" spans="1:20" ht="24.75" customHeight="1" outlineLevel="1">
      <c r="A630" s="19">
        <v>28410</v>
      </c>
      <c r="B630" s="20">
        <v>2958511</v>
      </c>
      <c r="C630" s="71" t="s">
        <v>535</v>
      </c>
      <c r="D630" s="57">
        <v>0</v>
      </c>
      <c r="E630" s="57">
        <v>0</v>
      </c>
      <c r="F630" s="57">
        <f>ROUND(Q$630,-2)</f>
        <v>0</v>
      </c>
      <c r="G630" s="57">
        <f>ROUND(Q$630,-2)</f>
        <v>0</v>
      </c>
      <c r="H630" s="57">
        <f>ROUND(Q$630,-2)</f>
        <v>0</v>
      </c>
      <c r="I630" s="57">
        <f>ROUND(Q$630,-2)</f>
        <v>0</v>
      </c>
      <c r="J630" s="57">
        <f>ROUND(Q$630,-2)</f>
        <v>0</v>
      </c>
      <c r="K630" s="57">
        <f>ROUND(Q$630,-2)</f>
        <v>0</v>
      </c>
      <c r="L630" s="57">
        <f>ROUND(Q$630,-2)</f>
        <v>0</v>
      </c>
      <c r="M630" s="57">
        <f>ROUND(Q$630,-2)</f>
        <v>0</v>
      </c>
      <c r="N630" s="57">
        <f>ROUND(Q$630,-2)</f>
        <v>0</v>
      </c>
      <c r="O630" s="63">
        <f>ROUND(Q$630,-2)</f>
        <v>0</v>
      </c>
      <c r="P630" s="47"/>
      <c r="Q630" s="45">
        <f t="shared" si="169"/>
        <v>0</v>
      </c>
      <c r="R630" s="47"/>
      <c r="S630" s="47"/>
      <c r="T630" s="47"/>
    </row>
    <row r="631" spans="1:20" ht="24.75" customHeight="1" outlineLevel="1">
      <c r="A631" s="19">
        <v>28420</v>
      </c>
      <c r="B631" s="20">
        <v>2958610</v>
      </c>
      <c r="C631" s="71" t="s">
        <v>536</v>
      </c>
      <c r="D631" s="57">
        <v>0</v>
      </c>
      <c r="E631" s="57">
        <v>0</v>
      </c>
      <c r="F631" s="57">
        <f>ROUND(Q$631,-2)</f>
        <v>0</v>
      </c>
      <c r="G631" s="57">
        <f>ROUND(Q$631,-2)</f>
        <v>0</v>
      </c>
      <c r="H631" s="57">
        <f>ROUND(Q$631,-2)</f>
        <v>0</v>
      </c>
      <c r="I631" s="57">
        <f>ROUND(Q$631,-2)</f>
        <v>0</v>
      </c>
      <c r="J631" s="57">
        <f>ROUND(Q$631,-2)</f>
        <v>0</v>
      </c>
      <c r="K631" s="57">
        <f>ROUND(Q$631,-2)</f>
        <v>0</v>
      </c>
      <c r="L631" s="57">
        <f>ROUND(Q$631,-2)</f>
        <v>0</v>
      </c>
      <c r="M631" s="57">
        <f>ROUND(Q$631,-2)</f>
        <v>0</v>
      </c>
      <c r="N631" s="57">
        <f>ROUND(Q$631,-2)</f>
        <v>0</v>
      </c>
      <c r="O631" s="63">
        <f>ROUND(Q$631,-2)</f>
        <v>0</v>
      </c>
      <c r="P631" s="47"/>
      <c r="Q631" s="45">
        <f t="shared" si="169"/>
        <v>0</v>
      </c>
      <c r="R631" s="47"/>
      <c r="S631" s="47"/>
      <c r="T631" s="47"/>
    </row>
    <row r="632" spans="1:20" ht="24.75" customHeight="1" outlineLevel="1">
      <c r="A632" s="19">
        <v>28421</v>
      </c>
      <c r="B632" s="20">
        <v>2958611</v>
      </c>
      <c r="C632" s="71" t="s">
        <v>537</v>
      </c>
      <c r="D632" s="57">
        <v>0</v>
      </c>
      <c r="E632" s="57">
        <v>0</v>
      </c>
      <c r="F632" s="57">
        <f>ROUND(Q$632,-2)</f>
        <v>0</v>
      </c>
      <c r="G632" s="57">
        <f>ROUND(Q$632,-2)</f>
        <v>0</v>
      </c>
      <c r="H632" s="57">
        <f>ROUND(Q$632,-2)</f>
        <v>0</v>
      </c>
      <c r="I632" s="57">
        <f>ROUND(Q$632,-2)</f>
        <v>0</v>
      </c>
      <c r="J632" s="57">
        <f>ROUND(Q$632,-2)</f>
        <v>0</v>
      </c>
      <c r="K632" s="57">
        <f>ROUND(Q$632,-2)</f>
        <v>0</v>
      </c>
      <c r="L632" s="57">
        <f>ROUND(Q$632,-2)</f>
        <v>0</v>
      </c>
      <c r="M632" s="57">
        <f>ROUND(Q$632,-2)</f>
        <v>0</v>
      </c>
      <c r="N632" s="57">
        <f>ROUND(Q$632,-2)</f>
        <v>0</v>
      </c>
      <c r="O632" s="63">
        <f>ROUND(Q$632,-2)</f>
        <v>0</v>
      </c>
      <c r="P632" s="47"/>
      <c r="Q632" s="45">
        <f t="shared" si="169"/>
        <v>0</v>
      </c>
      <c r="R632" s="47"/>
      <c r="S632" s="47"/>
      <c r="T632" s="47"/>
    </row>
    <row r="633" spans="1:20" ht="24.75" customHeight="1" outlineLevel="1">
      <c r="A633" s="19">
        <v>28422</v>
      </c>
      <c r="B633" s="20">
        <v>2958612</v>
      </c>
      <c r="C633" s="71" t="s">
        <v>538</v>
      </c>
      <c r="D633" s="57">
        <v>0</v>
      </c>
      <c r="E633" s="57">
        <v>0</v>
      </c>
      <c r="F633" s="57">
        <f>ROUND(Q$633,-2)</f>
        <v>0</v>
      </c>
      <c r="G633" s="57">
        <f>ROUND(Q$633,-2)</f>
        <v>0</v>
      </c>
      <c r="H633" s="57">
        <f>ROUND(Q$633,-2)</f>
        <v>0</v>
      </c>
      <c r="I633" s="57">
        <f>ROUND(Q$633,-2)</f>
        <v>0</v>
      </c>
      <c r="J633" s="57">
        <f>ROUND(Q$633,-2)</f>
        <v>0</v>
      </c>
      <c r="K633" s="57">
        <f>ROUND(Q$633,-2)</f>
        <v>0</v>
      </c>
      <c r="L633" s="57">
        <f>ROUND(Q$633,-2)</f>
        <v>0</v>
      </c>
      <c r="M633" s="57">
        <f>ROUND(Q$633,-2)</f>
        <v>0</v>
      </c>
      <c r="N633" s="57">
        <f>ROUND(Q$633,-2)</f>
        <v>0</v>
      </c>
      <c r="O633" s="63">
        <f>ROUND(Q$633,-2)</f>
        <v>0</v>
      </c>
      <c r="P633" s="47"/>
      <c r="Q633" s="45">
        <f t="shared" si="169"/>
        <v>0</v>
      </c>
      <c r="R633" s="47"/>
      <c r="S633" s="47"/>
      <c r="T633" s="47"/>
    </row>
    <row r="634" spans="1:20" ht="24.75" customHeight="1" outlineLevel="1">
      <c r="A634" s="19">
        <v>28423</v>
      </c>
      <c r="B634" s="20">
        <v>2958613</v>
      </c>
      <c r="C634" s="71" t="s">
        <v>539</v>
      </c>
      <c r="D634" s="57">
        <v>0</v>
      </c>
      <c r="E634" s="57">
        <v>0</v>
      </c>
      <c r="F634" s="57">
        <f>ROUND(Q$634,-2)</f>
        <v>0</v>
      </c>
      <c r="G634" s="57">
        <f>ROUND(Q$634,-2)</f>
        <v>0</v>
      </c>
      <c r="H634" s="57">
        <f>ROUND(Q$634,-2)</f>
        <v>0</v>
      </c>
      <c r="I634" s="57">
        <f>ROUND(Q$634,-2)</f>
        <v>0</v>
      </c>
      <c r="J634" s="57">
        <f>ROUND(Q$634,-2)</f>
        <v>0</v>
      </c>
      <c r="K634" s="57">
        <f>ROUND(Q$634,-2)</f>
        <v>0</v>
      </c>
      <c r="L634" s="57">
        <f>ROUND(Q$634,-2)</f>
        <v>0</v>
      </c>
      <c r="M634" s="57">
        <f>ROUND(Q$634,-2)</f>
        <v>0</v>
      </c>
      <c r="N634" s="57">
        <f>ROUND(Q$634,-2)</f>
        <v>0</v>
      </c>
      <c r="O634" s="63">
        <f>ROUND(Q$634,-2)</f>
        <v>0</v>
      </c>
      <c r="P634" s="47"/>
      <c r="Q634" s="45">
        <f t="shared" si="169"/>
        <v>0</v>
      </c>
      <c r="R634" s="47"/>
      <c r="S634" s="47"/>
      <c r="T634" s="47"/>
    </row>
    <row r="635" spans="1:20" ht="24.75" customHeight="1" outlineLevel="1">
      <c r="A635" s="19">
        <v>28424</v>
      </c>
      <c r="B635" s="20">
        <v>2958614</v>
      </c>
      <c r="C635" s="71" t="s">
        <v>540</v>
      </c>
      <c r="D635" s="57">
        <v>0</v>
      </c>
      <c r="E635" s="57">
        <v>0</v>
      </c>
      <c r="F635" s="57">
        <f>ROUND(Q$635,-2)</f>
        <v>0</v>
      </c>
      <c r="G635" s="57">
        <f>ROUND(Q$635,-2)</f>
        <v>0</v>
      </c>
      <c r="H635" s="57">
        <f>ROUND(Q$635,-2)</f>
        <v>0</v>
      </c>
      <c r="I635" s="57">
        <f>ROUND(Q$635,-2)</f>
        <v>0</v>
      </c>
      <c r="J635" s="57">
        <f>ROUND(Q$635,-2)</f>
        <v>0</v>
      </c>
      <c r="K635" s="57">
        <f>ROUND(Q$635,-2)</f>
        <v>0</v>
      </c>
      <c r="L635" s="57">
        <f>ROUND(Q$635,-2)</f>
        <v>0</v>
      </c>
      <c r="M635" s="57">
        <f>ROUND(Q$635,-2)</f>
        <v>0</v>
      </c>
      <c r="N635" s="57">
        <f>ROUND(Q$635,-2)</f>
        <v>0</v>
      </c>
      <c r="O635" s="63">
        <f>ROUND(Q$635,-2)</f>
        <v>0</v>
      </c>
      <c r="P635" s="47"/>
      <c r="Q635" s="45">
        <f t="shared" si="169"/>
        <v>0</v>
      </c>
      <c r="R635" s="47"/>
      <c r="S635" s="47"/>
      <c r="T635" s="47"/>
    </row>
    <row r="636" spans="1:20" ht="24.75" customHeight="1" outlineLevel="1">
      <c r="A636" s="19" t="s">
        <v>541</v>
      </c>
      <c r="B636" s="20" t="s">
        <v>542</v>
      </c>
      <c r="C636" s="71" t="s">
        <v>543</v>
      </c>
      <c r="D636" s="57">
        <v>0</v>
      </c>
      <c r="E636" s="57">
        <v>0</v>
      </c>
      <c r="F636" s="57">
        <f>ROUND(Q$636,-2)</f>
        <v>0</v>
      </c>
      <c r="G636" s="57">
        <f>ROUND(Q$636,-2)</f>
        <v>0</v>
      </c>
      <c r="H636" s="57">
        <f>ROUND(Q$636,-2)</f>
        <v>0</v>
      </c>
      <c r="I636" s="57">
        <f>ROUND(Q$636,-2)</f>
        <v>0</v>
      </c>
      <c r="J636" s="57">
        <f>ROUND(Q$636,-2)</f>
        <v>0</v>
      </c>
      <c r="K636" s="57">
        <f>ROUND(Q$636,-2)</f>
        <v>0</v>
      </c>
      <c r="L636" s="57">
        <f>ROUND(Q$636,-2)</f>
        <v>0</v>
      </c>
      <c r="M636" s="57">
        <f>ROUND(Q$636,-2)</f>
        <v>0</v>
      </c>
      <c r="N636" s="57">
        <f>ROUND(Q$636,-2)</f>
        <v>0</v>
      </c>
      <c r="O636" s="63">
        <f>ROUND(Q$636,-2)</f>
        <v>0</v>
      </c>
      <c r="P636" s="47"/>
      <c r="Q636" s="45">
        <f t="shared" si="169"/>
        <v>0</v>
      </c>
      <c r="R636" s="47"/>
      <c r="S636" s="47"/>
      <c r="T636" s="47"/>
    </row>
    <row r="637" spans="1:20" ht="24.75" customHeight="1" outlineLevel="1">
      <c r="A637" s="19"/>
      <c r="B637" s="20">
        <v>2958711</v>
      </c>
      <c r="C637" s="71" t="s">
        <v>544</v>
      </c>
      <c r="D637" s="57">
        <v>0</v>
      </c>
      <c r="E637" s="57">
        <v>0</v>
      </c>
      <c r="F637" s="57">
        <f>ROUND(Q$637,-2)</f>
        <v>0</v>
      </c>
      <c r="G637" s="57">
        <f>ROUND(Q$637,-2)</f>
        <v>0</v>
      </c>
      <c r="H637" s="57">
        <f>ROUND(Q$637,-2)</f>
        <v>0</v>
      </c>
      <c r="I637" s="57">
        <f>ROUND(Q$637,-2)</f>
        <v>0</v>
      </c>
      <c r="J637" s="57">
        <f>ROUND(Q$637,-2)</f>
        <v>0</v>
      </c>
      <c r="K637" s="57">
        <f>ROUND(Q$637,-2)</f>
        <v>0</v>
      </c>
      <c r="L637" s="57">
        <f>ROUND(Q$637,-2)</f>
        <v>0</v>
      </c>
      <c r="M637" s="57">
        <f>ROUND(Q$637,-2)</f>
        <v>0</v>
      </c>
      <c r="N637" s="57">
        <f>ROUND(Q$637,-2)</f>
        <v>0</v>
      </c>
      <c r="O637" s="63">
        <f>ROUND(Q$637,-2)</f>
        <v>0</v>
      </c>
      <c r="P637" s="47"/>
      <c r="Q637" s="45">
        <f t="shared" si="169"/>
        <v>0</v>
      </c>
      <c r="R637" s="47"/>
      <c r="S637" s="47"/>
      <c r="T637" s="47"/>
    </row>
    <row r="638" spans="1:20" ht="24.75" customHeight="1" outlineLevel="1">
      <c r="A638" s="19"/>
      <c r="B638" s="20">
        <v>2958811</v>
      </c>
      <c r="C638" s="71" t="s">
        <v>545</v>
      </c>
      <c r="D638" s="57">
        <v>0</v>
      </c>
      <c r="E638" s="57">
        <v>0</v>
      </c>
      <c r="F638" s="57">
        <f>ROUND(Q$638,-2)</f>
        <v>0</v>
      </c>
      <c r="G638" s="57">
        <f>ROUND(Q$638,-2)</f>
        <v>0</v>
      </c>
      <c r="H638" s="57">
        <f>ROUND(Q$638,-2)</f>
        <v>0</v>
      </c>
      <c r="I638" s="57">
        <f>ROUND(Q$638,-2)</f>
        <v>0</v>
      </c>
      <c r="J638" s="57">
        <f>ROUND(Q$638,-2)</f>
        <v>0</v>
      </c>
      <c r="K638" s="57">
        <f>ROUND(Q$638,-2)</f>
        <v>0</v>
      </c>
      <c r="L638" s="57">
        <f>ROUND(Q$638,-2)</f>
        <v>0</v>
      </c>
      <c r="M638" s="57">
        <f>ROUND(Q$638,-2)</f>
        <v>0</v>
      </c>
      <c r="N638" s="57">
        <f>ROUND(Q$638,-2)</f>
        <v>0</v>
      </c>
      <c r="O638" s="63">
        <f>ROUND(Q$638,-2)</f>
        <v>0</v>
      </c>
      <c r="P638" s="47"/>
      <c r="Q638" s="45">
        <f t="shared" si="169"/>
        <v>0</v>
      </c>
      <c r="R638" s="47"/>
      <c r="S638" s="47"/>
      <c r="T638" s="47"/>
    </row>
    <row r="639" spans="1:20" ht="24.75" customHeight="1" outlineLevel="1">
      <c r="A639" s="19"/>
      <c r="B639" s="20">
        <v>2958911</v>
      </c>
      <c r="C639" s="71" t="s">
        <v>546</v>
      </c>
      <c r="D639" s="57">
        <v>0</v>
      </c>
      <c r="E639" s="57">
        <v>0</v>
      </c>
      <c r="F639" s="57">
        <f>ROUND(Q$639,-2)</f>
        <v>0</v>
      </c>
      <c r="G639" s="57">
        <f>ROUND(Q$639,-2)</f>
        <v>0</v>
      </c>
      <c r="H639" s="57">
        <f>ROUND(Q$639,-2)</f>
        <v>0</v>
      </c>
      <c r="I639" s="57">
        <f>ROUND(Q$639,-2)</f>
        <v>0</v>
      </c>
      <c r="J639" s="57">
        <f>ROUND(Q$639,-2)</f>
        <v>0</v>
      </c>
      <c r="K639" s="57">
        <f>ROUND(Q$639,-2)</f>
        <v>0</v>
      </c>
      <c r="L639" s="57">
        <f>ROUND(Q$639,-2)</f>
        <v>0</v>
      </c>
      <c r="M639" s="57">
        <f>ROUND(Q$639,-2)</f>
        <v>0</v>
      </c>
      <c r="N639" s="57">
        <f>ROUND(Q$639,-2)</f>
        <v>0</v>
      </c>
      <c r="O639" s="63">
        <f>ROUND(Q$639,-2)</f>
        <v>0</v>
      </c>
      <c r="P639" s="47"/>
      <c r="Q639" s="45">
        <f t="shared" si="169"/>
        <v>0</v>
      </c>
      <c r="R639" s="47"/>
      <c r="S639" s="47"/>
      <c r="T639" s="47"/>
    </row>
    <row r="640" spans="1:20" ht="24.75" customHeight="1" outlineLevel="1">
      <c r="A640" s="19">
        <v>25700</v>
      </c>
      <c r="B640" s="20">
        <v>2990000</v>
      </c>
      <c r="C640" s="71" t="s">
        <v>27</v>
      </c>
      <c r="D640" s="57">
        <f t="shared" ref="D640:O640" si="174">+SUM(D641:D720)</f>
        <v>14570309.265000001</v>
      </c>
      <c r="E640" s="57">
        <f t="shared" si="174"/>
        <v>15375888.856000001</v>
      </c>
      <c r="F640" s="57">
        <f t="shared" si="174"/>
        <v>15376100</v>
      </c>
      <c r="G640" s="57">
        <f t="shared" si="174"/>
        <v>15376100</v>
      </c>
      <c r="H640" s="57">
        <f t="shared" si="174"/>
        <v>15376100</v>
      </c>
      <c r="I640" s="57">
        <f t="shared" si="174"/>
        <v>15376100</v>
      </c>
      <c r="J640" s="57">
        <f t="shared" si="174"/>
        <v>15376100</v>
      </c>
      <c r="K640" s="57">
        <f t="shared" si="174"/>
        <v>15376100</v>
      </c>
      <c r="L640" s="57">
        <f t="shared" si="174"/>
        <v>15376100</v>
      </c>
      <c r="M640" s="57">
        <f t="shared" si="174"/>
        <v>15376100</v>
      </c>
      <c r="N640" s="57">
        <f t="shared" si="174"/>
        <v>15376100</v>
      </c>
      <c r="O640" s="63">
        <f t="shared" si="174"/>
        <v>15376100</v>
      </c>
      <c r="P640" s="47"/>
      <c r="Q640" s="45">
        <f t="shared" si="169"/>
        <v>15375888.856000001</v>
      </c>
      <c r="R640" s="47"/>
      <c r="S640" s="47"/>
      <c r="T640" s="47"/>
    </row>
    <row r="641" spans="1:20" ht="24.75" customHeight="1" outlineLevel="1">
      <c r="A641" s="19">
        <v>25701</v>
      </c>
      <c r="B641" s="20">
        <v>2991011</v>
      </c>
      <c r="C641" s="71" t="s">
        <v>547</v>
      </c>
      <c r="D641" s="57">
        <v>74743.921000000002</v>
      </c>
      <c r="E641" s="57">
        <v>74405.081000000006</v>
      </c>
      <c r="F641" s="57">
        <f>ROUND(Q$641,-2)</f>
        <v>74400</v>
      </c>
      <c r="G641" s="57">
        <f>ROUND(Q$641,-2)</f>
        <v>74400</v>
      </c>
      <c r="H641" s="57">
        <f>ROUND(Q$641,-2)</f>
        <v>74400</v>
      </c>
      <c r="I641" s="57">
        <f>ROUND(Q$641,-2)</f>
        <v>74400</v>
      </c>
      <c r="J641" s="57">
        <f>ROUND(Q$641,-2)</f>
        <v>74400</v>
      </c>
      <c r="K641" s="57">
        <f>ROUND(Q$641,-2)</f>
        <v>74400</v>
      </c>
      <c r="L641" s="57">
        <f>ROUND(Q$641,-2)</f>
        <v>74400</v>
      </c>
      <c r="M641" s="57">
        <f>ROUND(Q$641,-2)</f>
        <v>74400</v>
      </c>
      <c r="N641" s="57">
        <f>ROUND(Q$641,-2)</f>
        <v>74400</v>
      </c>
      <c r="O641" s="63">
        <f>ROUND(Q$641,-2)</f>
        <v>74400</v>
      </c>
      <c r="P641" s="47"/>
      <c r="Q641" s="45">
        <f t="shared" si="169"/>
        <v>74405.081000000006</v>
      </c>
      <c r="R641" s="47"/>
      <c r="S641" s="47"/>
      <c r="T641" s="47"/>
    </row>
    <row r="642" spans="1:20" ht="24.75" customHeight="1" outlineLevel="1">
      <c r="A642" s="19">
        <v>25702</v>
      </c>
      <c r="B642" s="20">
        <v>2991012</v>
      </c>
      <c r="C642" s="71" t="s">
        <v>548</v>
      </c>
      <c r="D642" s="57">
        <v>0</v>
      </c>
      <c r="E642" s="57">
        <v>0</v>
      </c>
      <c r="F642" s="57">
        <f>ROUND(Q$642,-2)</f>
        <v>0</v>
      </c>
      <c r="G642" s="57">
        <f>ROUND(Q$642,-2)</f>
        <v>0</v>
      </c>
      <c r="H642" s="57">
        <f>ROUND(Q$642,-2)</f>
        <v>0</v>
      </c>
      <c r="I642" s="57">
        <f>ROUND(Q$642,-2)</f>
        <v>0</v>
      </c>
      <c r="J642" s="57">
        <f>ROUND(Q$642,-2)</f>
        <v>0</v>
      </c>
      <c r="K642" s="57">
        <f>ROUND(Q$642,-2)</f>
        <v>0</v>
      </c>
      <c r="L642" s="57">
        <f>ROUND(Q$642,-2)</f>
        <v>0</v>
      </c>
      <c r="M642" s="57">
        <f>ROUND(Q$642,-2)</f>
        <v>0</v>
      </c>
      <c r="N642" s="57">
        <f>ROUND(Q$642,-2)</f>
        <v>0</v>
      </c>
      <c r="O642" s="63">
        <f>ROUND(Q$642,-2)</f>
        <v>0</v>
      </c>
      <c r="P642" s="47"/>
      <c r="Q642" s="45">
        <f t="shared" si="169"/>
        <v>0</v>
      </c>
      <c r="R642" s="47"/>
      <c r="S642" s="47"/>
      <c r="T642" s="47"/>
    </row>
    <row r="643" spans="1:20" ht="24.75" customHeight="1" outlineLevel="1">
      <c r="A643" s="19">
        <v>25703</v>
      </c>
      <c r="B643" s="20">
        <v>2991013</v>
      </c>
      <c r="C643" s="71" t="s">
        <v>549</v>
      </c>
      <c r="D643" s="57">
        <v>0</v>
      </c>
      <c r="E643" s="57">
        <v>0</v>
      </c>
      <c r="F643" s="57">
        <f>ROUND(Q$643,-2)</f>
        <v>0</v>
      </c>
      <c r="G643" s="57">
        <f>ROUND(Q$643,-2)</f>
        <v>0</v>
      </c>
      <c r="H643" s="57">
        <f>ROUND(Q$643,-2)</f>
        <v>0</v>
      </c>
      <c r="I643" s="57">
        <f>ROUND(Q$643,-2)</f>
        <v>0</v>
      </c>
      <c r="J643" s="57">
        <f>ROUND(Q$643,-2)</f>
        <v>0</v>
      </c>
      <c r="K643" s="57">
        <f>ROUND(Q$643,-2)</f>
        <v>0</v>
      </c>
      <c r="L643" s="57">
        <f>ROUND(Q$643,-2)</f>
        <v>0</v>
      </c>
      <c r="M643" s="57">
        <f>ROUND(Q$643,-2)</f>
        <v>0</v>
      </c>
      <c r="N643" s="57">
        <f>ROUND(Q$643,-2)</f>
        <v>0</v>
      </c>
      <c r="O643" s="63">
        <f>ROUND(Q$643,-2)</f>
        <v>0</v>
      </c>
      <c r="P643" s="47"/>
      <c r="Q643" s="45">
        <f t="shared" si="169"/>
        <v>0</v>
      </c>
      <c r="R643" s="47"/>
      <c r="S643" s="47"/>
      <c r="T643" s="47"/>
    </row>
    <row r="644" spans="1:20" ht="24.75" customHeight="1" outlineLevel="1">
      <c r="A644" s="19">
        <v>25704</v>
      </c>
      <c r="B644" s="20">
        <v>2991014</v>
      </c>
      <c r="C644" s="71" t="s">
        <v>550</v>
      </c>
      <c r="D644" s="57">
        <v>476558.038</v>
      </c>
      <c r="E644" s="57">
        <v>545717.02</v>
      </c>
      <c r="F644" s="57">
        <f>ROUND(Q$644,-2)</f>
        <v>545700</v>
      </c>
      <c r="G644" s="57">
        <f>ROUND(Q$644,-2)</f>
        <v>545700</v>
      </c>
      <c r="H644" s="57">
        <f>ROUND(Q$644,-2)</f>
        <v>545700</v>
      </c>
      <c r="I644" s="57">
        <f>ROUND(Q$644,-2)</f>
        <v>545700</v>
      </c>
      <c r="J644" s="57">
        <f>ROUND(Q$644,-2)</f>
        <v>545700</v>
      </c>
      <c r="K644" s="57">
        <f>ROUND(Q$644,-2)</f>
        <v>545700</v>
      </c>
      <c r="L644" s="57">
        <f>ROUND(Q$644,-2)</f>
        <v>545700</v>
      </c>
      <c r="M644" s="57">
        <f>ROUND(Q$644,-2)</f>
        <v>545700</v>
      </c>
      <c r="N644" s="57">
        <f>ROUND(Q$644,-2)</f>
        <v>545700</v>
      </c>
      <c r="O644" s="63">
        <f>ROUND(Q$644,-2)</f>
        <v>545700</v>
      </c>
      <c r="P644" s="47"/>
      <c r="Q644" s="45">
        <f t="shared" si="169"/>
        <v>545717.02</v>
      </c>
      <c r="R644" s="47"/>
      <c r="S644" s="47"/>
      <c r="T644" s="47"/>
    </row>
    <row r="645" spans="1:20" ht="24.75" customHeight="1" outlineLevel="1">
      <c r="A645" s="19">
        <v>25705</v>
      </c>
      <c r="B645" s="20">
        <v>2991015</v>
      </c>
      <c r="C645" s="71" t="s">
        <v>551</v>
      </c>
      <c r="D645" s="57">
        <v>0</v>
      </c>
      <c r="E645" s="57">
        <v>0</v>
      </c>
      <c r="F645" s="57">
        <f>ROUND(Q$645,-2)</f>
        <v>0</v>
      </c>
      <c r="G645" s="57">
        <f>ROUND(Q$645,-2)</f>
        <v>0</v>
      </c>
      <c r="H645" s="57">
        <f>ROUND(Q$645,-2)</f>
        <v>0</v>
      </c>
      <c r="I645" s="57">
        <f>ROUND(Q$645,-2)</f>
        <v>0</v>
      </c>
      <c r="J645" s="57">
        <f>ROUND(Q$645,-2)</f>
        <v>0</v>
      </c>
      <c r="K645" s="57">
        <f>ROUND(Q$645,-2)</f>
        <v>0</v>
      </c>
      <c r="L645" s="57">
        <f>ROUND(Q$645,-2)</f>
        <v>0</v>
      </c>
      <c r="M645" s="57">
        <f>ROUND(Q$645,-2)</f>
        <v>0</v>
      </c>
      <c r="N645" s="57">
        <f>ROUND(Q$645,-2)</f>
        <v>0</v>
      </c>
      <c r="O645" s="63">
        <f>ROUND(Q$645,-2)</f>
        <v>0</v>
      </c>
      <c r="P645" s="47"/>
      <c r="Q645" s="45">
        <f t="shared" si="169"/>
        <v>0</v>
      </c>
      <c r="R645" s="47"/>
      <c r="S645" s="47"/>
      <c r="T645" s="47"/>
    </row>
    <row r="646" spans="1:20" ht="24.75" customHeight="1" outlineLevel="1">
      <c r="A646" s="19">
        <v>25706</v>
      </c>
      <c r="B646" s="20">
        <v>2991016</v>
      </c>
      <c r="C646" s="71" t="s">
        <v>552</v>
      </c>
      <c r="D646" s="57">
        <v>1357.732</v>
      </c>
      <c r="E646" s="57">
        <v>0</v>
      </c>
      <c r="F646" s="57">
        <f>ROUND(Q$646,-2)</f>
        <v>0</v>
      </c>
      <c r="G646" s="57">
        <f>ROUND(Q$646,-2)</f>
        <v>0</v>
      </c>
      <c r="H646" s="57">
        <f>ROUND(Q$646,-2)</f>
        <v>0</v>
      </c>
      <c r="I646" s="57">
        <f>ROUND(Q$646,-2)</f>
        <v>0</v>
      </c>
      <c r="J646" s="57">
        <f>ROUND(Q$646,-2)</f>
        <v>0</v>
      </c>
      <c r="K646" s="57">
        <f>ROUND(Q$646,-2)</f>
        <v>0</v>
      </c>
      <c r="L646" s="57">
        <f>ROUND(Q$646,-2)</f>
        <v>0</v>
      </c>
      <c r="M646" s="57">
        <f>ROUND(Q$646,-2)</f>
        <v>0</v>
      </c>
      <c r="N646" s="57">
        <f>ROUND(Q$646,-2)</f>
        <v>0</v>
      </c>
      <c r="O646" s="63">
        <f>ROUND(Q$646,-2)</f>
        <v>0</v>
      </c>
      <c r="P646" s="47"/>
      <c r="Q646" s="45">
        <f t="shared" si="169"/>
        <v>0</v>
      </c>
      <c r="R646" s="47"/>
      <c r="S646" s="47"/>
      <c r="T646" s="47"/>
    </row>
    <row r="647" spans="1:20" ht="24.75" customHeight="1" outlineLevel="1">
      <c r="A647" s="19">
        <v>25707</v>
      </c>
      <c r="B647" s="20">
        <v>2991017</v>
      </c>
      <c r="C647" s="71" t="s">
        <v>553</v>
      </c>
      <c r="D647" s="57">
        <v>275044.42800000001</v>
      </c>
      <c r="E647" s="57">
        <v>266789.52299999999</v>
      </c>
      <c r="F647" s="57">
        <v>266800</v>
      </c>
      <c r="G647" s="57">
        <v>266800</v>
      </c>
      <c r="H647" s="57">
        <v>266800</v>
      </c>
      <c r="I647" s="57">
        <v>266800</v>
      </c>
      <c r="J647" s="57">
        <v>266800</v>
      </c>
      <c r="K647" s="57">
        <v>266800</v>
      </c>
      <c r="L647" s="57">
        <v>266800</v>
      </c>
      <c r="M647" s="57">
        <v>266800</v>
      </c>
      <c r="N647" s="57">
        <v>266800</v>
      </c>
      <c r="O647" s="63">
        <v>266800</v>
      </c>
      <c r="P647" s="47"/>
      <c r="Q647" s="45">
        <f t="shared" si="169"/>
        <v>266789.52299999999</v>
      </c>
      <c r="R647" s="47"/>
      <c r="S647" s="47"/>
      <c r="T647" s="47"/>
    </row>
    <row r="648" spans="1:20" ht="24.75" customHeight="1" outlineLevel="1">
      <c r="A648" s="19">
        <v>25708</v>
      </c>
      <c r="B648" s="20">
        <v>2991018</v>
      </c>
      <c r="C648" s="71" t="s">
        <v>554</v>
      </c>
      <c r="D648" s="57">
        <v>43953.464999999997</v>
      </c>
      <c r="E648" s="57">
        <v>43953.464999999997</v>
      </c>
      <c r="F648" s="57">
        <f>ROUND(Q$648,-2)</f>
        <v>44000</v>
      </c>
      <c r="G648" s="57">
        <f>ROUND(Q$648,-2)</f>
        <v>44000</v>
      </c>
      <c r="H648" s="57">
        <f>ROUND(Q$648,-2)</f>
        <v>44000</v>
      </c>
      <c r="I648" s="57">
        <f>ROUND(Q$648,-2)</f>
        <v>44000</v>
      </c>
      <c r="J648" s="57">
        <f>ROUND(Q$648,-2)</f>
        <v>44000</v>
      </c>
      <c r="K648" s="57">
        <f>ROUND(Q$648,-2)</f>
        <v>44000</v>
      </c>
      <c r="L648" s="57">
        <f>ROUND(Q$648,-2)</f>
        <v>44000</v>
      </c>
      <c r="M648" s="57">
        <f>ROUND(Q$648,-2)</f>
        <v>44000</v>
      </c>
      <c r="N648" s="57">
        <f>ROUND(Q$648,-2)</f>
        <v>44000</v>
      </c>
      <c r="O648" s="63">
        <f>ROUND(Q$648,-2)</f>
        <v>44000</v>
      </c>
      <c r="P648" s="47"/>
      <c r="Q648" s="45">
        <f t="shared" si="169"/>
        <v>43953.464999999997</v>
      </c>
      <c r="R648" s="47"/>
      <c r="S648" s="47"/>
      <c r="T648" s="47"/>
    </row>
    <row r="649" spans="1:20" ht="24.75" customHeight="1" outlineLevel="1">
      <c r="A649" s="19">
        <v>25709</v>
      </c>
      <c r="B649" s="20">
        <v>2991019</v>
      </c>
      <c r="C649" s="71" t="s">
        <v>555</v>
      </c>
      <c r="D649" s="57">
        <v>7345.8509999999997</v>
      </c>
      <c r="E649" s="57">
        <v>5824.2929999999997</v>
      </c>
      <c r="F649" s="57">
        <f>ROUND(Q$649,-2)</f>
        <v>5800</v>
      </c>
      <c r="G649" s="57">
        <f>ROUND(Q$649,-2)</f>
        <v>5800</v>
      </c>
      <c r="H649" s="57">
        <f>ROUND(Q$649,-2)</f>
        <v>5800</v>
      </c>
      <c r="I649" s="57">
        <f>ROUND(Q$649,-2)</f>
        <v>5800</v>
      </c>
      <c r="J649" s="57">
        <f>ROUND(Q$649,-2)</f>
        <v>5800</v>
      </c>
      <c r="K649" s="57">
        <f>ROUND(Q$649,-2)</f>
        <v>5800</v>
      </c>
      <c r="L649" s="57">
        <f>ROUND(Q$649,-2)</f>
        <v>5800</v>
      </c>
      <c r="M649" s="57">
        <f>ROUND(Q$649,-2)</f>
        <v>5800</v>
      </c>
      <c r="N649" s="57">
        <f>ROUND(Q$649,-2)</f>
        <v>5800</v>
      </c>
      <c r="O649" s="63">
        <f>ROUND(Q$649,-2)</f>
        <v>5800</v>
      </c>
      <c r="P649" s="47"/>
      <c r="Q649" s="45">
        <f t="shared" si="169"/>
        <v>5824.2929999999997</v>
      </c>
      <c r="R649" s="47"/>
      <c r="S649" s="47"/>
      <c r="T649" s="47"/>
    </row>
    <row r="650" spans="1:20" ht="24.75" customHeight="1" outlineLevel="1">
      <c r="A650" s="19">
        <v>25743</v>
      </c>
      <c r="B650" s="20">
        <v>2991021</v>
      </c>
      <c r="C650" s="71" t="s">
        <v>556</v>
      </c>
      <c r="D650" s="57">
        <v>395136.51299999998</v>
      </c>
      <c r="E650" s="57">
        <v>78750</v>
      </c>
      <c r="F650" s="57">
        <f>ROUND(Q$650,-2)</f>
        <v>78800</v>
      </c>
      <c r="G650" s="57">
        <f>ROUND(Q$650,-2)</f>
        <v>78800</v>
      </c>
      <c r="H650" s="57">
        <f>ROUND(Q$650,-2)</f>
        <v>78800</v>
      </c>
      <c r="I650" s="57">
        <f>ROUND(Q$650,-2)</f>
        <v>78800</v>
      </c>
      <c r="J650" s="57">
        <f>ROUND(Q$650,-2)</f>
        <v>78800</v>
      </c>
      <c r="K650" s="57">
        <f>ROUND(Q$650,-2)</f>
        <v>78800</v>
      </c>
      <c r="L650" s="57">
        <f>ROUND(Q$650,-2)</f>
        <v>78800</v>
      </c>
      <c r="M650" s="57">
        <f>ROUND(Q$650,-2)</f>
        <v>78800</v>
      </c>
      <c r="N650" s="57">
        <f>ROUND(Q$650,-2)</f>
        <v>78800</v>
      </c>
      <c r="O650" s="63">
        <f>ROUND(Q$650,-2)</f>
        <v>78800</v>
      </c>
      <c r="P650" s="47"/>
      <c r="Q650" s="45">
        <f t="shared" si="169"/>
        <v>78750</v>
      </c>
      <c r="R650" s="47"/>
      <c r="S650" s="47"/>
      <c r="T650" s="47"/>
    </row>
    <row r="651" spans="1:20" ht="24.75" customHeight="1" outlineLevel="1">
      <c r="A651" s="19">
        <v>25710</v>
      </c>
      <c r="B651" s="20">
        <v>2991022</v>
      </c>
      <c r="C651" s="71" t="s">
        <v>557</v>
      </c>
      <c r="D651" s="57">
        <v>0</v>
      </c>
      <c r="E651" s="57">
        <v>0</v>
      </c>
      <c r="F651" s="57">
        <f>ROUND(Q$651,-2)</f>
        <v>0</v>
      </c>
      <c r="G651" s="57">
        <f>ROUND(Q$651,-2)</f>
        <v>0</v>
      </c>
      <c r="H651" s="57">
        <f>ROUND(Q$651,-2)</f>
        <v>0</v>
      </c>
      <c r="I651" s="57">
        <f>ROUND(Q$651,-2)</f>
        <v>0</v>
      </c>
      <c r="J651" s="57">
        <f>ROUND(Q$651,-2)</f>
        <v>0</v>
      </c>
      <c r="K651" s="57">
        <f>ROUND(Q$651,-2)</f>
        <v>0</v>
      </c>
      <c r="L651" s="57">
        <f>ROUND(Q$651,-2)</f>
        <v>0</v>
      </c>
      <c r="M651" s="57">
        <f>ROUND(Q$651,-2)</f>
        <v>0</v>
      </c>
      <c r="N651" s="57">
        <f>ROUND(Q$651,-2)</f>
        <v>0</v>
      </c>
      <c r="O651" s="63">
        <f>ROUND(Q$651,-2)</f>
        <v>0</v>
      </c>
      <c r="P651" s="47"/>
      <c r="Q651" s="45">
        <f t="shared" si="169"/>
        <v>0</v>
      </c>
      <c r="R651" s="47"/>
      <c r="S651" s="47"/>
      <c r="T651" s="47"/>
    </row>
    <row r="652" spans="1:20" ht="24.75" customHeight="1" outlineLevel="1">
      <c r="A652" s="19">
        <v>25711</v>
      </c>
      <c r="B652" s="20">
        <v>2991023</v>
      </c>
      <c r="C652" s="71" t="s">
        <v>558</v>
      </c>
      <c r="D652" s="57">
        <v>0</v>
      </c>
      <c r="E652" s="57">
        <v>0</v>
      </c>
      <c r="F652" s="57">
        <f>ROUND(Q$652,-2)</f>
        <v>0</v>
      </c>
      <c r="G652" s="57">
        <f>ROUND(Q$652,-2)</f>
        <v>0</v>
      </c>
      <c r="H652" s="57">
        <f>ROUND(Q$652,-2)</f>
        <v>0</v>
      </c>
      <c r="I652" s="57">
        <f>ROUND(Q$652,-2)</f>
        <v>0</v>
      </c>
      <c r="J652" s="57">
        <f>ROUND(Q$652,-2)</f>
        <v>0</v>
      </c>
      <c r="K652" s="57">
        <f>ROUND(Q$652,-2)</f>
        <v>0</v>
      </c>
      <c r="L652" s="57">
        <f>ROUND(Q$652,-2)</f>
        <v>0</v>
      </c>
      <c r="M652" s="57">
        <f>ROUND(Q$652,-2)</f>
        <v>0</v>
      </c>
      <c r="N652" s="57">
        <f>ROUND(Q$652,-2)</f>
        <v>0</v>
      </c>
      <c r="O652" s="63">
        <f>ROUND(Q$652,-2)</f>
        <v>0</v>
      </c>
      <c r="P652" s="47"/>
      <c r="Q652" s="45">
        <f t="shared" si="169"/>
        <v>0</v>
      </c>
      <c r="R652" s="47"/>
      <c r="S652" s="47"/>
      <c r="T652" s="47"/>
    </row>
    <row r="653" spans="1:20" ht="24.75" customHeight="1" outlineLevel="1">
      <c r="A653" s="19">
        <v>25712</v>
      </c>
      <c r="B653" s="20">
        <v>2991024</v>
      </c>
      <c r="C653" s="71" t="s">
        <v>559</v>
      </c>
      <c r="D653" s="57">
        <v>0</v>
      </c>
      <c r="E653" s="57">
        <v>0</v>
      </c>
      <c r="F653" s="57">
        <f>ROUND(Q$653,-2)</f>
        <v>0</v>
      </c>
      <c r="G653" s="57">
        <f>ROUND(Q$653,-2)</f>
        <v>0</v>
      </c>
      <c r="H653" s="57">
        <f>ROUND(Q$653,-2)</f>
        <v>0</v>
      </c>
      <c r="I653" s="57">
        <f>ROUND(Q$653,-2)</f>
        <v>0</v>
      </c>
      <c r="J653" s="57">
        <f>ROUND(Q$653,-2)</f>
        <v>0</v>
      </c>
      <c r="K653" s="57">
        <f>ROUND(Q$653,-2)</f>
        <v>0</v>
      </c>
      <c r="L653" s="57">
        <f>ROUND(Q$653,-2)</f>
        <v>0</v>
      </c>
      <c r="M653" s="57">
        <f>ROUND(Q$653,-2)</f>
        <v>0</v>
      </c>
      <c r="N653" s="57">
        <f>ROUND(Q$653,-2)</f>
        <v>0</v>
      </c>
      <c r="O653" s="63">
        <f>ROUND(Q$653,-2)</f>
        <v>0</v>
      </c>
      <c r="P653" s="47"/>
      <c r="Q653" s="45">
        <f t="shared" si="169"/>
        <v>0</v>
      </c>
      <c r="R653" s="47"/>
      <c r="S653" s="47"/>
      <c r="T653" s="47"/>
    </row>
    <row r="654" spans="1:20" ht="24.75" customHeight="1" outlineLevel="1">
      <c r="A654" s="19">
        <v>25713</v>
      </c>
      <c r="B654" s="20">
        <v>2991025</v>
      </c>
      <c r="C654" s="71" t="s">
        <v>560</v>
      </c>
      <c r="D654" s="57">
        <v>0</v>
      </c>
      <c r="E654" s="57">
        <v>0</v>
      </c>
      <c r="F654" s="57">
        <f>ROUND(Q$654,-2)</f>
        <v>0</v>
      </c>
      <c r="G654" s="57">
        <f>ROUND(Q$654,-2)</f>
        <v>0</v>
      </c>
      <c r="H654" s="57">
        <f>ROUND(Q$654,-2)</f>
        <v>0</v>
      </c>
      <c r="I654" s="57">
        <f>ROUND(Q$654,-2)</f>
        <v>0</v>
      </c>
      <c r="J654" s="57">
        <f>ROUND(Q$654,-2)</f>
        <v>0</v>
      </c>
      <c r="K654" s="57">
        <f>ROUND(Q$654,-2)</f>
        <v>0</v>
      </c>
      <c r="L654" s="57">
        <f>ROUND(Q$654,-2)</f>
        <v>0</v>
      </c>
      <c r="M654" s="57">
        <f>ROUND(Q$654,-2)</f>
        <v>0</v>
      </c>
      <c r="N654" s="57">
        <f>ROUND(Q$654,-2)</f>
        <v>0</v>
      </c>
      <c r="O654" s="63">
        <f>ROUND(Q$654,-2)</f>
        <v>0</v>
      </c>
      <c r="P654" s="47"/>
      <c r="Q654" s="45">
        <f t="shared" si="169"/>
        <v>0</v>
      </c>
      <c r="R654" s="47"/>
      <c r="S654" s="47"/>
      <c r="T654" s="47"/>
    </row>
    <row r="655" spans="1:20" ht="24.75" customHeight="1" outlineLevel="1">
      <c r="A655" s="19">
        <v>25714</v>
      </c>
      <c r="B655" s="20">
        <v>2991026</v>
      </c>
      <c r="C655" s="71" t="s">
        <v>561</v>
      </c>
      <c r="D655" s="57">
        <v>0</v>
      </c>
      <c r="E655" s="57">
        <v>0</v>
      </c>
      <c r="F655" s="57">
        <f>ROUND(Q$655,-2)</f>
        <v>0</v>
      </c>
      <c r="G655" s="57">
        <f>ROUND(Q$655,-2)</f>
        <v>0</v>
      </c>
      <c r="H655" s="57">
        <f>ROUND(Q$655,-2)</f>
        <v>0</v>
      </c>
      <c r="I655" s="57">
        <f>ROUND(Q$655,-2)</f>
        <v>0</v>
      </c>
      <c r="J655" s="57">
        <f>ROUND(Q$655,-2)</f>
        <v>0</v>
      </c>
      <c r="K655" s="57">
        <f>ROUND(Q$655,-2)</f>
        <v>0</v>
      </c>
      <c r="L655" s="57">
        <f>ROUND(Q$655,-2)</f>
        <v>0</v>
      </c>
      <c r="M655" s="57">
        <f>ROUND(Q$655,-2)</f>
        <v>0</v>
      </c>
      <c r="N655" s="57">
        <f>ROUND(Q$655,-2)</f>
        <v>0</v>
      </c>
      <c r="O655" s="63">
        <f>ROUND(Q$655,-2)</f>
        <v>0</v>
      </c>
      <c r="P655" s="47"/>
      <c r="Q655" s="45">
        <f t="shared" si="169"/>
        <v>0</v>
      </c>
      <c r="R655" s="47"/>
      <c r="S655" s="47"/>
      <c r="T655" s="47"/>
    </row>
    <row r="656" spans="1:20" ht="24.75" customHeight="1" outlineLevel="1">
      <c r="A656" s="19">
        <v>25715</v>
      </c>
      <c r="B656" s="20">
        <v>2991027</v>
      </c>
      <c r="C656" s="71" t="s">
        <v>562</v>
      </c>
      <c r="D656" s="57">
        <v>0</v>
      </c>
      <c r="E656" s="57">
        <v>0</v>
      </c>
      <c r="F656" s="57">
        <f>ROUND(Q$656,-2)</f>
        <v>0</v>
      </c>
      <c r="G656" s="57">
        <f>ROUND(Q$656,-2)</f>
        <v>0</v>
      </c>
      <c r="H656" s="57">
        <f>ROUND(Q$656,-2)</f>
        <v>0</v>
      </c>
      <c r="I656" s="57">
        <f>ROUND(Q$656,-2)</f>
        <v>0</v>
      </c>
      <c r="J656" s="57">
        <f>ROUND(Q$656,-2)</f>
        <v>0</v>
      </c>
      <c r="K656" s="57">
        <f>ROUND(Q$656,-2)</f>
        <v>0</v>
      </c>
      <c r="L656" s="57">
        <f>ROUND(Q$656,-2)</f>
        <v>0</v>
      </c>
      <c r="M656" s="57">
        <f>ROUND(Q$656,-2)</f>
        <v>0</v>
      </c>
      <c r="N656" s="57">
        <f>ROUND(Q$656,-2)</f>
        <v>0</v>
      </c>
      <c r="O656" s="63">
        <f>ROUND(Q$656,-2)</f>
        <v>0</v>
      </c>
      <c r="P656" s="47"/>
      <c r="Q656" s="45">
        <f t="shared" si="169"/>
        <v>0</v>
      </c>
      <c r="R656" s="47"/>
      <c r="S656" s="47"/>
      <c r="T656" s="47"/>
    </row>
    <row r="657" spans="1:20" ht="24.75" customHeight="1" outlineLevel="1">
      <c r="A657" s="19">
        <v>25716</v>
      </c>
      <c r="B657" s="20">
        <v>2991028</v>
      </c>
      <c r="C657" s="71" t="s">
        <v>563</v>
      </c>
      <c r="D657" s="57">
        <v>0</v>
      </c>
      <c r="E657" s="57">
        <v>0</v>
      </c>
      <c r="F657" s="57">
        <f>ROUND(Q$657,-2)</f>
        <v>0</v>
      </c>
      <c r="G657" s="57">
        <f>ROUND(Q$657,-2)</f>
        <v>0</v>
      </c>
      <c r="H657" s="57">
        <f>ROUND(Q$657,-2)</f>
        <v>0</v>
      </c>
      <c r="I657" s="57">
        <f>ROUND(Q$657,-2)</f>
        <v>0</v>
      </c>
      <c r="J657" s="57">
        <f>ROUND(Q$657,-2)</f>
        <v>0</v>
      </c>
      <c r="K657" s="57">
        <f>ROUND(Q$657,-2)</f>
        <v>0</v>
      </c>
      <c r="L657" s="57">
        <f>ROUND(Q$657,-2)</f>
        <v>0</v>
      </c>
      <c r="M657" s="57">
        <f>ROUND(Q$657,-2)</f>
        <v>0</v>
      </c>
      <c r="N657" s="57">
        <f>ROUND(Q$657,-2)</f>
        <v>0</v>
      </c>
      <c r="O657" s="63">
        <f>ROUND(Q$657,-2)</f>
        <v>0</v>
      </c>
      <c r="P657" s="47"/>
      <c r="Q657" s="45">
        <f t="shared" si="169"/>
        <v>0</v>
      </c>
      <c r="R657" s="47"/>
      <c r="S657" s="47"/>
      <c r="T657" s="47"/>
    </row>
    <row r="658" spans="1:20" ht="24.75" customHeight="1" outlineLevel="1">
      <c r="A658" s="19">
        <v>25717</v>
      </c>
      <c r="B658" s="20">
        <v>2991031</v>
      </c>
      <c r="C658" s="71" t="s">
        <v>564</v>
      </c>
      <c r="D658" s="57">
        <v>0</v>
      </c>
      <c r="E658" s="57">
        <v>0</v>
      </c>
      <c r="F658" s="57">
        <f>ROUND(Q$658,-2)</f>
        <v>0</v>
      </c>
      <c r="G658" s="57">
        <f>ROUND(Q$658,-2)</f>
        <v>0</v>
      </c>
      <c r="H658" s="57">
        <f>ROUND(Q$658,-2)</f>
        <v>0</v>
      </c>
      <c r="I658" s="57">
        <f>ROUND(Q$658,-2)</f>
        <v>0</v>
      </c>
      <c r="J658" s="57">
        <f>ROUND(Q$658,-2)</f>
        <v>0</v>
      </c>
      <c r="K658" s="57">
        <f>ROUND(Q$658,-2)</f>
        <v>0</v>
      </c>
      <c r="L658" s="57">
        <f>ROUND(Q$658,-2)</f>
        <v>0</v>
      </c>
      <c r="M658" s="57">
        <f>ROUND(Q$658,-2)</f>
        <v>0</v>
      </c>
      <c r="N658" s="57">
        <f>ROUND(Q$658,-2)</f>
        <v>0</v>
      </c>
      <c r="O658" s="63">
        <f>ROUND(Q$658,-2)</f>
        <v>0</v>
      </c>
      <c r="P658" s="47"/>
      <c r="Q658" s="45">
        <f t="shared" si="169"/>
        <v>0</v>
      </c>
      <c r="R658" s="47"/>
      <c r="S658" s="47"/>
      <c r="T658" s="47"/>
    </row>
    <row r="659" spans="1:20" ht="24.75" customHeight="1" outlineLevel="1">
      <c r="A659" s="19">
        <v>25718</v>
      </c>
      <c r="B659" s="20">
        <v>2991032</v>
      </c>
      <c r="C659" s="71" t="s">
        <v>565</v>
      </c>
      <c r="D659" s="57">
        <v>0</v>
      </c>
      <c r="E659" s="57">
        <v>0</v>
      </c>
      <c r="F659" s="57">
        <f>ROUND(Q$659,-2)</f>
        <v>0</v>
      </c>
      <c r="G659" s="57">
        <f>ROUND(Q$659,-2)</f>
        <v>0</v>
      </c>
      <c r="H659" s="57">
        <f>ROUND(Q$659,-2)</f>
        <v>0</v>
      </c>
      <c r="I659" s="57">
        <f>ROUND(Q$659,-2)</f>
        <v>0</v>
      </c>
      <c r="J659" s="57">
        <f>ROUND(Q$659,-2)</f>
        <v>0</v>
      </c>
      <c r="K659" s="57">
        <f>ROUND(Q$659,-2)</f>
        <v>0</v>
      </c>
      <c r="L659" s="57">
        <f>ROUND(Q$659,-2)</f>
        <v>0</v>
      </c>
      <c r="M659" s="57">
        <f>ROUND(Q$659,-2)</f>
        <v>0</v>
      </c>
      <c r="N659" s="57">
        <f>ROUND(Q$659,-2)</f>
        <v>0</v>
      </c>
      <c r="O659" s="63">
        <f>ROUND(Q$659,-2)</f>
        <v>0</v>
      </c>
      <c r="P659" s="47"/>
      <c r="Q659" s="45">
        <f t="shared" si="169"/>
        <v>0</v>
      </c>
      <c r="R659" s="47"/>
      <c r="S659" s="47"/>
      <c r="T659" s="47"/>
    </row>
    <row r="660" spans="1:20" ht="24.75" customHeight="1" outlineLevel="1">
      <c r="A660" s="19">
        <v>25719</v>
      </c>
      <c r="B660" s="20">
        <v>2991033</v>
      </c>
      <c r="C660" s="71" t="s">
        <v>566</v>
      </c>
      <c r="D660" s="57">
        <v>0</v>
      </c>
      <c r="E660" s="57">
        <v>0</v>
      </c>
      <c r="F660" s="57">
        <f>ROUND(Q$660,-2)</f>
        <v>0</v>
      </c>
      <c r="G660" s="57">
        <f>ROUND(Q$660,-2)</f>
        <v>0</v>
      </c>
      <c r="H660" s="57">
        <f>ROUND(Q$660,-2)</f>
        <v>0</v>
      </c>
      <c r="I660" s="57">
        <f>ROUND(Q$660,-2)</f>
        <v>0</v>
      </c>
      <c r="J660" s="57">
        <f>ROUND(Q$660,-2)</f>
        <v>0</v>
      </c>
      <c r="K660" s="57">
        <f>ROUND(Q$660,-2)</f>
        <v>0</v>
      </c>
      <c r="L660" s="57">
        <f>ROUND(Q$660,-2)</f>
        <v>0</v>
      </c>
      <c r="M660" s="57">
        <f>ROUND(Q$660,-2)</f>
        <v>0</v>
      </c>
      <c r="N660" s="57">
        <f>ROUND(Q$660,-2)</f>
        <v>0</v>
      </c>
      <c r="O660" s="63">
        <f>ROUND(Q$660,-2)</f>
        <v>0</v>
      </c>
      <c r="P660" s="47"/>
      <c r="Q660" s="45">
        <f t="shared" si="169"/>
        <v>0</v>
      </c>
      <c r="R660" s="47"/>
      <c r="S660" s="47"/>
      <c r="T660" s="47"/>
    </row>
    <row r="661" spans="1:20" ht="24.75" customHeight="1" outlineLevel="1">
      <c r="A661" s="19">
        <v>25720</v>
      </c>
      <c r="B661" s="20">
        <v>2991034</v>
      </c>
      <c r="C661" s="71" t="s">
        <v>567</v>
      </c>
      <c r="D661" s="57">
        <v>0</v>
      </c>
      <c r="E661" s="57">
        <v>0</v>
      </c>
      <c r="F661" s="57">
        <f>ROUND(Q$661,-2)</f>
        <v>0</v>
      </c>
      <c r="G661" s="57">
        <f>ROUND(Q$661,-2)</f>
        <v>0</v>
      </c>
      <c r="H661" s="57">
        <f>ROUND(Q$661,-2)</f>
        <v>0</v>
      </c>
      <c r="I661" s="57">
        <f>ROUND(Q$661,-2)</f>
        <v>0</v>
      </c>
      <c r="J661" s="57">
        <f>ROUND(Q$661,-2)</f>
        <v>0</v>
      </c>
      <c r="K661" s="57">
        <f>ROUND(Q$661,-2)</f>
        <v>0</v>
      </c>
      <c r="L661" s="57">
        <f>ROUND(Q$661,-2)</f>
        <v>0</v>
      </c>
      <c r="M661" s="57">
        <f>ROUND(Q$661,-2)</f>
        <v>0</v>
      </c>
      <c r="N661" s="57">
        <f>ROUND(Q$661,-2)</f>
        <v>0</v>
      </c>
      <c r="O661" s="63">
        <f>ROUND(Q$661,-2)</f>
        <v>0</v>
      </c>
      <c r="P661" s="47"/>
      <c r="Q661" s="45">
        <f t="shared" si="169"/>
        <v>0</v>
      </c>
      <c r="R661" s="47"/>
      <c r="S661" s="47"/>
      <c r="T661" s="47"/>
    </row>
    <row r="662" spans="1:20" ht="24.75" customHeight="1" outlineLevel="1">
      <c r="A662" s="19">
        <v>25721</v>
      </c>
      <c r="B662" s="20">
        <v>2991035</v>
      </c>
      <c r="C662" s="71" t="s">
        <v>568</v>
      </c>
      <c r="D662" s="57">
        <v>0</v>
      </c>
      <c r="E662" s="57">
        <v>0</v>
      </c>
      <c r="F662" s="57">
        <f>ROUND(Q$662,-2)</f>
        <v>0</v>
      </c>
      <c r="G662" s="57">
        <f>ROUND(Q$662,-2)</f>
        <v>0</v>
      </c>
      <c r="H662" s="57">
        <f>ROUND(Q$662,-2)</f>
        <v>0</v>
      </c>
      <c r="I662" s="57">
        <f>ROUND(Q$662,-2)</f>
        <v>0</v>
      </c>
      <c r="J662" s="57">
        <f>ROUND(Q$662,-2)</f>
        <v>0</v>
      </c>
      <c r="K662" s="57">
        <f>ROUND(Q$662,-2)</f>
        <v>0</v>
      </c>
      <c r="L662" s="57">
        <f>ROUND(Q$662,-2)</f>
        <v>0</v>
      </c>
      <c r="M662" s="57">
        <f>ROUND(Q$662,-2)</f>
        <v>0</v>
      </c>
      <c r="N662" s="57">
        <f>ROUND(Q$662,-2)</f>
        <v>0</v>
      </c>
      <c r="O662" s="63">
        <f>ROUND(Q$662,-2)</f>
        <v>0</v>
      </c>
      <c r="P662" s="47"/>
      <c r="Q662" s="45">
        <f t="shared" si="169"/>
        <v>0</v>
      </c>
      <c r="R662" s="47"/>
      <c r="S662" s="47"/>
      <c r="T662" s="47"/>
    </row>
    <row r="663" spans="1:20" ht="24.75" customHeight="1" outlineLevel="1">
      <c r="A663" s="19">
        <v>25722</v>
      </c>
      <c r="B663" s="20">
        <v>2991036</v>
      </c>
      <c r="C663" s="71" t="s">
        <v>569</v>
      </c>
      <c r="D663" s="57">
        <v>0</v>
      </c>
      <c r="E663" s="57">
        <v>0</v>
      </c>
      <c r="F663" s="57">
        <f>ROUND(Q$663,-2)</f>
        <v>0</v>
      </c>
      <c r="G663" s="57">
        <f>ROUND(Q$663,-2)</f>
        <v>0</v>
      </c>
      <c r="H663" s="57">
        <f>ROUND(Q$663,-2)</f>
        <v>0</v>
      </c>
      <c r="I663" s="57">
        <f>ROUND(Q$663,-2)</f>
        <v>0</v>
      </c>
      <c r="J663" s="57">
        <f>ROUND(Q$663,-2)</f>
        <v>0</v>
      </c>
      <c r="K663" s="57">
        <f>ROUND(Q$663,-2)</f>
        <v>0</v>
      </c>
      <c r="L663" s="57">
        <f>ROUND(Q$663,-2)</f>
        <v>0</v>
      </c>
      <c r="M663" s="57">
        <f>ROUND(Q$663,-2)</f>
        <v>0</v>
      </c>
      <c r="N663" s="57">
        <f>ROUND(Q$663,-2)</f>
        <v>0</v>
      </c>
      <c r="O663" s="63">
        <f>ROUND(Q$663,-2)</f>
        <v>0</v>
      </c>
      <c r="P663" s="47"/>
      <c r="Q663" s="45">
        <f t="shared" si="169"/>
        <v>0</v>
      </c>
      <c r="R663" s="47"/>
      <c r="S663" s="47"/>
      <c r="T663" s="47"/>
    </row>
    <row r="664" spans="1:20" ht="24.75" customHeight="1" outlineLevel="1">
      <c r="A664" s="19">
        <v>25723</v>
      </c>
      <c r="B664" s="20">
        <v>2991037</v>
      </c>
      <c r="C664" s="71" t="s">
        <v>570</v>
      </c>
      <c r="D664" s="57">
        <v>0</v>
      </c>
      <c r="E664" s="57">
        <v>0</v>
      </c>
      <c r="F664" s="57">
        <f>ROUND(Q$664,-2)</f>
        <v>0</v>
      </c>
      <c r="G664" s="57">
        <f>ROUND(Q$664,-2)</f>
        <v>0</v>
      </c>
      <c r="H664" s="57">
        <f>ROUND(Q$664,-2)</f>
        <v>0</v>
      </c>
      <c r="I664" s="57">
        <f>ROUND(Q$664,-2)</f>
        <v>0</v>
      </c>
      <c r="J664" s="57">
        <f>ROUND(Q$664,-2)</f>
        <v>0</v>
      </c>
      <c r="K664" s="57">
        <f>ROUND(Q$664,-2)</f>
        <v>0</v>
      </c>
      <c r="L664" s="57">
        <f>ROUND(Q$664,-2)</f>
        <v>0</v>
      </c>
      <c r="M664" s="57">
        <f>ROUND(Q$664,-2)</f>
        <v>0</v>
      </c>
      <c r="N664" s="57">
        <f>ROUND(Q$664,-2)</f>
        <v>0</v>
      </c>
      <c r="O664" s="63">
        <f>ROUND(Q$664,-2)</f>
        <v>0</v>
      </c>
      <c r="P664" s="47"/>
      <c r="Q664" s="45">
        <f t="shared" si="169"/>
        <v>0</v>
      </c>
      <c r="R664" s="47"/>
      <c r="S664" s="47"/>
      <c r="T664" s="47"/>
    </row>
    <row r="665" spans="1:20" ht="24.75" customHeight="1" outlineLevel="1">
      <c r="A665" s="19">
        <v>25724</v>
      </c>
      <c r="B665" s="20">
        <v>2991038</v>
      </c>
      <c r="C665" s="71" t="s">
        <v>571</v>
      </c>
      <c r="D665" s="57">
        <v>0</v>
      </c>
      <c r="E665" s="57">
        <v>0</v>
      </c>
      <c r="F665" s="57">
        <f>ROUND(Q$665,-2)</f>
        <v>0</v>
      </c>
      <c r="G665" s="57">
        <f>ROUND(Q$665,-2)</f>
        <v>0</v>
      </c>
      <c r="H665" s="57">
        <f>ROUND(Q$665,-2)</f>
        <v>0</v>
      </c>
      <c r="I665" s="57">
        <f>ROUND(Q$665,-2)</f>
        <v>0</v>
      </c>
      <c r="J665" s="57">
        <f>ROUND(Q$665,-2)</f>
        <v>0</v>
      </c>
      <c r="K665" s="57">
        <f>ROUND(Q$665,-2)</f>
        <v>0</v>
      </c>
      <c r="L665" s="57">
        <f>ROUND(Q$665,-2)</f>
        <v>0</v>
      </c>
      <c r="M665" s="57">
        <f>ROUND(Q$665,-2)</f>
        <v>0</v>
      </c>
      <c r="N665" s="57">
        <f>ROUND(Q$665,-2)</f>
        <v>0</v>
      </c>
      <c r="O665" s="63">
        <f>ROUND(Q$665,-2)</f>
        <v>0</v>
      </c>
      <c r="P665" s="47"/>
      <c r="Q665" s="45">
        <f t="shared" si="169"/>
        <v>0</v>
      </c>
      <c r="R665" s="47"/>
      <c r="S665" s="47"/>
      <c r="T665" s="47"/>
    </row>
    <row r="666" spans="1:20" ht="24.75" customHeight="1" outlineLevel="1">
      <c r="A666" s="19">
        <v>25725</v>
      </c>
      <c r="B666" s="20">
        <v>2991041</v>
      </c>
      <c r="C666" s="71" t="s">
        <v>572</v>
      </c>
      <c r="D666" s="57">
        <v>0</v>
      </c>
      <c r="E666" s="57">
        <v>0</v>
      </c>
      <c r="F666" s="57">
        <f>ROUND(Q$666,-2)</f>
        <v>0</v>
      </c>
      <c r="G666" s="57">
        <f>ROUND(Q$666,-2)</f>
        <v>0</v>
      </c>
      <c r="H666" s="57">
        <f>ROUND(Q$666,-2)</f>
        <v>0</v>
      </c>
      <c r="I666" s="57">
        <f>ROUND(Q$666,-2)</f>
        <v>0</v>
      </c>
      <c r="J666" s="57">
        <f>ROUND(Q$666,-2)</f>
        <v>0</v>
      </c>
      <c r="K666" s="57">
        <f>ROUND(Q$666,-2)</f>
        <v>0</v>
      </c>
      <c r="L666" s="57">
        <f>ROUND(Q$666,-2)</f>
        <v>0</v>
      </c>
      <c r="M666" s="57">
        <f>ROUND(Q$666,-2)</f>
        <v>0</v>
      </c>
      <c r="N666" s="57">
        <f>ROUND(Q$666,-2)</f>
        <v>0</v>
      </c>
      <c r="O666" s="63">
        <f>ROUND(Q$666,-2)</f>
        <v>0</v>
      </c>
      <c r="P666" s="47"/>
      <c r="Q666" s="45">
        <f t="shared" si="169"/>
        <v>0</v>
      </c>
      <c r="R666" s="47"/>
      <c r="S666" s="47"/>
      <c r="T666" s="47"/>
    </row>
    <row r="667" spans="1:20" ht="24.75" customHeight="1" outlineLevel="1">
      <c r="A667" s="19">
        <v>25726</v>
      </c>
      <c r="B667" s="20">
        <v>2991042</v>
      </c>
      <c r="C667" s="71" t="s">
        <v>573</v>
      </c>
      <c r="D667" s="57">
        <v>536090.11499999999</v>
      </c>
      <c r="E667" s="57">
        <v>271920.609</v>
      </c>
      <c r="F667" s="57">
        <v>271900</v>
      </c>
      <c r="G667" s="57">
        <v>271900</v>
      </c>
      <c r="H667" s="57">
        <v>271900</v>
      </c>
      <c r="I667" s="57">
        <v>271900</v>
      </c>
      <c r="J667" s="57">
        <v>271900</v>
      </c>
      <c r="K667" s="57">
        <v>271900</v>
      </c>
      <c r="L667" s="57">
        <v>271900</v>
      </c>
      <c r="M667" s="57">
        <v>271900</v>
      </c>
      <c r="N667" s="57">
        <v>271900</v>
      </c>
      <c r="O667" s="63">
        <v>271900</v>
      </c>
      <c r="P667" s="47"/>
      <c r="Q667" s="45">
        <f t="shared" si="169"/>
        <v>271920.609</v>
      </c>
      <c r="R667" s="47"/>
      <c r="S667" s="47"/>
      <c r="T667" s="47"/>
    </row>
    <row r="668" spans="1:20" ht="24.75" customHeight="1" outlineLevel="1">
      <c r="A668" s="19">
        <v>25727</v>
      </c>
      <c r="B668" s="20">
        <v>2991043</v>
      </c>
      <c r="C668" s="71" t="s">
        <v>574</v>
      </c>
      <c r="D668" s="57">
        <v>0</v>
      </c>
      <c r="E668" s="57">
        <v>0</v>
      </c>
      <c r="F668" s="57">
        <f>ROUND(Q$668,-2)</f>
        <v>0</v>
      </c>
      <c r="G668" s="57">
        <f>ROUND(Q$668,-2)</f>
        <v>0</v>
      </c>
      <c r="H668" s="57">
        <f>ROUND(Q$668,-2)</f>
        <v>0</v>
      </c>
      <c r="I668" s="57">
        <f>ROUND(Q$668,-2)</f>
        <v>0</v>
      </c>
      <c r="J668" s="57">
        <f>ROUND(Q$668,-2)</f>
        <v>0</v>
      </c>
      <c r="K668" s="57">
        <f>ROUND(Q$668,-2)</f>
        <v>0</v>
      </c>
      <c r="L668" s="57">
        <f>ROUND(Q$668,-2)</f>
        <v>0</v>
      </c>
      <c r="M668" s="57">
        <f>ROUND(Q$668,-2)</f>
        <v>0</v>
      </c>
      <c r="N668" s="57">
        <f>ROUND(Q$668,-2)</f>
        <v>0</v>
      </c>
      <c r="O668" s="63">
        <f>ROUND(Q$668,-2)</f>
        <v>0</v>
      </c>
      <c r="P668" s="47"/>
      <c r="Q668" s="45">
        <f t="shared" si="169"/>
        <v>0</v>
      </c>
      <c r="R668" s="47"/>
      <c r="S668" s="47"/>
      <c r="T668" s="47"/>
    </row>
    <row r="669" spans="1:20" ht="24.75" customHeight="1" outlineLevel="1">
      <c r="A669" s="19">
        <v>25728</v>
      </c>
      <c r="B669" s="20">
        <v>2991044</v>
      </c>
      <c r="C669" s="71" t="s">
        <v>575</v>
      </c>
      <c r="D669" s="57">
        <v>843.75</v>
      </c>
      <c r="E669" s="57">
        <v>843.75</v>
      </c>
      <c r="F669" s="57">
        <f>ROUND(Q$669,-2)</f>
        <v>800</v>
      </c>
      <c r="G669" s="57">
        <f>ROUND(Q$669,-2)</f>
        <v>800</v>
      </c>
      <c r="H669" s="57">
        <f>ROUND(Q$669,-2)</f>
        <v>800</v>
      </c>
      <c r="I669" s="57">
        <f>ROUND(Q$669,-2)</f>
        <v>800</v>
      </c>
      <c r="J669" s="57">
        <f>ROUND(Q$669,-2)</f>
        <v>800</v>
      </c>
      <c r="K669" s="57">
        <f>ROUND(Q$669,-2)</f>
        <v>800</v>
      </c>
      <c r="L669" s="57">
        <f>ROUND(Q$669,-2)</f>
        <v>800</v>
      </c>
      <c r="M669" s="57">
        <f>ROUND(Q$669,-2)</f>
        <v>800</v>
      </c>
      <c r="N669" s="57">
        <f>ROUND(Q$669,-2)</f>
        <v>800</v>
      </c>
      <c r="O669" s="63">
        <f>ROUND(Q$669,-2)</f>
        <v>800</v>
      </c>
      <c r="P669" s="47"/>
      <c r="Q669" s="45">
        <f t="shared" si="169"/>
        <v>843.75</v>
      </c>
      <c r="R669" s="47"/>
      <c r="S669" s="47"/>
      <c r="T669" s="47"/>
    </row>
    <row r="670" spans="1:20" ht="24.75" customHeight="1" outlineLevel="1">
      <c r="A670" s="19">
        <v>25729</v>
      </c>
      <c r="B670" s="20">
        <v>2991045</v>
      </c>
      <c r="C670" s="71" t="s">
        <v>576</v>
      </c>
      <c r="D670" s="57">
        <v>0</v>
      </c>
      <c r="E670" s="57">
        <v>0</v>
      </c>
      <c r="F670" s="57">
        <f>ROUND(Q$670,-2)</f>
        <v>0</v>
      </c>
      <c r="G670" s="57">
        <f>ROUND(Q$670,-2)</f>
        <v>0</v>
      </c>
      <c r="H670" s="57">
        <f>ROUND(Q$670,-2)</f>
        <v>0</v>
      </c>
      <c r="I670" s="57">
        <f>ROUND(Q$670,-2)</f>
        <v>0</v>
      </c>
      <c r="J670" s="57">
        <f>ROUND(Q$670,-2)</f>
        <v>0</v>
      </c>
      <c r="K670" s="57">
        <f>ROUND(Q$670,-2)</f>
        <v>0</v>
      </c>
      <c r="L670" s="57">
        <f>ROUND(Q$670,-2)</f>
        <v>0</v>
      </c>
      <c r="M670" s="57">
        <f>ROUND(Q$670,-2)</f>
        <v>0</v>
      </c>
      <c r="N670" s="57">
        <f>ROUND(Q$670,-2)</f>
        <v>0</v>
      </c>
      <c r="O670" s="63">
        <f>ROUND(Q$670,-2)</f>
        <v>0</v>
      </c>
      <c r="P670" s="47"/>
      <c r="Q670" s="45">
        <f t="shared" si="169"/>
        <v>0</v>
      </c>
      <c r="R670" s="47"/>
      <c r="S670" s="47"/>
      <c r="T670" s="47"/>
    </row>
    <row r="671" spans="1:20" ht="24.75" customHeight="1" outlineLevel="1">
      <c r="A671" s="19">
        <v>25730</v>
      </c>
      <c r="B671" s="20">
        <v>2991046</v>
      </c>
      <c r="C671" s="71" t="s">
        <v>577</v>
      </c>
      <c r="D671" s="57">
        <v>94870.659</v>
      </c>
      <c r="E671" s="57">
        <v>320882.54800000001</v>
      </c>
      <c r="F671" s="57">
        <f>ROUND(Q$671,-2)</f>
        <v>320900</v>
      </c>
      <c r="G671" s="57">
        <f>ROUND(Q$671,-2)</f>
        <v>320900</v>
      </c>
      <c r="H671" s="57">
        <f>ROUND(Q$671,-2)</f>
        <v>320900</v>
      </c>
      <c r="I671" s="57">
        <f>ROUND(Q$671,-2)</f>
        <v>320900</v>
      </c>
      <c r="J671" s="57">
        <f>ROUND(Q$671,-2)</f>
        <v>320900</v>
      </c>
      <c r="K671" s="57">
        <f>ROUND(Q$671,-2)</f>
        <v>320900</v>
      </c>
      <c r="L671" s="57">
        <f>ROUND(Q$671,-2)</f>
        <v>320900</v>
      </c>
      <c r="M671" s="57">
        <f>ROUND(Q$671,-2)</f>
        <v>320900</v>
      </c>
      <c r="N671" s="57">
        <f>ROUND(Q$671,-2)</f>
        <v>320900</v>
      </c>
      <c r="O671" s="63">
        <f>ROUND(Q$671,-2)</f>
        <v>320900</v>
      </c>
      <c r="P671" s="47"/>
      <c r="Q671" s="45">
        <f t="shared" ref="Q671:Q711" si="175">+E671</f>
        <v>320882.54800000001</v>
      </c>
      <c r="R671" s="47"/>
      <c r="S671" s="47"/>
      <c r="T671" s="47"/>
    </row>
    <row r="672" spans="1:20" ht="24.75" customHeight="1" outlineLevel="1">
      <c r="A672" s="19">
        <v>25731</v>
      </c>
      <c r="B672" s="20">
        <v>2991047</v>
      </c>
      <c r="C672" s="71" t="s">
        <v>578</v>
      </c>
      <c r="D672" s="57">
        <v>0</v>
      </c>
      <c r="E672" s="57">
        <v>0</v>
      </c>
      <c r="F672" s="57">
        <f>ROUND(Q$672,-2)</f>
        <v>0</v>
      </c>
      <c r="G672" s="57">
        <f>ROUND(Q$672,-2)</f>
        <v>0</v>
      </c>
      <c r="H672" s="57">
        <f>ROUND(Q$672,-2)</f>
        <v>0</v>
      </c>
      <c r="I672" s="57">
        <f>ROUND(Q$672,-2)</f>
        <v>0</v>
      </c>
      <c r="J672" s="57">
        <f>ROUND(Q$672,-2)</f>
        <v>0</v>
      </c>
      <c r="K672" s="57">
        <f>ROUND(Q$672,-2)</f>
        <v>0</v>
      </c>
      <c r="L672" s="57">
        <f>ROUND(Q$672,-2)</f>
        <v>0</v>
      </c>
      <c r="M672" s="57">
        <f>ROUND(Q$672,-2)</f>
        <v>0</v>
      </c>
      <c r="N672" s="57">
        <f>ROUND(Q$672,-2)</f>
        <v>0</v>
      </c>
      <c r="O672" s="63">
        <f>ROUND(Q$672,-2)</f>
        <v>0</v>
      </c>
      <c r="P672" s="47"/>
      <c r="Q672" s="45">
        <f t="shared" si="175"/>
        <v>0</v>
      </c>
      <c r="R672" s="47"/>
      <c r="S672" s="47"/>
      <c r="T672" s="47"/>
    </row>
    <row r="673" spans="1:20" ht="24.75" customHeight="1" outlineLevel="1">
      <c r="A673" s="19">
        <v>25732</v>
      </c>
      <c r="B673" s="20">
        <v>2991048</v>
      </c>
      <c r="C673" s="71" t="s">
        <v>579</v>
      </c>
      <c r="D673" s="57">
        <v>0</v>
      </c>
      <c r="E673" s="57">
        <v>0</v>
      </c>
      <c r="F673" s="57">
        <f>ROUND(Q$673,-2)</f>
        <v>0</v>
      </c>
      <c r="G673" s="57">
        <f>ROUND(Q$673,-2)</f>
        <v>0</v>
      </c>
      <c r="H673" s="57">
        <f>ROUND(Q$673,-2)</f>
        <v>0</v>
      </c>
      <c r="I673" s="57">
        <f>ROUND(Q$673,-2)</f>
        <v>0</v>
      </c>
      <c r="J673" s="57">
        <f>ROUND(Q$673,-2)</f>
        <v>0</v>
      </c>
      <c r="K673" s="57">
        <f>ROUND(Q$673,-2)</f>
        <v>0</v>
      </c>
      <c r="L673" s="57">
        <f>ROUND(Q$673,-2)</f>
        <v>0</v>
      </c>
      <c r="M673" s="57">
        <f>ROUND(Q$673,-2)</f>
        <v>0</v>
      </c>
      <c r="N673" s="57">
        <f>ROUND(Q$673,-2)</f>
        <v>0</v>
      </c>
      <c r="O673" s="63">
        <f>ROUND(Q$673,-2)</f>
        <v>0</v>
      </c>
      <c r="P673" s="47"/>
      <c r="Q673" s="45">
        <f t="shared" si="175"/>
        <v>0</v>
      </c>
      <c r="R673" s="47"/>
      <c r="S673" s="47"/>
      <c r="T673" s="47"/>
    </row>
    <row r="674" spans="1:20" ht="24.75" customHeight="1" outlineLevel="1">
      <c r="A674" s="19">
        <v>25733</v>
      </c>
      <c r="B674" s="20">
        <v>2991051</v>
      </c>
      <c r="C674" s="71" t="s">
        <v>580</v>
      </c>
      <c r="D674" s="57">
        <v>0</v>
      </c>
      <c r="E674" s="57">
        <v>0</v>
      </c>
      <c r="F674" s="57">
        <f>ROUND(Q$674,-2)</f>
        <v>0</v>
      </c>
      <c r="G674" s="57">
        <f>ROUND(Q$674,-2)</f>
        <v>0</v>
      </c>
      <c r="H674" s="57">
        <f>ROUND(Q$674,-2)</f>
        <v>0</v>
      </c>
      <c r="I674" s="57">
        <f>ROUND(Q$674,-2)</f>
        <v>0</v>
      </c>
      <c r="J674" s="57">
        <f>ROUND(Q$674,-2)</f>
        <v>0</v>
      </c>
      <c r="K674" s="57">
        <f>ROUND(Q$674,-2)</f>
        <v>0</v>
      </c>
      <c r="L674" s="57">
        <f>ROUND(Q$674,-2)</f>
        <v>0</v>
      </c>
      <c r="M674" s="57">
        <f>ROUND(Q$674,-2)</f>
        <v>0</v>
      </c>
      <c r="N674" s="57">
        <f>ROUND(Q$674,-2)</f>
        <v>0</v>
      </c>
      <c r="O674" s="63">
        <f>ROUND(Q$674,-2)</f>
        <v>0</v>
      </c>
      <c r="P674" s="47"/>
      <c r="Q674" s="45">
        <f t="shared" si="175"/>
        <v>0</v>
      </c>
      <c r="R674" s="47"/>
      <c r="S674" s="47"/>
      <c r="T674" s="47"/>
    </row>
    <row r="675" spans="1:20" ht="24.75" customHeight="1" outlineLevel="1">
      <c r="A675" s="19">
        <v>25734</v>
      </c>
      <c r="B675" s="20">
        <v>2991052</v>
      </c>
      <c r="C675" s="71" t="s">
        <v>581</v>
      </c>
      <c r="D675" s="57">
        <v>0</v>
      </c>
      <c r="E675" s="57">
        <v>0</v>
      </c>
      <c r="F675" s="57">
        <f>ROUND(Q$675,-2)</f>
        <v>0</v>
      </c>
      <c r="G675" s="57">
        <f>ROUND(Q$675,-2)</f>
        <v>0</v>
      </c>
      <c r="H675" s="57">
        <f>ROUND(Q$675,-2)</f>
        <v>0</v>
      </c>
      <c r="I675" s="57">
        <f>ROUND(Q$675,-2)</f>
        <v>0</v>
      </c>
      <c r="J675" s="57">
        <f>ROUND(Q$675,-2)</f>
        <v>0</v>
      </c>
      <c r="K675" s="57">
        <f>ROUND(Q$675,-2)</f>
        <v>0</v>
      </c>
      <c r="L675" s="57">
        <f>ROUND(Q$675,-2)</f>
        <v>0</v>
      </c>
      <c r="M675" s="57">
        <f>ROUND(Q$675,-2)</f>
        <v>0</v>
      </c>
      <c r="N675" s="57">
        <f>ROUND(Q$675,-2)</f>
        <v>0</v>
      </c>
      <c r="O675" s="63">
        <f>ROUND(Q$675,-2)</f>
        <v>0</v>
      </c>
      <c r="P675" s="47"/>
      <c r="Q675" s="45">
        <f t="shared" si="175"/>
        <v>0</v>
      </c>
      <c r="R675" s="47"/>
      <c r="S675" s="47"/>
      <c r="T675" s="47"/>
    </row>
    <row r="676" spans="1:20" ht="24.75" customHeight="1" outlineLevel="1">
      <c r="A676" s="19">
        <v>25735</v>
      </c>
      <c r="B676" s="20">
        <v>2991053</v>
      </c>
      <c r="C676" s="71" t="s">
        <v>582</v>
      </c>
      <c r="D676" s="57">
        <v>0</v>
      </c>
      <c r="E676" s="57">
        <v>0</v>
      </c>
      <c r="F676" s="57">
        <f>ROUND(Q$676,-2)</f>
        <v>0</v>
      </c>
      <c r="G676" s="57">
        <f>ROUND(Q$676,-2)</f>
        <v>0</v>
      </c>
      <c r="H676" s="57">
        <f>ROUND(Q$676,-2)</f>
        <v>0</v>
      </c>
      <c r="I676" s="57">
        <f>ROUND(Q$676,-2)</f>
        <v>0</v>
      </c>
      <c r="J676" s="57">
        <f>ROUND(Q$676,-2)</f>
        <v>0</v>
      </c>
      <c r="K676" s="57">
        <f>ROUND(Q$676,-2)</f>
        <v>0</v>
      </c>
      <c r="L676" s="57">
        <f>ROUND(Q$676,-2)</f>
        <v>0</v>
      </c>
      <c r="M676" s="57">
        <f>ROUND(Q$676,-2)</f>
        <v>0</v>
      </c>
      <c r="N676" s="57">
        <f>ROUND(Q$676,-2)</f>
        <v>0</v>
      </c>
      <c r="O676" s="63">
        <f>ROUND(Q$676,-2)</f>
        <v>0</v>
      </c>
      <c r="P676" s="47"/>
      <c r="Q676" s="45">
        <f t="shared" si="175"/>
        <v>0</v>
      </c>
      <c r="R676" s="47"/>
      <c r="S676" s="47"/>
      <c r="T676" s="47"/>
    </row>
    <row r="677" spans="1:20" ht="24.75" customHeight="1" outlineLevel="1">
      <c r="A677" s="19">
        <v>25736</v>
      </c>
      <c r="B677" s="20">
        <v>2991054</v>
      </c>
      <c r="C677" s="71" t="s">
        <v>583</v>
      </c>
      <c r="D677" s="57">
        <v>0</v>
      </c>
      <c r="E677" s="57">
        <v>0</v>
      </c>
      <c r="F677" s="57">
        <f>ROUND(Q$677,-2)</f>
        <v>0</v>
      </c>
      <c r="G677" s="57">
        <f>ROUND(Q$677,-2)</f>
        <v>0</v>
      </c>
      <c r="H677" s="57">
        <f>ROUND(Q$677,-2)</f>
        <v>0</v>
      </c>
      <c r="I677" s="57">
        <f>ROUND(Q$677,-2)</f>
        <v>0</v>
      </c>
      <c r="J677" s="57">
        <f>ROUND(Q$677,-2)</f>
        <v>0</v>
      </c>
      <c r="K677" s="57">
        <f>ROUND(Q$677,-2)</f>
        <v>0</v>
      </c>
      <c r="L677" s="57">
        <f>ROUND(Q$677,-2)</f>
        <v>0</v>
      </c>
      <c r="M677" s="57">
        <f>ROUND(Q$677,-2)</f>
        <v>0</v>
      </c>
      <c r="N677" s="57">
        <f>ROUND(Q$677,-2)</f>
        <v>0</v>
      </c>
      <c r="O677" s="63">
        <f>ROUND(Q$677,-2)</f>
        <v>0</v>
      </c>
      <c r="P677" s="47"/>
      <c r="Q677" s="45">
        <f t="shared" si="175"/>
        <v>0</v>
      </c>
      <c r="R677" s="47"/>
      <c r="S677" s="47"/>
      <c r="T677" s="47"/>
    </row>
    <row r="678" spans="1:20" ht="24.75" customHeight="1" outlineLevel="1">
      <c r="A678" s="19">
        <v>25737</v>
      </c>
      <c r="B678" s="20">
        <v>2991055</v>
      </c>
      <c r="C678" s="71" t="s">
        <v>584</v>
      </c>
      <c r="D678" s="57">
        <v>0</v>
      </c>
      <c r="E678" s="57">
        <v>0</v>
      </c>
      <c r="F678" s="57">
        <f>ROUND(Q$678,-2)</f>
        <v>0</v>
      </c>
      <c r="G678" s="57">
        <f>ROUND(Q$678,-2)</f>
        <v>0</v>
      </c>
      <c r="H678" s="57">
        <f>ROUND(Q$678,-2)</f>
        <v>0</v>
      </c>
      <c r="I678" s="57">
        <f>ROUND(Q$678,-2)</f>
        <v>0</v>
      </c>
      <c r="J678" s="57">
        <f>ROUND(Q$678,-2)</f>
        <v>0</v>
      </c>
      <c r="K678" s="57">
        <f>ROUND(Q$678,-2)</f>
        <v>0</v>
      </c>
      <c r="L678" s="57">
        <f>ROUND(Q$678,-2)</f>
        <v>0</v>
      </c>
      <c r="M678" s="57">
        <f>ROUND(Q$678,-2)</f>
        <v>0</v>
      </c>
      <c r="N678" s="57">
        <f>ROUND(Q$678,-2)</f>
        <v>0</v>
      </c>
      <c r="O678" s="63">
        <f>ROUND(Q$678,-2)</f>
        <v>0</v>
      </c>
      <c r="P678" s="47"/>
      <c r="Q678" s="45">
        <f t="shared" si="175"/>
        <v>0</v>
      </c>
      <c r="R678" s="47"/>
      <c r="S678" s="47"/>
      <c r="T678" s="47"/>
    </row>
    <row r="679" spans="1:20" ht="24.75" customHeight="1" outlineLevel="1">
      <c r="A679" s="19">
        <v>25739</v>
      </c>
      <c r="B679" s="20">
        <v>2991057</v>
      </c>
      <c r="C679" s="71" t="s">
        <v>585</v>
      </c>
      <c r="D679" s="57">
        <v>0</v>
      </c>
      <c r="E679" s="57">
        <v>0</v>
      </c>
      <c r="F679" s="57">
        <f>ROUND(Q$679,-2)</f>
        <v>0</v>
      </c>
      <c r="G679" s="57">
        <f>ROUND(Q$679,-2)</f>
        <v>0</v>
      </c>
      <c r="H679" s="57">
        <f>ROUND(Q$679,-2)</f>
        <v>0</v>
      </c>
      <c r="I679" s="57">
        <f>ROUND(Q$679,-2)</f>
        <v>0</v>
      </c>
      <c r="J679" s="57">
        <f>ROUND(Q$679,-2)</f>
        <v>0</v>
      </c>
      <c r="K679" s="57">
        <f>ROUND(Q$679,-2)</f>
        <v>0</v>
      </c>
      <c r="L679" s="57">
        <f>ROUND(Q$679,-2)</f>
        <v>0</v>
      </c>
      <c r="M679" s="57">
        <f>ROUND(Q$679,-2)</f>
        <v>0</v>
      </c>
      <c r="N679" s="57">
        <f>ROUND(Q$679,-2)</f>
        <v>0</v>
      </c>
      <c r="O679" s="63">
        <f>ROUND(Q$679,-2)</f>
        <v>0</v>
      </c>
      <c r="P679" s="47"/>
      <c r="Q679" s="45">
        <f t="shared" si="175"/>
        <v>0</v>
      </c>
      <c r="R679" s="47"/>
      <c r="S679" s="47"/>
      <c r="T679" s="47"/>
    </row>
    <row r="680" spans="1:20" ht="24.75" customHeight="1" outlineLevel="1">
      <c r="A680" s="19">
        <v>25740</v>
      </c>
      <c r="B680" s="20">
        <v>2991058</v>
      </c>
      <c r="C680" s="71" t="s">
        <v>586</v>
      </c>
      <c r="D680" s="57">
        <v>0</v>
      </c>
      <c r="E680" s="57">
        <v>0</v>
      </c>
      <c r="F680" s="57">
        <f>ROUND(Q$680,-2)</f>
        <v>0</v>
      </c>
      <c r="G680" s="57">
        <f>ROUND(Q$680,-2)</f>
        <v>0</v>
      </c>
      <c r="H680" s="57">
        <f>ROUND(Q$680,-2)</f>
        <v>0</v>
      </c>
      <c r="I680" s="57">
        <f>ROUND(Q$680,-2)</f>
        <v>0</v>
      </c>
      <c r="J680" s="57">
        <f>ROUND(Q$680,-2)</f>
        <v>0</v>
      </c>
      <c r="K680" s="57">
        <f>ROUND(Q$680,-2)</f>
        <v>0</v>
      </c>
      <c r="L680" s="57">
        <f>ROUND(Q$680,-2)</f>
        <v>0</v>
      </c>
      <c r="M680" s="57">
        <f>ROUND(Q$680,-2)</f>
        <v>0</v>
      </c>
      <c r="N680" s="57">
        <f>ROUND(Q$680,-2)</f>
        <v>0</v>
      </c>
      <c r="O680" s="63">
        <f>ROUND(Q$680,-2)</f>
        <v>0</v>
      </c>
      <c r="P680" s="47"/>
      <c r="Q680" s="45">
        <f t="shared" si="175"/>
        <v>0</v>
      </c>
      <c r="R680" s="47"/>
      <c r="S680" s="47"/>
      <c r="T680" s="47"/>
    </row>
    <row r="681" spans="1:20" ht="24.75" customHeight="1" outlineLevel="1">
      <c r="A681" s="19">
        <v>25741</v>
      </c>
      <c r="B681" s="20">
        <v>2991059</v>
      </c>
      <c r="C681" s="71" t="s">
        <v>587</v>
      </c>
      <c r="D681" s="57">
        <v>1335352.2</v>
      </c>
      <c r="E681" s="57">
        <v>1464258.2</v>
      </c>
      <c r="F681" s="57">
        <f>ROUND(Q$681,-2)</f>
        <v>1464300</v>
      </c>
      <c r="G681" s="57">
        <f>ROUND(Q$681,-2)</f>
        <v>1464300</v>
      </c>
      <c r="H681" s="57">
        <f>ROUND(Q$681,-2)</f>
        <v>1464300</v>
      </c>
      <c r="I681" s="57">
        <f>ROUND(Q$681,-2)</f>
        <v>1464300</v>
      </c>
      <c r="J681" s="57">
        <f>ROUND(Q$681,-2)</f>
        <v>1464300</v>
      </c>
      <c r="K681" s="57">
        <f>ROUND(Q$681,-2)</f>
        <v>1464300</v>
      </c>
      <c r="L681" s="57">
        <f>ROUND(Q$681,-2)</f>
        <v>1464300</v>
      </c>
      <c r="M681" s="57">
        <f>ROUND(Q$681,-2)</f>
        <v>1464300</v>
      </c>
      <c r="N681" s="57">
        <f>ROUND(Q$681,-2)</f>
        <v>1464300</v>
      </c>
      <c r="O681" s="63">
        <f>ROUND(Q$681,-2)</f>
        <v>1464300</v>
      </c>
      <c r="P681" s="47"/>
      <c r="Q681" s="45">
        <f t="shared" si="175"/>
        <v>1464258.2</v>
      </c>
      <c r="R681" s="47"/>
      <c r="S681" s="47"/>
      <c r="T681" s="47"/>
    </row>
    <row r="682" spans="1:20" ht="24.75" customHeight="1" outlineLevel="1">
      <c r="A682" s="19">
        <v>25742</v>
      </c>
      <c r="B682" s="20">
        <v>2991060</v>
      </c>
      <c r="C682" s="71" t="s">
        <v>588</v>
      </c>
      <c r="D682" s="57">
        <v>0</v>
      </c>
      <c r="E682" s="57">
        <v>0</v>
      </c>
      <c r="F682" s="57">
        <f>ROUND(Q$682,-2)</f>
        <v>0</v>
      </c>
      <c r="G682" s="57">
        <f>ROUND(Q$682,-2)</f>
        <v>0</v>
      </c>
      <c r="H682" s="57">
        <f>ROUND(Q$682,-2)</f>
        <v>0</v>
      </c>
      <c r="I682" s="57">
        <f>ROUND(Q$682,-2)</f>
        <v>0</v>
      </c>
      <c r="J682" s="57">
        <f>ROUND(Q$682,-2)</f>
        <v>0</v>
      </c>
      <c r="K682" s="57">
        <f>ROUND(Q$682,-2)</f>
        <v>0</v>
      </c>
      <c r="L682" s="57">
        <f>ROUND(Q$682,-2)</f>
        <v>0</v>
      </c>
      <c r="M682" s="57">
        <f>ROUND(Q$682,-2)</f>
        <v>0</v>
      </c>
      <c r="N682" s="57">
        <f>ROUND(Q$682,-2)</f>
        <v>0</v>
      </c>
      <c r="O682" s="63">
        <f>ROUND(Q$682,-2)</f>
        <v>0</v>
      </c>
      <c r="P682" s="47"/>
      <c r="Q682" s="45">
        <f t="shared" si="175"/>
        <v>0</v>
      </c>
      <c r="R682" s="47"/>
      <c r="S682" s="47"/>
      <c r="T682" s="47"/>
    </row>
    <row r="683" spans="1:20" ht="24.75" customHeight="1" outlineLevel="1">
      <c r="A683" s="19">
        <v>25744</v>
      </c>
      <c r="B683" s="20">
        <v>2991061</v>
      </c>
      <c r="C683" s="71" t="s">
        <v>589</v>
      </c>
      <c r="D683" s="57">
        <v>0</v>
      </c>
      <c r="E683" s="57">
        <v>0</v>
      </c>
      <c r="F683" s="57">
        <f>ROUND(Q$683,-2)</f>
        <v>0</v>
      </c>
      <c r="G683" s="57">
        <f>ROUND(Q$683,-2)</f>
        <v>0</v>
      </c>
      <c r="H683" s="57">
        <f>ROUND(Q$683,-2)</f>
        <v>0</v>
      </c>
      <c r="I683" s="57">
        <f>ROUND(Q$683,-2)</f>
        <v>0</v>
      </c>
      <c r="J683" s="57">
        <f>ROUND(Q$683,-2)</f>
        <v>0</v>
      </c>
      <c r="K683" s="57">
        <f>ROUND(Q$683,-2)</f>
        <v>0</v>
      </c>
      <c r="L683" s="57">
        <f>ROUND(Q$683,-2)</f>
        <v>0</v>
      </c>
      <c r="M683" s="57">
        <f>ROUND(Q$683,-2)</f>
        <v>0</v>
      </c>
      <c r="N683" s="57">
        <f>ROUND(Q$683,-2)</f>
        <v>0</v>
      </c>
      <c r="O683" s="63">
        <f>ROUND(Q$683,-2)</f>
        <v>0</v>
      </c>
      <c r="P683" s="47"/>
      <c r="Q683" s="45">
        <f t="shared" si="175"/>
        <v>0</v>
      </c>
      <c r="R683" s="47"/>
      <c r="S683" s="47"/>
      <c r="T683" s="47"/>
    </row>
    <row r="684" spans="1:20" ht="24.75" customHeight="1" outlineLevel="1">
      <c r="A684" s="19">
        <v>25745</v>
      </c>
      <c r="B684" s="20">
        <v>2991062</v>
      </c>
      <c r="C684" s="71" t="s">
        <v>590</v>
      </c>
      <c r="D684" s="57">
        <v>0</v>
      </c>
      <c r="E684" s="57">
        <v>0</v>
      </c>
      <c r="F684" s="57">
        <f>ROUND(Q$684,-2)</f>
        <v>0</v>
      </c>
      <c r="G684" s="57">
        <f>ROUND(Q$684,-2)</f>
        <v>0</v>
      </c>
      <c r="H684" s="57">
        <f>ROUND(Q$684,-2)</f>
        <v>0</v>
      </c>
      <c r="I684" s="57">
        <f>ROUND(Q$684,-2)</f>
        <v>0</v>
      </c>
      <c r="J684" s="57">
        <f>ROUND(Q$684,-2)</f>
        <v>0</v>
      </c>
      <c r="K684" s="57">
        <f>ROUND(Q$684,-2)</f>
        <v>0</v>
      </c>
      <c r="L684" s="57">
        <f>ROUND(Q$684,-2)</f>
        <v>0</v>
      </c>
      <c r="M684" s="57">
        <f>ROUND(Q$684,-2)</f>
        <v>0</v>
      </c>
      <c r="N684" s="57">
        <f>ROUND(Q$684,-2)</f>
        <v>0</v>
      </c>
      <c r="O684" s="63">
        <f>ROUND(Q$684,-2)</f>
        <v>0</v>
      </c>
      <c r="P684" s="47"/>
      <c r="Q684" s="45">
        <f t="shared" si="175"/>
        <v>0</v>
      </c>
      <c r="R684" s="47"/>
      <c r="S684" s="47"/>
      <c r="T684" s="47"/>
    </row>
    <row r="685" spans="1:20" ht="24.75" customHeight="1" outlineLevel="1">
      <c r="A685" s="19">
        <v>25746</v>
      </c>
      <c r="B685" s="20">
        <v>2991063</v>
      </c>
      <c r="C685" s="71" t="s">
        <v>591</v>
      </c>
      <c r="D685" s="57">
        <v>0</v>
      </c>
      <c r="E685" s="57">
        <v>0</v>
      </c>
      <c r="F685" s="57">
        <f>ROUND(Q$685,-2)</f>
        <v>0</v>
      </c>
      <c r="G685" s="57">
        <f>ROUND(Q$685,-2)</f>
        <v>0</v>
      </c>
      <c r="H685" s="57">
        <f>ROUND(Q$685,-2)</f>
        <v>0</v>
      </c>
      <c r="I685" s="57">
        <f>ROUND(Q$685,-2)</f>
        <v>0</v>
      </c>
      <c r="J685" s="57">
        <f>ROUND(Q$685,-2)</f>
        <v>0</v>
      </c>
      <c r="K685" s="57">
        <f>ROUND(Q$685,-2)</f>
        <v>0</v>
      </c>
      <c r="L685" s="57">
        <f>ROUND(Q$685,-2)</f>
        <v>0</v>
      </c>
      <c r="M685" s="57">
        <f>ROUND(Q$685,-2)</f>
        <v>0</v>
      </c>
      <c r="N685" s="57">
        <f>ROUND(Q$685,-2)</f>
        <v>0</v>
      </c>
      <c r="O685" s="63">
        <f>ROUND(Q$685,-2)</f>
        <v>0</v>
      </c>
      <c r="P685" s="47"/>
      <c r="Q685" s="45">
        <f t="shared" si="175"/>
        <v>0</v>
      </c>
      <c r="R685" s="47"/>
      <c r="S685" s="47"/>
      <c r="T685" s="47"/>
    </row>
    <row r="686" spans="1:20" ht="24.75" customHeight="1" outlineLevel="1">
      <c r="A686" s="19">
        <v>25748</v>
      </c>
      <c r="B686" s="20">
        <v>2991064</v>
      </c>
      <c r="C686" s="71" t="s">
        <v>592</v>
      </c>
      <c r="D686" s="57">
        <v>0</v>
      </c>
      <c r="E686" s="57">
        <v>0</v>
      </c>
      <c r="F686" s="57">
        <f>ROUND(Q$686,-2)</f>
        <v>0</v>
      </c>
      <c r="G686" s="57">
        <f>ROUND(Q$686,-2)</f>
        <v>0</v>
      </c>
      <c r="H686" s="57">
        <f>ROUND(Q$686,-2)</f>
        <v>0</v>
      </c>
      <c r="I686" s="57">
        <f>ROUND(Q$686,-2)</f>
        <v>0</v>
      </c>
      <c r="J686" s="57">
        <f>ROUND(Q$686,-2)</f>
        <v>0</v>
      </c>
      <c r="K686" s="57">
        <f>ROUND(Q$686,-2)</f>
        <v>0</v>
      </c>
      <c r="L686" s="57">
        <f>ROUND(Q$686,-2)</f>
        <v>0</v>
      </c>
      <c r="M686" s="57">
        <f>ROUND(Q$686,-2)</f>
        <v>0</v>
      </c>
      <c r="N686" s="57">
        <f>ROUND(Q$686,-2)</f>
        <v>0</v>
      </c>
      <c r="O686" s="63">
        <f>ROUND(Q$686,-2)</f>
        <v>0</v>
      </c>
      <c r="P686" s="47"/>
      <c r="Q686" s="45">
        <f t="shared" si="175"/>
        <v>0</v>
      </c>
      <c r="R686" s="47"/>
      <c r="S686" s="47"/>
      <c r="T686" s="47"/>
    </row>
    <row r="687" spans="1:20" ht="24.75" customHeight="1" outlineLevel="1">
      <c r="A687" s="19">
        <v>25749</v>
      </c>
      <c r="B687" s="20">
        <v>2991065</v>
      </c>
      <c r="C687" s="71" t="s">
        <v>593</v>
      </c>
      <c r="D687" s="57">
        <v>0</v>
      </c>
      <c r="E687" s="57">
        <v>0</v>
      </c>
      <c r="F687" s="57">
        <f>ROUND(Q$687,-2)</f>
        <v>0</v>
      </c>
      <c r="G687" s="57">
        <f>ROUND(Q$687,-2)</f>
        <v>0</v>
      </c>
      <c r="H687" s="57">
        <f>ROUND(Q$687,-2)</f>
        <v>0</v>
      </c>
      <c r="I687" s="57">
        <f>ROUND(Q$687,-2)</f>
        <v>0</v>
      </c>
      <c r="J687" s="57">
        <f>ROUND(Q$687,-2)</f>
        <v>0</v>
      </c>
      <c r="K687" s="57">
        <f>ROUND(Q$687,-2)</f>
        <v>0</v>
      </c>
      <c r="L687" s="57">
        <f>ROUND(Q$687,-2)</f>
        <v>0</v>
      </c>
      <c r="M687" s="57">
        <f>ROUND(Q$687,-2)</f>
        <v>0</v>
      </c>
      <c r="N687" s="57">
        <f>ROUND(Q$687,-2)</f>
        <v>0</v>
      </c>
      <c r="O687" s="63">
        <f>ROUND(Q$687,-2)</f>
        <v>0</v>
      </c>
      <c r="P687" s="47"/>
      <c r="Q687" s="45">
        <f t="shared" si="175"/>
        <v>0</v>
      </c>
      <c r="R687" s="47"/>
      <c r="S687" s="47"/>
      <c r="T687" s="47"/>
    </row>
    <row r="688" spans="1:20" ht="24.75" customHeight="1" outlineLevel="1">
      <c r="A688" s="19">
        <v>25750</v>
      </c>
      <c r="B688" s="20">
        <v>2991066</v>
      </c>
      <c r="C688" s="71" t="s">
        <v>594</v>
      </c>
      <c r="D688" s="57">
        <v>0</v>
      </c>
      <c r="E688" s="57">
        <v>0</v>
      </c>
      <c r="F688" s="57">
        <f>ROUND(Q$688,-2)</f>
        <v>0</v>
      </c>
      <c r="G688" s="57">
        <f>ROUND(Q$688,-2)</f>
        <v>0</v>
      </c>
      <c r="H688" s="57">
        <f>ROUND(Q$688,-2)</f>
        <v>0</v>
      </c>
      <c r="I688" s="57">
        <f>ROUND(Q$688,-2)</f>
        <v>0</v>
      </c>
      <c r="J688" s="57">
        <f>ROUND(Q$688,-2)</f>
        <v>0</v>
      </c>
      <c r="K688" s="57">
        <f>ROUND(Q$688,-2)</f>
        <v>0</v>
      </c>
      <c r="L688" s="57">
        <f>ROUND(Q$688,-2)</f>
        <v>0</v>
      </c>
      <c r="M688" s="57">
        <f>ROUND(Q$688,-2)</f>
        <v>0</v>
      </c>
      <c r="N688" s="57">
        <f>ROUND(Q$688,-2)</f>
        <v>0</v>
      </c>
      <c r="O688" s="63">
        <f>ROUND(Q$688,-2)</f>
        <v>0</v>
      </c>
      <c r="P688" s="47"/>
      <c r="Q688" s="45">
        <f t="shared" si="175"/>
        <v>0</v>
      </c>
      <c r="R688" s="47"/>
      <c r="S688" s="47"/>
      <c r="T688" s="47"/>
    </row>
    <row r="689" spans="1:20" ht="24.75" customHeight="1" outlineLevel="1">
      <c r="A689" s="19">
        <v>25751</v>
      </c>
      <c r="B689" s="20">
        <v>2991067</v>
      </c>
      <c r="C689" s="71" t="s">
        <v>595</v>
      </c>
      <c r="D689" s="57">
        <v>0</v>
      </c>
      <c r="E689" s="57">
        <v>0</v>
      </c>
      <c r="F689" s="57">
        <f>ROUND(Q$689,-2)</f>
        <v>0</v>
      </c>
      <c r="G689" s="57">
        <f>ROUND(Q$689,-2)</f>
        <v>0</v>
      </c>
      <c r="H689" s="57">
        <f>ROUND(Q$689,-2)</f>
        <v>0</v>
      </c>
      <c r="I689" s="57">
        <f>ROUND(Q$689,-2)</f>
        <v>0</v>
      </c>
      <c r="J689" s="57">
        <f>ROUND(Q$689,-2)</f>
        <v>0</v>
      </c>
      <c r="K689" s="57">
        <f>ROUND(Q$689,-2)</f>
        <v>0</v>
      </c>
      <c r="L689" s="57">
        <f>ROUND(Q$689,-2)</f>
        <v>0</v>
      </c>
      <c r="M689" s="57">
        <f>ROUND(Q$689,-2)</f>
        <v>0</v>
      </c>
      <c r="N689" s="57">
        <f>ROUND(Q$689,-2)</f>
        <v>0</v>
      </c>
      <c r="O689" s="63">
        <f>ROUND(Q$689,-2)</f>
        <v>0</v>
      </c>
      <c r="P689" s="47"/>
      <c r="Q689" s="45">
        <f t="shared" si="175"/>
        <v>0</v>
      </c>
      <c r="R689" s="47"/>
      <c r="S689" s="47"/>
      <c r="T689" s="47"/>
    </row>
    <row r="690" spans="1:20" ht="24.75" customHeight="1" outlineLevel="1">
      <c r="A690" s="19">
        <v>25752</v>
      </c>
      <c r="B690" s="20">
        <v>2991068</v>
      </c>
      <c r="C690" s="71" t="s">
        <v>596</v>
      </c>
      <c r="D690" s="57">
        <v>3505</v>
      </c>
      <c r="E690" s="57">
        <v>3505</v>
      </c>
      <c r="F690" s="57">
        <f>ROUND(Q$690,-2)</f>
        <v>3500</v>
      </c>
      <c r="G690" s="57">
        <f>ROUND(Q$690,-2)</f>
        <v>3500</v>
      </c>
      <c r="H690" s="57">
        <f>ROUND(Q$690,-2)</f>
        <v>3500</v>
      </c>
      <c r="I690" s="57">
        <f>ROUND(Q$690,-2)</f>
        <v>3500</v>
      </c>
      <c r="J690" s="57">
        <f>ROUND(Q$690,-2)</f>
        <v>3500</v>
      </c>
      <c r="K690" s="57">
        <f>ROUND(Q$690,-2)</f>
        <v>3500</v>
      </c>
      <c r="L690" s="57">
        <f>ROUND(Q$690,-2)</f>
        <v>3500</v>
      </c>
      <c r="M690" s="57">
        <f>ROUND(Q$690,-2)</f>
        <v>3500</v>
      </c>
      <c r="N690" s="57">
        <f>ROUND(Q$690,-2)</f>
        <v>3500</v>
      </c>
      <c r="O690" s="63">
        <f>ROUND(Q$690,-2)</f>
        <v>3500</v>
      </c>
      <c r="P690" s="47"/>
      <c r="Q690" s="45">
        <f t="shared" si="175"/>
        <v>3505</v>
      </c>
      <c r="R690" s="47"/>
      <c r="S690" s="47"/>
      <c r="T690" s="47"/>
    </row>
    <row r="691" spans="1:20" ht="24.75" customHeight="1" outlineLevel="1">
      <c r="A691" s="19">
        <v>25753</v>
      </c>
      <c r="B691" s="20">
        <v>2991069</v>
      </c>
      <c r="C691" s="71" t="s">
        <v>597</v>
      </c>
      <c r="D691" s="57">
        <v>0</v>
      </c>
      <c r="E691" s="57">
        <v>0</v>
      </c>
      <c r="F691" s="57">
        <f>ROUND(Q$691,-2)</f>
        <v>0</v>
      </c>
      <c r="G691" s="57">
        <f>ROUND(Q$691,-2)</f>
        <v>0</v>
      </c>
      <c r="H691" s="57">
        <f>ROUND(Q$691,-2)</f>
        <v>0</v>
      </c>
      <c r="I691" s="57">
        <f>ROUND(Q$691,-2)</f>
        <v>0</v>
      </c>
      <c r="J691" s="57">
        <f>ROUND(Q$691,-2)</f>
        <v>0</v>
      </c>
      <c r="K691" s="57">
        <f>ROUND(Q$691,-2)</f>
        <v>0</v>
      </c>
      <c r="L691" s="57">
        <f>ROUND(Q$691,-2)</f>
        <v>0</v>
      </c>
      <c r="M691" s="57">
        <f>ROUND(Q$691,-2)</f>
        <v>0</v>
      </c>
      <c r="N691" s="57">
        <f>ROUND(Q$691,-2)</f>
        <v>0</v>
      </c>
      <c r="O691" s="63">
        <f>ROUND(Q$691,-2)</f>
        <v>0</v>
      </c>
      <c r="P691" s="47"/>
      <c r="Q691" s="45">
        <f t="shared" si="175"/>
        <v>0</v>
      </c>
      <c r="R691" s="47"/>
      <c r="S691" s="47"/>
      <c r="T691" s="47"/>
    </row>
    <row r="692" spans="1:20" ht="24.75" customHeight="1" outlineLevel="1">
      <c r="A692" s="19">
        <v>25754</v>
      </c>
      <c r="B692" s="20">
        <v>2991070</v>
      </c>
      <c r="C692" s="71" t="s">
        <v>598</v>
      </c>
      <c r="D692" s="57">
        <v>0</v>
      </c>
      <c r="E692" s="57">
        <v>0</v>
      </c>
      <c r="F692" s="57">
        <f>ROUND(Q$692,-2)</f>
        <v>0</v>
      </c>
      <c r="G692" s="57">
        <f>ROUND(Q$692,-2)</f>
        <v>0</v>
      </c>
      <c r="H692" s="57">
        <f>ROUND(Q$692,-2)</f>
        <v>0</v>
      </c>
      <c r="I692" s="57">
        <f>ROUND(Q$692,-2)</f>
        <v>0</v>
      </c>
      <c r="J692" s="57">
        <f>ROUND(Q$692,-2)</f>
        <v>0</v>
      </c>
      <c r="K692" s="57">
        <f>ROUND(Q$692,-2)</f>
        <v>0</v>
      </c>
      <c r="L692" s="57">
        <f>ROUND(Q$692,-2)</f>
        <v>0</v>
      </c>
      <c r="M692" s="57">
        <f>ROUND(Q$692,-2)</f>
        <v>0</v>
      </c>
      <c r="N692" s="57">
        <f>ROUND(Q$692,-2)</f>
        <v>0</v>
      </c>
      <c r="O692" s="63">
        <f>ROUND(Q$692,-2)</f>
        <v>0</v>
      </c>
      <c r="P692" s="47"/>
      <c r="Q692" s="45">
        <f t="shared" si="175"/>
        <v>0</v>
      </c>
      <c r="R692" s="47"/>
      <c r="S692" s="47"/>
      <c r="T692" s="47"/>
    </row>
    <row r="693" spans="1:20" ht="24.75" customHeight="1" outlineLevel="1">
      <c r="A693" s="19">
        <v>25755</v>
      </c>
      <c r="B693" s="20">
        <v>2991071</v>
      </c>
      <c r="C693" s="71" t="s">
        <v>574</v>
      </c>
      <c r="D693" s="57">
        <v>0</v>
      </c>
      <c r="E693" s="57">
        <v>0</v>
      </c>
      <c r="F693" s="57">
        <f>ROUND(Q$693,-2)</f>
        <v>0</v>
      </c>
      <c r="G693" s="57">
        <f>ROUND(Q$693,-2)</f>
        <v>0</v>
      </c>
      <c r="H693" s="57">
        <f>ROUND(Q$693,-2)</f>
        <v>0</v>
      </c>
      <c r="I693" s="57">
        <f>ROUND(Q$693,-2)</f>
        <v>0</v>
      </c>
      <c r="J693" s="57">
        <f>ROUND(Q$693,-2)</f>
        <v>0</v>
      </c>
      <c r="K693" s="57">
        <f>ROUND(Q$693,-2)</f>
        <v>0</v>
      </c>
      <c r="L693" s="57">
        <f>ROUND(Q$693,-2)</f>
        <v>0</v>
      </c>
      <c r="M693" s="57">
        <f>ROUND(Q$693,-2)</f>
        <v>0</v>
      </c>
      <c r="N693" s="57">
        <f>ROUND(Q$693,-2)</f>
        <v>0</v>
      </c>
      <c r="O693" s="63">
        <f>ROUND(Q$693,-2)</f>
        <v>0</v>
      </c>
      <c r="P693" s="47"/>
      <c r="Q693" s="45">
        <f t="shared" si="175"/>
        <v>0</v>
      </c>
      <c r="R693" s="47"/>
      <c r="S693" s="47"/>
      <c r="T693" s="47"/>
    </row>
    <row r="694" spans="1:20" ht="24.75" customHeight="1" outlineLevel="1">
      <c r="A694" s="19">
        <v>25756</v>
      </c>
      <c r="B694" s="20">
        <v>2991072</v>
      </c>
      <c r="C694" s="71" t="s">
        <v>599</v>
      </c>
      <c r="D694" s="57">
        <v>0</v>
      </c>
      <c r="E694" s="57">
        <v>0</v>
      </c>
      <c r="F694" s="57">
        <f>ROUND(Q$694,-2)</f>
        <v>0</v>
      </c>
      <c r="G694" s="57">
        <f>ROUND(Q$694,-2)</f>
        <v>0</v>
      </c>
      <c r="H694" s="57">
        <f>ROUND(Q$694,-2)</f>
        <v>0</v>
      </c>
      <c r="I694" s="57">
        <f>ROUND(Q$694,-2)</f>
        <v>0</v>
      </c>
      <c r="J694" s="57">
        <f>ROUND(Q$694,-2)</f>
        <v>0</v>
      </c>
      <c r="K694" s="57">
        <f>ROUND(Q$694,-2)</f>
        <v>0</v>
      </c>
      <c r="L694" s="57">
        <f>ROUND(Q$694,-2)</f>
        <v>0</v>
      </c>
      <c r="M694" s="57">
        <f>ROUND(Q$694,-2)</f>
        <v>0</v>
      </c>
      <c r="N694" s="57">
        <f>ROUND(Q$694,-2)</f>
        <v>0</v>
      </c>
      <c r="O694" s="63">
        <f>ROUND(Q$694,-2)</f>
        <v>0</v>
      </c>
      <c r="P694" s="47"/>
      <c r="Q694" s="45">
        <f t="shared" si="175"/>
        <v>0</v>
      </c>
      <c r="R694" s="47"/>
      <c r="S694" s="47"/>
      <c r="T694" s="47"/>
    </row>
    <row r="695" spans="1:20" ht="24.75" customHeight="1" outlineLevel="1">
      <c r="A695" s="19">
        <v>25757</v>
      </c>
      <c r="B695" s="20">
        <v>2991073</v>
      </c>
      <c r="C695" s="71" t="s">
        <v>600</v>
      </c>
      <c r="D695" s="57">
        <v>0</v>
      </c>
      <c r="E695" s="57">
        <v>0</v>
      </c>
      <c r="F695" s="57">
        <f>ROUND(Q$695,-2)</f>
        <v>0</v>
      </c>
      <c r="G695" s="57">
        <f>ROUND(Q$695,-2)</f>
        <v>0</v>
      </c>
      <c r="H695" s="57">
        <f>ROUND(Q$695,-2)</f>
        <v>0</v>
      </c>
      <c r="I695" s="57">
        <f>ROUND(Q$695,-2)</f>
        <v>0</v>
      </c>
      <c r="J695" s="57">
        <f>ROUND(Q$695,-2)</f>
        <v>0</v>
      </c>
      <c r="K695" s="57">
        <f>ROUND(Q$695,-2)</f>
        <v>0</v>
      </c>
      <c r="L695" s="57">
        <f>ROUND(Q$695,-2)</f>
        <v>0</v>
      </c>
      <c r="M695" s="57">
        <f>ROUND(Q$695,-2)</f>
        <v>0</v>
      </c>
      <c r="N695" s="57">
        <f>ROUND(Q$695,-2)</f>
        <v>0</v>
      </c>
      <c r="O695" s="63">
        <f>ROUND(Q$695,-2)</f>
        <v>0</v>
      </c>
      <c r="P695" s="47"/>
      <c r="Q695" s="45">
        <f t="shared" si="175"/>
        <v>0</v>
      </c>
      <c r="R695" s="47"/>
      <c r="S695" s="47"/>
      <c r="T695" s="47"/>
    </row>
    <row r="696" spans="1:20" ht="24.75" customHeight="1" outlineLevel="1">
      <c r="A696" s="19">
        <v>25758</v>
      </c>
      <c r="B696" s="20">
        <v>2991074</v>
      </c>
      <c r="C696" s="71" t="s">
        <v>601</v>
      </c>
      <c r="D696" s="57">
        <v>0</v>
      </c>
      <c r="E696" s="57">
        <v>0</v>
      </c>
      <c r="F696" s="57">
        <f>ROUND(Q$696,-2)</f>
        <v>0</v>
      </c>
      <c r="G696" s="57">
        <f>ROUND(Q$696,-2)</f>
        <v>0</v>
      </c>
      <c r="H696" s="57">
        <f>ROUND(Q$696,-2)</f>
        <v>0</v>
      </c>
      <c r="I696" s="57">
        <f>ROUND(Q$696,-2)</f>
        <v>0</v>
      </c>
      <c r="J696" s="57">
        <f>ROUND(Q$696,-2)</f>
        <v>0</v>
      </c>
      <c r="K696" s="57">
        <f>ROUND(Q$696,-2)</f>
        <v>0</v>
      </c>
      <c r="L696" s="57">
        <f>ROUND(Q$696,-2)</f>
        <v>0</v>
      </c>
      <c r="M696" s="57">
        <f>ROUND(Q$696,-2)</f>
        <v>0</v>
      </c>
      <c r="N696" s="57">
        <f>ROUND(Q$696,-2)</f>
        <v>0</v>
      </c>
      <c r="O696" s="63">
        <f>ROUND(Q$696,-2)</f>
        <v>0</v>
      </c>
      <c r="P696" s="47"/>
      <c r="Q696" s="45">
        <f t="shared" si="175"/>
        <v>0</v>
      </c>
      <c r="R696" s="47"/>
      <c r="S696" s="47"/>
      <c r="T696" s="47"/>
    </row>
    <row r="697" spans="1:20" ht="24.75" customHeight="1" outlineLevel="1">
      <c r="A697" s="19" t="s">
        <v>602</v>
      </c>
      <c r="B697" s="20" t="s">
        <v>603</v>
      </c>
      <c r="C697" s="71" t="s">
        <v>604</v>
      </c>
      <c r="D697" s="57">
        <v>0</v>
      </c>
      <c r="E697" s="57">
        <v>0</v>
      </c>
      <c r="F697" s="57">
        <f>ROUND(Q$697,-2)</f>
        <v>0</v>
      </c>
      <c r="G697" s="57">
        <f>ROUND(Q$697,-2)</f>
        <v>0</v>
      </c>
      <c r="H697" s="57">
        <f>ROUND(Q$697,-2)</f>
        <v>0</v>
      </c>
      <c r="I697" s="57">
        <f>ROUND(Q$697,-2)</f>
        <v>0</v>
      </c>
      <c r="J697" s="57">
        <f>ROUND(Q$697,-2)</f>
        <v>0</v>
      </c>
      <c r="K697" s="57">
        <f>ROUND(Q$697,-2)</f>
        <v>0</v>
      </c>
      <c r="L697" s="57">
        <f>ROUND(Q$697,-2)</f>
        <v>0</v>
      </c>
      <c r="M697" s="57">
        <f>ROUND(Q$697,-2)</f>
        <v>0</v>
      </c>
      <c r="N697" s="57">
        <f>ROUND(Q$697,-2)</f>
        <v>0</v>
      </c>
      <c r="O697" s="63">
        <f>ROUND(Q$697,-2)</f>
        <v>0</v>
      </c>
      <c r="P697" s="47"/>
      <c r="Q697" s="45">
        <f t="shared" si="175"/>
        <v>0</v>
      </c>
      <c r="R697" s="47"/>
      <c r="S697" s="47"/>
      <c r="T697" s="47"/>
    </row>
    <row r="698" spans="1:20" ht="24.75" customHeight="1" outlineLevel="1">
      <c r="A698" s="19" t="s">
        <v>605</v>
      </c>
      <c r="B698" s="20" t="s">
        <v>606</v>
      </c>
      <c r="C698" s="71" t="s">
        <v>607</v>
      </c>
      <c r="D698" s="57">
        <v>0</v>
      </c>
      <c r="E698" s="57">
        <v>0</v>
      </c>
      <c r="F698" s="57">
        <f>ROUND(Q$698,-2)</f>
        <v>0</v>
      </c>
      <c r="G698" s="57">
        <f>ROUND(Q$698,-2)</f>
        <v>0</v>
      </c>
      <c r="H698" s="57">
        <f>ROUND(Q$698,-2)</f>
        <v>0</v>
      </c>
      <c r="I698" s="57">
        <f>ROUND(Q$698,-2)</f>
        <v>0</v>
      </c>
      <c r="J698" s="57">
        <f>ROUND(Q$698,-2)</f>
        <v>0</v>
      </c>
      <c r="K698" s="57">
        <f>ROUND(Q$698,-2)</f>
        <v>0</v>
      </c>
      <c r="L698" s="57">
        <f>ROUND(Q$698,-2)</f>
        <v>0</v>
      </c>
      <c r="M698" s="57">
        <f>ROUND(Q$698,-2)</f>
        <v>0</v>
      </c>
      <c r="N698" s="57">
        <f>ROUND(Q$698,-2)</f>
        <v>0</v>
      </c>
      <c r="O698" s="63">
        <f>ROUND(Q$698,-2)</f>
        <v>0</v>
      </c>
      <c r="P698" s="47"/>
      <c r="Q698" s="45">
        <f t="shared" si="175"/>
        <v>0</v>
      </c>
      <c r="R698" s="47"/>
      <c r="S698" s="47"/>
      <c r="T698" s="47"/>
    </row>
    <row r="699" spans="1:20" ht="24.75" customHeight="1" outlineLevel="1">
      <c r="A699" s="19">
        <v>25799</v>
      </c>
      <c r="B699" s="20">
        <v>2991099</v>
      </c>
      <c r="C699" s="71" t="s">
        <v>608</v>
      </c>
      <c r="D699" s="57">
        <v>0</v>
      </c>
      <c r="E699" s="57">
        <v>0</v>
      </c>
      <c r="F699" s="57">
        <f>ROUND(Q$699,-2)</f>
        <v>0</v>
      </c>
      <c r="G699" s="57">
        <f>ROUND(Q$699,-2)</f>
        <v>0</v>
      </c>
      <c r="H699" s="57">
        <f>ROUND(Q$699,-2)</f>
        <v>0</v>
      </c>
      <c r="I699" s="57">
        <f>ROUND(Q$699,-2)</f>
        <v>0</v>
      </c>
      <c r="J699" s="57">
        <f>ROUND(Q$699,-2)</f>
        <v>0</v>
      </c>
      <c r="K699" s="57">
        <f>ROUND(Q$699,-2)</f>
        <v>0</v>
      </c>
      <c r="L699" s="57">
        <f>ROUND(Q$699,-2)</f>
        <v>0</v>
      </c>
      <c r="M699" s="57">
        <f>ROUND(Q$699,-2)</f>
        <v>0</v>
      </c>
      <c r="N699" s="57">
        <f>ROUND(Q$699,-2)</f>
        <v>0</v>
      </c>
      <c r="O699" s="63">
        <f>ROUND(Q$699,-2)</f>
        <v>0</v>
      </c>
      <c r="P699" s="47"/>
      <c r="Q699" s="45">
        <f t="shared" si="175"/>
        <v>0</v>
      </c>
      <c r="R699" s="47"/>
      <c r="S699" s="47"/>
      <c r="T699" s="47"/>
    </row>
    <row r="700" spans="1:20" ht="24.75" customHeight="1" outlineLevel="1">
      <c r="A700" s="19">
        <v>28452</v>
      </c>
      <c r="B700" s="20">
        <v>2991111</v>
      </c>
      <c r="C700" s="71" t="s">
        <v>609</v>
      </c>
      <c r="D700" s="57">
        <v>0</v>
      </c>
      <c r="E700" s="57">
        <v>0</v>
      </c>
      <c r="F700" s="57">
        <f>ROUND(Q$700,-2)</f>
        <v>0</v>
      </c>
      <c r="G700" s="57">
        <f>ROUND(Q$700,-2)</f>
        <v>0</v>
      </c>
      <c r="H700" s="57">
        <f>ROUND(Q$700,-2)</f>
        <v>0</v>
      </c>
      <c r="I700" s="57">
        <f>ROUND(Q$700,-2)</f>
        <v>0</v>
      </c>
      <c r="J700" s="57">
        <f>ROUND(Q$700,-2)</f>
        <v>0</v>
      </c>
      <c r="K700" s="57">
        <f>ROUND(Q$700,-2)</f>
        <v>0</v>
      </c>
      <c r="L700" s="57">
        <f>ROUND(Q$700,-2)</f>
        <v>0</v>
      </c>
      <c r="M700" s="57">
        <f>ROUND(Q$700,-2)</f>
        <v>0</v>
      </c>
      <c r="N700" s="57">
        <f>ROUND(Q$700,-2)</f>
        <v>0</v>
      </c>
      <c r="O700" s="63">
        <f>ROUND(Q$700,-2)</f>
        <v>0</v>
      </c>
      <c r="P700" s="47"/>
      <c r="Q700" s="45">
        <f t="shared" si="175"/>
        <v>0</v>
      </c>
      <c r="R700" s="47"/>
      <c r="S700" s="47"/>
      <c r="T700" s="47"/>
    </row>
    <row r="701" spans="1:20" ht="24.75" customHeight="1" outlineLevel="1">
      <c r="A701" s="19">
        <v>28453</v>
      </c>
      <c r="B701" s="20">
        <v>2991119</v>
      </c>
      <c r="C701" s="71" t="s">
        <v>610</v>
      </c>
      <c r="D701" s="57">
        <v>49042.663999999997</v>
      </c>
      <c r="E701" s="57">
        <v>10599.369000000001</v>
      </c>
      <c r="F701" s="57">
        <f>ROUND(Q$701,-2)</f>
        <v>10600</v>
      </c>
      <c r="G701" s="57">
        <f>ROUND(Q$701,-2)</f>
        <v>10600</v>
      </c>
      <c r="H701" s="57">
        <f>ROUND(Q$701,-2)</f>
        <v>10600</v>
      </c>
      <c r="I701" s="57">
        <f>ROUND(Q$701,-2)</f>
        <v>10600</v>
      </c>
      <c r="J701" s="57">
        <f>ROUND(Q$701,-2)</f>
        <v>10600</v>
      </c>
      <c r="K701" s="57">
        <f>ROUND(Q$701,-2)</f>
        <v>10600</v>
      </c>
      <c r="L701" s="57">
        <f>ROUND(Q$701,-2)</f>
        <v>10600</v>
      </c>
      <c r="M701" s="57">
        <f>ROUND(Q$701,-2)</f>
        <v>10600</v>
      </c>
      <c r="N701" s="57">
        <f>ROUND(Q$701,-2)</f>
        <v>10600</v>
      </c>
      <c r="O701" s="63">
        <f>ROUND(Q$701,-2)</f>
        <v>10600</v>
      </c>
      <c r="P701" s="47"/>
      <c r="Q701" s="45">
        <f t="shared" si="175"/>
        <v>10599.369000000001</v>
      </c>
      <c r="R701" s="47"/>
      <c r="S701" s="47"/>
      <c r="T701" s="47"/>
    </row>
    <row r="702" spans="1:20" ht="24.75" customHeight="1" outlineLevel="1">
      <c r="A702" s="19">
        <v>28454</v>
      </c>
      <c r="B702" s="20">
        <v>2991120</v>
      </c>
      <c r="C702" s="71" t="s">
        <v>611</v>
      </c>
      <c r="D702" s="57">
        <v>0</v>
      </c>
      <c r="E702" s="57">
        <v>0</v>
      </c>
      <c r="F702" s="57">
        <f>ROUND(Q$702,-2)</f>
        <v>0</v>
      </c>
      <c r="G702" s="57">
        <f>ROUND(Q$702,-2)</f>
        <v>0</v>
      </c>
      <c r="H702" s="57">
        <f>ROUND(Q$702,-2)</f>
        <v>0</v>
      </c>
      <c r="I702" s="57">
        <f>ROUND(Q$702,-2)</f>
        <v>0</v>
      </c>
      <c r="J702" s="57">
        <f>ROUND(Q$702,-2)</f>
        <v>0</v>
      </c>
      <c r="K702" s="57">
        <f>ROUND(Q$702,-2)</f>
        <v>0</v>
      </c>
      <c r="L702" s="57">
        <f>ROUND(Q$702,-2)</f>
        <v>0</v>
      </c>
      <c r="M702" s="57">
        <f>ROUND(Q$702,-2)</f>
        <v>0</v>
      </c>
      <c r="N702" s="57">
        <f>ROUND(Q$702,-2)</f>
        <v>0</v>
      </c>
      <c r="O702" s="63">
        <f>ROUND(Q$702,-2)</f>
        <v>0</v>
      </c>
      <c r="P702" s="47"/>
      <c r="Q702" s="45">
        <f t="shared" si="175"/>
        <v>0</v>
      </c>
      <c r="R702" s="47"/>
      <c r="S702" s="47"/>
      <c r="T702" s="47"/>
    </row>
    <row r="703" spans="1:20" ht="24.75" customHeight="1" outlineLevel="1">
      <c r="A703" s="19">
        <v>28455</v>
      </c>
      <c r="B703" s="20">
        <v>2991121</v>
      </c>
      <c r="C703" s="71" t="s">
        <v>612</v>
      </c>
      <c r="D703" s="57">
        <v>0</v>
      </c>
      <c r="E703" s="57">
        <v>0</v>
      </c>
      <c r="F703" s="57">
        <f>ROUND(Q$703,-2)</f>
        <v>0</v>
      </c>
      <c r="G703" s="57">
        <f>ROUND(Q$703,-2)</f>
        <v>0</v>
      </c>
      <c r="H703" s="57">
        <f>ROUND(Q$703,-2)</f>
        <v>0</v>
      </c>
      <c r="I703" s="57">
        <f>ROUND(Q$703,-2)</f>
        <v>0</v>
      </c>
      <c r="J703" s="57">
        <f>ROUND(Q$703,-2)</f>
        <v>0</v>
      </c>
      <c r="K703" s="57">
        <f>ROUND(Q$703,-2)</f>
        <v>0</v>
      </c>
      <c r="L703" s="57">
        <f>ROUND(Q$703,-2)</f>
        <v>0</v>
      </c>
      <c r="M703" s="57">
        <f>ROUND(Q$703,-2)</f>
        <v>0</v>
      </c>
      <c r="N703" s="57">
        <f>ROUND(Q$703,-2)</f>
        <v>0</v>
      </c>
      <c r="O703" s="63">
        <f>ROUND(Q$703,-2)</f>
        <v>0</v>
      </c>
      <c r="P703" s="47"/>
      <c r="Q703" s="45">
        <f t="shared" si="175"/>
        <v>0</v>
      </c>
      <c r="R703" s="47"/>
      <c r="S703" s="47"/>
      <c r="T703" s="47"/>
    </row>
    <row r="704" spans="1:20" ht="24.75" customHeight="1" outlineLevel="1">
      <c r="A704" s="19">
        <v>28501</v>
      </c>
      <c r="B704" s="20">
        <v>2991211</v>
      </c>
      <c r="C704" s="71" t="s">
        <v>613</v>
      </c>
      <c r="D704" s="57">
        <v>27987</v>
      </c>
      <c r="E704" s="57">
        <v>538466.53799999994</v>
      </c>
      <c r="F704" s="57">
        <f>ROUND(Q$704,-2)</f>
        <v>538500</v>
      </c>
      <c r="G704" s="57">
        <f>ROUND(Q$704,-2)</f>
        <v>538500</v>
      </c>
      <c r="H704" s="57">
        <f>ROUND(Q$704,-2)</f>
        <v>538500</v>
      </c>
      <c r="I704" s="57">
        <f>ROUND(Q$704,-2)</f>
        <v>538500</v>
      </c>
      <c r="J704" s="57">
        <f>ROUND(Q$704,-2)</f>
        <v>538500</v>
      </c>
      <c r="K704" s="57">
        <f>ROUND(Q$704,-2)</f>
        <v>538500</v>
      </c>
      <c r="L704" s="57">
        <f>ROUND(Q$704,-2)</f>
        <v>538500</v>
      </c>
      <c r="M704" s="57">
        <f>ROUND(Q$704,-2)</f>
        <v>538500</v>
      </c>
      <c r="N704" s="57">
        <f>ROUND(Q$704,-2)</f>
        <v>538500</v>
      </c>
      <c r="O704" s="63">
        <f>ROUND(Q$704,-2)</f>
        <v>538500</v>
      </c>
      <c r="P704" s="47"/>
      <c r="Q704" s="45">
        <f t="shared" si="175"/>
        <v>538466.53799999994</v>
      </c>
      <c r="R704" s="47"/>
      <c r="S704" s="47"/>
      <c r="T704" s="47"/>
    </row>
    <row r="705" spans="1:20" ht="24.75" customHeight="1" outlineLevel="1">
      <c r="A705" s="19">
        <v>28502</v>
      </c>
      <c r="B705" s="20">
        <v>2991212</v>
      </c>
      <c r="C705" s="71" t="s">
        <v>614</v>
      </c>
      <c r="D705" s="57">
        <v>0</v>
      </c>
      <c r="E705" s="57">
        <v>0</v>
      </c>
      <c r="F705" s="57">
        <f>ROUND(Q$705,-2)</f>
        <v>0</v>
      </c>
      <c r="G705" s="57">
        <f>ROUND(Q$705,-2)</f>
        <v>0</v>
      </c>
      <c r="H705" s="57">
        <f>ROUND(Q$705,-2)</f>
        <v>0</v>
      </c>
      <c r="I705" s="57">
        <f>ROUND(Q$705,-2)</f>
        <v>0</v>
      </c>
      <c r="J705" s="57">
        <f>ROUND(Q$705,-2)</f>
        <v>0</v>
      </c>
      <c r="K705" s="57">
        <f>ROUND(Q$705,-2)</f>
        <v>0</v>
      </c>
      <c r="L705" s="57">
        <f>ROUND(Q$705,-2)</f>
        <v>0</v>
      </c>
      <c r="M705" s="57">
        <f>ROUND(Q$705,-2)</f>
        <v>0</v>
      </c>
      <c r="N705" s="57">
        <f>ROUND(Q$705,-2)</f>
        <v>0</v>
      </c>
      <c r="O705" s="63">
        <f>ROUND(Q$705,-2)</f>
        <v>0</v>
      </c>
      <c r="P705" s="47"/>
      <c r="Q705" s="45">
        <f t="shared" si="175"/>
        <v>0</v>
      </c>
      <c r="R705" s="47"/>
      <c r="S705" s="47"/>
      <c r="T705" s="47"/>
    </row>
    <row r="706" spans="1:20" ht="24.75" customHeight="1" outlineLevel="1">
      <c r="A706" s="19">
        <v>28503</v>
      </c>
      <c r="B706" s="20">
        <v>2991213</v>
      </c>
      <c r="C706" s="71" t="s">
        <v>615</v>
      </c>
      <c r="D706" s="57">
        <v>0</v>
      </c>
      <c r="E706" s="57">
        <v>0</v>
      </c>
      <c r="F706" s="57">
        <f>ROUND(Q$706,-2)</f>
        <v>0</v>
      </c>
      <c r="G706" s="57">
        <f>ROUND(Q$706,-2)</f>
        <v>0</v>
      </c>
      <c r="H706" s="57">
        <f>ROUND(Q$706,-2)</f>
        <v>0</v>
      </c>
      <c r="I706" s="57">
        <f>ROUND(Q$706,-2)</f>
        <v>0</v>
      </c>
      <c r="J706" s="57">
        <f>ROUND(Q$706,-2)</f>
        <v>0</v>
      </c>
      <c r="K706" s="57">
        <f>ROUND(Q$706,-2)</f>
        <v>0</v>
      </c>
      <c r="L706" s="57">
        <f>ROUND(Q$706,-2)</f>
        <v>0</v>
      </c>
      <c r="M706" s="57">
        <f>ROUND(Q$706,-2)</f>
        <v>0</v>
      </c>
      <c r="N706" s="57">
        <f>ROUND(Q$706,-2)</f>
        <v>0</v>
      </c>
      <c r="O706" s="63">
        <f>ROUND(Q$706,-2)</f>
        <v>0</v>
      </c>
      <c r="P706" s="47"/>
      <c r="Q706" s="45">
        <f t="shared" si="175"/>
        <v>0</v>
      </c>
      <c r="R706" s="47"/>
      <c r="S706" s="47"/>
      <c r="T706" s="47"/>
    </row>
    <row r="707" spans="1:20" ht="24.75" customHeight="1" outlineLevel="1">
      <c r="A707" s="19">
        <v>28504</v>
      </c>
      <c r="B707" s="20">
        <v>2991214</v>
      </c>
      <c r="C707" s="71" t="s">
        <v>616</v>
      </c>
      <c r="D707" s="57">
        <v>0</v>
      </c>
      <c r="E707" s="57">
        <v>0</v>
      </c>
      <c r="F707" s="57">
        <f>ROUND(Q$707,-2)</f>
        <v>0</v>
      </c>
      <c r="G707" s="57">
        <f>ROUND(Q$707,-2)</f>
        <v>0</v>
      </c>
      <c r="H707" s="57">
        <f>ROUND(Q$707,-2)</f>
        <v>0</v>
      </c>
      <c r="I707" s="57">
        <f>ROUND(Q$707,-2)</f>
        <v>0</v>
      </c>
      <c r="J707" s="57">
        <f>ROUND(Q$707,-2)</f>
        <v>0</v>
      </c>
      <c r="K707" s="57">
        <f>ROUND(Q$707,-2)</f>
        <v>0</v>
      </c>
      <c r="L707" s="57">
        <f>ROUND(Q$707,-2)</f>
        <v>0</v>
      </c>
      <c r="M707" s="57">
        <f>ROUND(Q$707,-2)</f>
        <v>0</v>
      </c>
      <c r="N707" s="57">
        <f>ROUND(Q$707,-2)</f>
        <v>0</v>
      </c>
      <c r="O707" s="63">
        <f>ROUND(Q$707,-2)</f>
        <v>0</v>
      </c>
      <c r="P707" s="47"/>
      <c r="Q707" s="45">
        <f t="shared" si="175"/>
        <v>0</v>
      </c>
      <c r="R707" s="47"/>
      <c r="S707" s="47"/>
      <c r="T707" s="47"/>
    </row>
    <row r="708" spans="1:20" ht="24.75" customHeight="1" outlineLevel="1">
      <c r="A708" s="19">
        <v>28505</v>
      </c>
      <c r="B708" s="20">
        <v>2991215</v>
      </c>
      <c r="C708" s="71" t="s">
        <v>617</v>
      </c>
      <c r="D708" s="57">
        <v>0</v>
      </c>
      <c r="E708" s="57">
        <v>0</v>
      </c>
      <c r="F708" s="57">
        <f>ROUND(Q$708,-2)</f>
        <v>0</v>
      </c>
      <c r="G708" s="57">
        <f>ROUND(Q$708,-2)</f>
        <v>0</v>
      </c>
      <c r="H708" s="57">
        <f>ROUND(Q$708,-2)</f>
        <v>0</v>
      </c>
      <c r="I708" s="57">
        <f>ROUND(Q$708,-2)</f>
        <v>0</v>
      </c>
      <c r="J708" s="57">
        <f>ROUND(Q$708,-2)</f>
        <v>0</v>
      </c>
      <c r="K708" s="57">
        <f>ROUND(Q$708,-2)</f>
        <v>0</v>
      </c>
      <c r="L708" s="57">
        <f>ROUND(Q$708,-2)</f>
        <v>0</v>
      </c>
      <c r="M708" s="57">
        <f>ROUND(Q$708,-2)</f>
        <v>0</v>
      </c>
      <c r="N708" s="57">
        <f>ROUND(Q$708,-2)</f>
        <v>0</v>
      </c>
      <c r="O708" s="63">
        <f>ROUND(Q$708,-2)</f>
        <v>0</v>
      </c>
      <c r="P708" s="47"/>
      <c r="Q708" s="45">
        <f t="shared" si="175"/>
        <v>0</v>
      </c>
      <c r="R708" s="47"/>
      <c r="S708" s="47"/>
      <c r="T708" s="47"/>
    </row>
    <row r="709" spans="1:20" ht="24.75" customHeight="1" outlineLevel="1">
      <c r="A709" s="19">
        <v>28506</v>
      </c>
      <c r="B709" s="20">
        <v>2991216</v>
      </c>
      <c r="C709" s="71" t="s">
        <v>618</v>
      </c>
      <c r="D709" s="57">
        <v>242533.76199999999</v>
      </c>
      <c r="E709" s="57">
        <v>636913.76699999999</v>
      </c>
      <c r="F709" s="57">
        <f>ROUND(Q$709,-2)</f>
        <v>636900</v>
      </c>
      <c r="G709" s="57">
        <f>ROUND(Q$709,-2)</f>
        <v>636900</v>
      </c>
      <c r="H709" s="57">
        <f>ROUND(Q$709,-2)</f>
        <v>636900</v>
      </c>
      <c r="I709" s="57">
        <f>ROUND(Q$709,-2)</f>
        <v>636900</v>
      </c>
      <c r="J709" s="57">
        <f>ROUND(Q$709,-2)</f>
        <v>636900</v>
      </c>
      <c r="K709" s="57">
        <f>ROUND(Q$709,-2)</f>
        <v>636900</v>
      </c>
      <c r="L709" s="57">
        <f>ROUND(Q$709,-2)</f>
        <v>636900</v>
      </c>
      <c r="M709" s="57">
        <f>ROUND(Q$709,-2)</f>
        <v>636900</v>
      </c>
      <c r="N709" s="57">
        <f>ROUND(Q$709,-2)</f>
        <v>636900</v>
      </c>
      <c r="O709" s="63">
        <f>ROUND(Q$709,-2)</f>
        <v>636900</v>
      </c>
      <c r="P709" s="47"/>
      <c r="Q709" s="45">
        <f t="shared" si="175"/>
        <v>636913.76699999999</v>
      </c>
      <c r="R709" s="47"/>
      <c r="S709" s="47"/>
      <c r="T709" s="47"/>
    </row>
    <row r="710" spans="1:20" ht="24.75" customHeight="1" outlineLevel="1">
      <c r="A710" s="19">
        <v>28507</v>
      </c>
      <c r="B710" s="20">
        <v>2991217</v>
      </c>
      <c r="C710" s="71" t="s">
        <v>619</v>
      </c>
      <c r="D710" s="57">
        <v>9598188.3920000009</v>
      </c>
      <c r="E710" s="57">
        <v>9692251.5720000006</v>
      </c>
      <c r="F710" s="57">
        <f>ROUND(Q$710,-2)</f>
        <v>9692300</v>
      </c>
      <c r="G710" s="57">
        <f>ROUND(Q$710,-2)</f>
        <v>9692300</v>
      </c>
      <c r="H710" s="57">
        <f>ROUND(Q$710,-2)</f>
        <v>9692300</v>
      </c>
      <c r="I710" s="57">
        <f>ROUND(Q$710,-2)</f>
        <v>9692300</v>
      </c>
      <c r="J710" s="57">
        <f>ROUND(Q$710,-2)</f>
        <v>9692300</v>
      </c>
      <c r="K710" s="57">
        <f>ROUND(Q$710,-2)</f>
        <v>9692300</v>
      </c>
      <c r="L710" s="57">
        <f>ROUND(Q$710,-2)</f>
        <v>9692300</v>
      </c>
      <c r="M710" s="57">
        <f>ROUND(Q$710,-2)</f>
        <v>9692300</v>
      </c>
      <c r="N710" s="57">
        <f>ROUND(Q$710,-2)</f>
        <v>9692300</v>
      </c>
      <c r="O710" s="63">
        <f>ROUND(Q$710,-2)</f>
        <v>9692300</v>
      </c>
      <c r="P710" s="47"/>
      <c r="Q710" s="45">
        <f t="shared" si="175"/>
        <v>9692251.5720000006</v>
      </c>
      <c r="R710" s="47"/>
      <c r="S710" s="47"/>
      <c r="T710" s="47"/>
    </row>
    <row r="711" spans="1:20" ht="24.75" customHeight="1" outlineLevel="1">
      <c r="A711" s="19">
        <v>28508</v>
      </c>
      <c r="B711" s="20">
        <v>2991218</v>
      </c>
      <c r="C711" s="71" t="s">
        <v>620</v>
      </c>
      <c r="D711" s="57">
        <v>0</v>
      </c>
      <c r="E711" s="57">
        <v>0</v>
      </c>
      <c r="F711" s="57">
        <f>ROUND(Q$711,-2)</f>
        <v>0</v>
      </c>
      <c r="G711" s="57">
        <f>ROUND(Q$711,-2)</f>
        <v>0</v>
      </c>
      <c r="H711" s="57">
        <f>ROUND(Q$711,-2)</f>
        <v>0</v>
      </c>
      <c r="I711" s="57">
        <f>ROUND(Q$711,-2)</f>
        <v>0</v>
      </c>
      <c r="J711" s="57">
        <f>ROUND(Q$711,-2)</f>
        <v>0</v>
      </c>
      <c r="K711" s="57">
        <f>ROUND(Q$711,-2)</f>
        <v>0</v>
      </c>
      <c r="L711" s="57">
        <f>ROUND(Q$711,-2)</f>
        <v>0</v>
      </c>
      <c r="M711" s="57">
        <f>ROUND(Q$711,-2)</f>
        <v>0</v>
      </c>
      <c r="N711" s="57">
        <f>ROUND(Q$711,-2)</f>
        <v>0</v>
      </c>
      <c r="O711" s="63">
        <f>ROUND(Q$711,-2)</f>
        <v>0</v>
      </c>
      <c r="P711" s="47"/>
      <c r="Q711" s="45">
        <f t="shared" si="175"/>
        <v>0</v>
      </c>
      <c r="R711" s="47"/>
      <c r="S711" s="47"/>
      <c r="T711" s="47"/>
    </row>
    <row r="712" spans="1:20" ht="24.75" customHeight="1" outlineLevel="1">
      <c r="A712" s="19"/>
      <c r="B712" s="20" t="s">
        <v>621</v>
      </c>
      <c r="C712" s="71" t="s">
        <v>622</v>
      </c>
      <c r="D712" s="57"/>
      <c r="E712" s="57"/>
      <c r="F712" s="57">
        <f>ROUND(Q$712,-2)</f>
        <v>0</v>
      </c>
      <c r="G712" s="57">
        <f>ROUND(Q$712,-2)</f>
        <v>0</v>
      </c>
      <c r="H712" s="57">
        <f>ROUND(Q$712,-2)</f>
        <v>0</v>
      </c>
      <c r="I712" s="57">
        <f>ROUND(Q$712,-2)</f>
        <v>0</v>
      </c>
      <c r="J712" s="57">
        <f>ROUND(Q$712,-2)</f>
        <v>0</v>
      </c>
      <c r="K712" s="57">
        <f>ROUND(Q$712,-2)</f>
        <v>0</v>
      </c>
      <c r="L712" s="57">
        <f>ROUND(Q$712,-2)</f>
        <v>0</v>
      </c>
      <c r="M712" s="57">
        <f>ROUND(Q$712,-2)</f>
        <v>0</v>
      </c>
      <c r="N712" s="57">
        <f>ROUND(Q$712,-2)</f>
        <v>0</v>
      </c>
      <c r="O712" s="63">
        <f>ROUND(Q$712,-2)</f>
        <v>0</v>
      </c>
      <c r="P712" s="47"/>
      <c r="Q712" s="45"/>
      <c r="R712" s="47"/>
      <c r="S712" s="47"/>
      <c r="T712" s="47"/>
    </row>
    <row r="713" spans="1:20" ht="24.75" customHeight="1" outlineLevel="1">
      <c r="A713" s="19">
        <v>28510</v>
      </c>
      <c r="B713" s="20">
        <v>2991229</v>
      </c>
      <c r="C713" s="71" t="s">
        <v>623</v>
      </c>
      <c r="D713" s="57">
        <v>0</v>
      </c>
      <c r="E713" s="57">
        <v>0</v>
      </c>
      <c r="F713" s="57">
        <f>ROUND(Q$713,-2)</f>
        <v>0</v>
      </c>
      <c r="G713" s="57">
        <f>ROUND(Q$713,-2)</f>
        <v>0</v>
      </c>
      <c r="H713" s="57">
        <f>ROUND(Q$713,-2)</f>
        <v>0</v>
      </c>
      <c r="I713" s="57">
        <f>ROUND(Q$713,-2)</f>
        <v>0</v>
      </c>
      <c r="J713" s="57">
        <f>ROUND(Q$713,-2)</f>
        <v>0</v>
      </c>
      <c r="K713" s="57">
        <f>ROUND(Q$713,-2)</f>
        <v>0</v>
      </c>
      <c r="L713" s="57">
        <f>ROUND(Q$713,-2)</f>
        <v>0</v>
      </c>
      <c r="M713" s="57">
        <f>ROUND(Q$713,-2)</f>
        <v>0</v>
      </c>
      <c r="N713" s="57">
        <f>ROUND(Q$713,-2)</f>
        <v>0</v>
      </c>
      <c r="O713" s="63">
        <f>ROUND(Q$713,-2)</f>
        <v>0</v>
      </c>
      <c r="P713" s="47"/>
      <c r="Q713" s="45">
        <f t="shared" ref="Q713:Q776" si="176">+E713</f>
        <v>0</v>
      </c>
      <c r="R713" s="47"/>
      <c r="S713" s="47"/>
      <c r="T713" s="47"/>
    </row>
    <row r="714" spans="1:20" ht="24.75" customHeight="1" outlineLevel="1">
      <c r="A714" s="19">
        <v>28512</v>
      </c>
      <c r="B714" s="20">
        <v>2991230</v>
      </c>
      <c r="C714" s="71" t="s">
        <v>624</v>
      </c>
      <c r="D714" s="57">
        <v>0</v>
      </c>
      <c r="E714" s="57">
        <v>0</v>
      </c>
      <c r="F714" s="57">
        <f>ROUND(Q$714,-2)</f>
        <v>0</v>
      </c>
      <c r="G714" s="57">
        <f>ROUND(Q$714,-2)</f>
        <v>0</v>
      </c>
      <c r="H714" s="57">
        <f>ROUND(Q$714,-2)</f>
        <v>0</v>
      </c>
      <c r="I714" s="57">
        <f>ROUND(Q$714,-2)</f>
        <v>0</v>
      </c>
      <c r="J714" s="57">
        <f>ROUND(Q$714,-2)</f>
        <v>0</v>
      </c>
      <c r="K714" s="57">
        <f>ROUND(Q$714,-2)</f>
        <v>0</v>
      </c>
      <c r="L714" s="57">
        <f>ROUND(Q$714,-2)</f>
        <v>0</v>
      </c>
      <c r="M714" s="57">
        <f>ROUND(Q$714,-2)</f>
        <v>0</v>
      </c>
      <c r="N714" s="57">
        <f>ROUND(Q$714,-2)</f>
        <v>0</v>
      </c>
      <c r="O714" s="63">
        <f>ROUND(Q$714,-2)</f>
        <v>0</v>
      </c>
      <c r="P714" s="47"/>
      <c r="Q714" s="45">
        <f t="shared" si="176"/>
        <v>0</v>
      </c>
      <c r="R714" s="47"/>
      <c r="S714" s="47"/>
      <c r="T714" s="47"/>
    </row>
    <row r="715" spans="1:20" ht="24.75" customHeight="1" outlineLevel="1">
      <c r="A715" s="19">
        <v>28513</v>
      </c>
      <c r="B715" s="20">
        <v>2991231</v>
      </c>
      <c r="C715" s="71" t="s">
        <v>625</v>
      </c>
      <c r="D715" s="57">
        <v>0</v>
      </c>
      <c r="E715" s="57">
        <v>0</v>
      </c>
      <c r="F715" s="57">
        <f>ROUND(Q$715,-2)</f>
        <v>0</v>
      </c>
      <c r="G715" s="57">
        <f>ROUND(Q$715,-2)</f>
        <v>0</v>
      </c>
      <c r="H715" s="57">
        <f>ROUND(Q$715,-2)</f>
        <v>0</v>
      </c>
      <c r="I715" s="57">
        <f>ROUND(Q$715,-2)</f>
        <v>0</v>
      </c>
      <c r="J715" s="57">
        <f>ROUND(Q$715,-2)</f>
        <v>0</v>
      </c>
      <c r="K715" s="57">
        <f>ROUND(Q$715,-2)</f>
        <v>0</v>
      </c>
      <c r="L715" s="57">
        <f>ROUND(Q$715,-2)</f>
        <v>0</v>
      </c>
      <c r="M715" s="57">
        <f>ROUND(Q$715,-2)</f>
        <v>0</v>
      </c>
      <c r="N715" s="57">
        <f>ROUND(Q$715,-2)</f>
        <v>0</v>
      </c>
      <c r="O715" s="63">
        <f>ROUND(Q$715,-2)</f>
        <v>0</v>
      </c>
      <c r="P715" s="47"/>
      <c r="Q715" s="45">
        <f t="shared" si="176"/>
        <v>0</v>
      </c>
      <c r="R715" s="47"/>
      <c r="S715" s="47"/>
      <c r="T715" s="47"/>
    </row>
    <row r="716" spans="1:20" ht="24.75" customHeight="1" outlineLevel="1">
      <c r="A716" s="19">
        <v>28515</v>
      </c>
      <c r="B716" s="20">
        <v>2991233</v>
      </c>
      <c r="C716" s="71" t="s">
        <v>626</v>
      </c>
      <c r="D716" s="57">
        <v>0</v>
      </c>
      <c r="E716" s="57">
        <v>0</v>
      </c>
      <c r="F716" s="57">
        <f>ROUND(Q$716,-2)</f>
        <v>0</v>
      </c>
      <c r="G716" s="57">
        <f>ROUND(Q$716,-2)</f>
        <v>0</v>
      </c>
      <c r="H716" s="57">
        <f>ROUND(Q$716,-2)</f>
        <v>0</v>
      </c>
      <c r="I716" s="57">
        <f>ROUND(Q$716,-2)</f>
        <v>0</v>
      </c>
      <c r="J716" s="57">
        <f>ROUND(Q$716,-2)</f>
        <v>0</v>
      </c>
      <c r="K716" s="57">
        <f>ROUND(Q$716,-2)</f>
        <v>0</v>
      </c>
      <c r="L716" s="57">
        <f>ROUND(Q$716,-2)</f>
        <v>0</v>
      </c>
      <c r="M716" s="57">
        <f>ROUND(Q$716,-2)</f>
        <v>0</v>
      </c>
      <c r="N716" s="57">
        <f>ROUND(Q$716,-2)</f>
        <v>0</v>
      </c>
      <c r="O716" s="63">
        <f>ROUND(Q$716,-2)</f>
        <v>0</v>
      </c>
      <c r="P716" s="47"/>
      <c r="Q716" s="45">
        <f t="shared" si="176"/>
        <v>0</v>
      </c>
      <c r="R716" s="47"/>
      <c r="S716" s="47"/>
      <c r="T716" s="47"/>
    </row>
    <row r="717" spans="1:20" ht="24.75" customHeight="1" outlineLevel="1">
      <c r="A717" s="19">
        <v>28516</v>
      </c>
      <c r="B717" s="20">
        <v>2991234</v>
      </c>
      <c r="C717" s="71" t="s">
        <v>627</v>
      </c>
      <c r="D717" s="57">
        <v>0</v>
      </c>
      <c r="E717" s="57">
        <v>0</v>
      </c>
      <c r="F717" s="57">
        <f>ROUND(Q$717,-2)</f>
        <v>0</v>
      </c>
      <c r="G717" s="57">
        <f>ROUND(Q$717,-2)</f>
        <v>0</v>
      </c>
      <c r="H717" s="57">
        <f>ROUND(Q$717,-2)</f>
        <v>0</v>
      </c>
      <c r="I717" s="57">
        <f>ROUND(Q$717,-2)</f>
        <v>0</v>
      </c>
      <c r="J717" s="57">
        <f>ROUND(Q$717,-2)</f>
        <v>0</v>
      </c>
      <c r="K717" s="57">
        <f>ROUND(Q$717,-2)</f>
        <v>0</v>
      </c>
      <c r="L717" s="57">
        <f>ROUND(Q$717,-2)</f>
        <v>0</v>
      </c>
      <c r="M717" s="57">
        <f>ROUND(Q$717,-2)</f>
        <v>0</v>
      </c>
      <c r="N717" s="57">
        <f>ROUND(Q$717,-2)</f>
        <v>0</v>
      </c>
      <c r="O717" s="63">
        <f>ROUND(Q$717,-2)</f>
        <v>0</v>
      </c>
      <c r="P717" s="47"/>
      <c r="Q717" s="45">
        <f t="shared" si="176"/>
        <v>0</v>
      </c>
      <c r="R717" s="47"/>
      <c r="S717" s="47"/>
      <c r="T717" s="47"/>
    </row>
    <row r="718" spans="1:20" ht="24.75" customHeight="1" outlineLevel="1">
      <c r="A718" s="19">
        <v>28530</v>
      </c>
      <c r="B718" s="20">
        <v>2991245</v>
      </c>
      <c r="C718" s="71" t="s">
        <v>628</v>
      </c>
      <c r="D718" s="57">
        <v>0</v>
      </c>
      <c r="E718" s="57">
        <v>0</v>
      </c>
      <c r="F718" s="57">
        <f>ROUND(Q$718,-2)</f>
        <v>0</v>
      </c>
      <c r="G718" s="57">
        <f>ROUND(Q$718,-2)</f>
        <v>0</v>
      </c>
      <c r="H718" s="57">
        <f>ROUND(Q$718,-2)</f>
        <v>0</v>
      </c>
      <c r="I718" s="57">
        <f>ROUND(Q$718,-2)</f>
        <v>0</v>
      </c>
      <c r="J718" s="57">
        <f>ROUND(Q$718,-2)</f>
        <v>0</v>
      </c>
      <c r="K718" s="57">
        <f>ROUND(Q$718,-2)</f>
        <v>0</v>
      </c>
      <c r="L718" s="57">
        <f>ROUND(Q$718,-2)</f>
        <v>0</v>
      </c>
      <c r="M718" s="57">
        <f>ROUND(Q$718,-2)</f>
        <v>0</v>
      </c>
      <c r="N718" s="57">
        <f>ROUND(Q$718,-2)</f>
        <v>0</v>
      </c>
      <c r="O718" s="63">
        <f>ROUND(Q$718,-2)</f>
        <v>0</v>
      </c>
      <c r="P718" s="47"/>
      <c r="Q718" s="45">
        <f t="shared" si="176"/>
        <v>0</v>
      </c>
      <c r="R718" s="47"/>
      <c r="S718" s="47"/>
      <c r="T718" s="47"/>
    </row>
    <row r="719" spans="1:20" ht="24.75" customHeight="1" outlineLevel="1">
      <c r="A719" s="19">
        <v>28531</v>
      </c>
      <c r="B719" s="20">
        <v>2991246</v>
      </c>
      <c r="C719" s="71" t="s">
        <v>629</v>
      </c>
      <c r="D719" s="57">
        <v>1011292.9790000001</v>
      </c>
      <c r="E719" s="57">
        <v>1020653.902</v>
      </c>
      <c r="F719" s="57">
        <f>ROUND(Q$719,-2)</f>
        <v>1020700</v>
      </c>
      <c r="G719" s="57">
        <f>ROUND(Q$719,-2)</f>
        <v>1020700</v>
      </c>
      <c r="H719" s="57">
        <f>ROUND(Q$719,-2)</f>
        <v>1020700</v>
      </c>
      <c r="I719" s="57">
        <f>ROUND(Q$719,-2)</f>
        <v>1020700</v>
      </c>
      <c r="J719" s="57">
        <f>ROUND(Q$719,-2)</f>
        <v>1020700</v>
      </c>
      <c r="K719" s="57">
        <f>ROUND(Q$719,-2)</f>
        <v>1020700</v>
      </c>
      <c r="L719" s="57">
        <f>ROUND(Q$719,-2)</f>
        <v>1020700</v>
      </c>
      <c r="M719" s="57">
        <f>ROUND(Q$719,-2)</f>
        <v>1020700</v>
      </c>
      <c r="N719" s="57">
        <f>ROUND(Q$719,-2)</f>
        <v>1020700</v>
      </c>
      <c r="O719" s="63">
        <f>ROUND(Q$719,-2)</f>
        <v>1020700</v>
      </c>
      <c r="P719" s="47"/>
      <c r="Q719" s="45">
        <f t="shared" si="176"/>
        <v>1020653.902</v>
      </c>
      <c r="R719" s="47"/>
      <c r="S719" s="47"/>
      <c r="T719" s="47"/>
    </row>
    <row r="720" spans="1:20" ht="24.75" customHeight="1" outlineLevel="1">
      <c r="A720" s="19">
        <v>28532</v>
      </c>
      <c r="B720" s="20">
        <v>2991247</v>
      </c>
      <c r="C720" s="71" t="s">
        <v>630</v>
      </c>
      <c r="D720" s="57">
        <v>396462.79599999997</v>
      </c>
      <c r="E720" s="57">
        <v>400154.21899999998</v>
      </c>
      <c r="F720" s="57">
        <f>ROUND(Q$720,-2)</f>
        <v>400200</v>
      </c>
      <c r="G720" s="57">
        <f>ROUND(Q$720,-2)</f>
        <v>400200</v>
      </c>
      <c r="H720" s="57">
        <f>ROUND(Q$720,-2)</f>
        <v>400200</v>
      </c>
      <c r="I720" s="57">
        <f>ROUND(Q$720,-2)</f>
        <v>400200</v>
      </c>
      <c r="J720" s="57">
        <f>ROUND(Q$720,-2)</f>
        <v>400200</v>
      </c>
      <c r="K720" s="57">
        <f>ROUND(Q$720,-2)</f>
        <v>400200</v>
      </c>
      <c r="L720" s="57">
        <f>ROUND(Q$720,-2)</f>
        <v>400200</v>
      </c>
      <c r="M720" s="57">
        <f>ROUND(Q$720,-2)</f>
        <v>400200</v>
      </c>
      <c r="N720" s="57">
        <f>ROUND(Q$720,-2)</f>
        <v>400200</v>
      </c>
      <c r="O720" s="63">
        <f>ROUND(Q$720,-2)</f>
        <v>400200</v>
      </c>
      <c r="P720" s="47"/>
      <c r="Q720" s="45">
        <f t="shared" si="176"/>
        <v>400154.21899999998</v>
      </c>
      <c r="R720" s="47"/>
      <c r="S720" s="47"/>
      <c r="T720" s="47"/>
    </row>
    <row r="721" spans="1:20" ht="24.75" customHeight="1">
      <c r="A721" s="48" t="s">
        <v>631</v>
      </c>
      <c r="B721" s="49"/>
      <c r="C721" s="50" t="s">
        <v>103</v>
      </c>
      <c r="D721" s="51">
        <f t="shared" ref="D721:O721" si="177">D722</f>
        <v>9135664.8939999994</v>
      </c>
      <c r="E721" s="51">
        <f t="shared" si="177"/>
        <v>17884652.594999999</v>
      </c>
      <c r="F721" s="51">
        <f t="shared" si="177"/>
        <v>20493296.006999999</v>
      </c>
      <c r="G721" s="51">
        <f t="shared" si="177"/>
        <v>21729645.707000002</v>
      </c>
      <c r="H721" s="51">
        <f t="shared" si="177"/>
        <v>24389695.407000005</v>
      </c>
      <c r="I721" s="51">
        <f t="shared" si="177"/>
        <v>27295045.107000001</v>
      </c>
      <c r="J721" s="51">
        <f t="shared" si="177"/>
        <v>29937294.806999996</v>
      </c>
      <c r="K721" s="51">
        <f t="shared" si="177"/>
        <v>32430744.506999999</v>
      </c>
      <c r="L721" s="51">
        <f t="shared" si="177"/>
        <v>35591394.207000002</v>
      </c>
      <c r="M721" s="51">
        <f t="shared" si="177"/>
        <v>38770043.907000005</v>
      </c>
      <c r="N721" s="51">
        <f t="shared" si="177"/>
        <v>41911993.606999993</v>
      </c>
      <c r="O721" s="53">
        <f t="shared" si="177"/>
        <v>43507343.306999996</v>
      </c>
      <c r="P721" s="47"/>
      <c r="Q721" s="55">
        <f t="shared" si="176"/>
        <v>17884652.594999999</v>
      </c>
      <c r="R721" s="47"/>
      <c r="S721" s="47"/>
      <c r="T721" s="47"/>
    </row>
    <row r="722" spans="1:20" ht="24.75" customHeight="1" outlineLevel="1">
      <c r="A722" s="19">
        <v>30000</v>
      </c>
      <c r="B722" s="20">
        <v>3000000</v>
      </c>
      <c r="C722" s="71" t="s">
        <v>632</v>
      </c>
      <c r="D722" s="57">
        <f t="shared" ref="D722:O722" si="178">+D723+D734+D738+D768+D770+D773</f>
        <v>9135664.8939999994</v>
      </c>
      <c r="E722" s="57">
        <f t="shared" si="178"/>
        <v>17884652.594999999</v>
      </c>
      <c r="F722" s="57">
        <f t="shared" si="178"/>
        <v>20493296.006999999</v>
      </c>
      <c r="G722" s="57">
        <f t="shared" si="178"/>
        <v>21729645.707000002</v>
      </c>
      <c r="H722" s="57">
        <f t="shared" si="178"/>
        <v>24389695.407000005</v>
      </c>
      <c r="I722" s="57">
        <f t="shared" si="178"/>
        <v>27295045.107000001</v>
      </c>
      <c r="J722" s="57">
        <f t="shared" si="178"/>
        <v>29937294.806999996</v>
      </c>
      <c r="K722" s="57">
        <f t="shared" si="178"/>
        <v>32430744.506999999</v>
      </c>
      <c r="L722" s="57">
        <f t="shared" si="178"/>
        <v>35591394.207000002</v>
      </c>
      <c r="M722" s="57">
        <f t="shared" si="178"/>
        <v>38770043.907000005</v>
      </c>
      <c r="N722" s="57">
        <f t="shared" si="178"/>
        <v>41911993.606999993</v>
      </c>
      <c r="O722" s="63">
        <f t="shared" si="178"/>
        <v>43507343.306999996</v>
      </c>
      <c r="P722" s="47"/>
      <c r="Q722" s="45">
        <f t="shared" si="176"/>
        <v>17884652.594999999</v>
      </c>
      <c r="R722" s="47"/>
      <c r="S722" s="47"/>
      <c r="T722" s="47"/>
    </row>
    <row r="723" spans="1:20" ht="24.75" customHeight="1" outlineLevel="1">
      <c r="A723" s="19">
        <v>31000</v>
      </c>
      <c r="B723" s="20">
        <v>3100000</v>
      </c>
      <c r="C723" s="71" t="s">
        <v>633</v>
      </c>
      <c r="D723" s="57">
        <f t="shared" ref="D723:O723" si="179">+D724+D733</f>
        <v>0</v>
      </c>
      <c r="E723" s="57">
        <f t="shared" si="179"/>
        <v>0</v>
      </c>
      <c r="F723" s="57">
        <f t="shared" si="179"/>
        <v>0</v>
      </c>
      <c r="G723" s="57">
        <f t="shared" si="179"/>
        <v>0</v>
      </c>
      <c r="H723" s="57">
        <f t="shared" si="179"/>
        <v>0</v>
      </c>
      <c r="I723" s="57">
        <f t="shared" si="179"/>
        <v>0</v>
      </c>
      <c r="J723" s="57">
        <f t="shared" si="179"/>
        <v>0</v>
      </c>
      <c r="K723" s="57">
        <f t="shared" si="179"/>
        <v>0</v>
      </c>
      <c r="L723" s="57">
        <f t="shared" si="179"/>
        <v>0</v>
      </c>
      <c r="M723" s="57">
        <f t="shared" si="179"/>
        <v>0</v>
      </c>
      <c r="N723" s="57">
        <f t="shared" si="179"/>
        <v>0</v>
      </c>
      <c r="O723" s="63">
        <f t="shared" si="179"/>
        <v>0</v>
      </c>
      <c r="P723" s="47"/>
      <c r="Q723" s="45">
        <f t="shared" si="176"/>
        <v>0</v>
      </c>
      <c r="R723" s="47"/>
      <c r="S723" s="47"/>
      <c r="T723" s="47"/>
    </row>
    <row r="724" spans="1:20" ht="24.75" customHeight="1" outlineLevel="1">
      <c r="A724" s="19">
        <v>31100</v>
      </c>
      <c r="B724" s="20">
        <v>3101000</v>
      </c>
      <c r="C724" s="71" t="s">
        <v>634</v>
      </c>
      <c r="D724" s="57">
        <f t="shared" ref="D724:O724" si="180">+D725+D726+D729</f>
        <v>0</v>
      </c>
      <c r="E724" s="57">
        <f t="shared" si="180"/>
        <v>0</v>
      </c>
      <c r="F724" s="57">
        <f t="shared" si="180"/>
        <v>0</v>
      </c>
      <c r="G724" s="57">
        <f t="shared" si="180"/>
        <v>0</v>
      </c>
      <c r="H724" s="57">
        <f t="shared" si="180"/>
        <v>0</v>
      </c>
      <c r="I724" s="57">
        <f t="shared" si="180"/>
        <v>0</v>
      </c>
      <c r="J724" s="57">
        <f t="shared" si="180"/>
        <v>0</v>
      </c>
      <c r="K724" s="57">
        <f t="shared" si="180"/>
        <v>0</v>
      </c>
      <c r="L724" s="57">
        <f t="shared" si="180"/>
        <v>0</v>
      </c>
      <c r="M724" s="57">
        <f t="shared" si="180"/>
        <v>0</v>
      </c>
      <c r="N724" s="57">
        <f t="shared" si="180"/>
        <v>0</v>
      </c>
      <c r="O724" s="63">
        <f t="shared" si="180"/>
        <v>0</v>
      </c>
      <c r="P724" s="47"/>
      <c r="Q724" s="45">
        <f t="shared" si="176"/>
        <v>0</v>
      </c>
      <c r="R724" s="47"/>
      <c r="S724" s="47"/>
      <c r="T724" s="47"/>
    </row>
    <row r="725" spans="1:20" ht="24.75" customHeight="1" outlineLevel="1">
      <c r="A725" s="19">
        <v>31110</v>
      </c>
      <c r="B725" s="20">
        <v>3101111</v>
      </c>
      <c r="C725" s="71" t="s">
        <v>635</v>
      </c>
      <c r="D725" s="57">
        <v>0</v>
      </c>
      <c r="E725" s="57">
        <v>0</v>
      </c>
      <c r="F725" s="57">
        <f>ROUND(Q$725,-2)</f>
        <v>0</v>
      </c>
      <c r="G725" s="57">
        <f>ROUND(Q$725,-2)</f>
        <v>0</v>
      </c>
      <c r="H725" s="57">
        <f>ROUND(Q$725,-2)</f>
        <v>0</v>
      </c>
      <c r="I725" s="57">
        <f>ROUND(Q$725,-2)</f>
        <v>0</v>
      </c>
      <c r="J725" s="57">
        <f>ROUND(Q$725,-2)</f>
        <v>0</v>
      </c>
      <c r="K725" s="57">
        <f>ROUND(Q$725,-2)</f>
        <v>0</v>
      </c>
      <c r="L725" s="57">
        <f>ROUND(Q$725,-2)</f>
        <v>0</v>
      </c>
      <c r="M725" s="57">
        <f>ROUND(Q$725,-2)</f>
        <v>0</v>
      </c>
      <c r="N725" s="57">
        <f>ROUND(Q$725,-2)</f>
        <v>0</v>
      </c>
      <c r="O725" s="63">
        <f>ROUND(Q$725,-2)</f>
        <v>0</v>
      </c>
      <c r="P725" s="47"/>
      <c r="Q725" s="45">
        <f t="shared" si="176"/>
        <v>0</v>
      </c>
      <c r="R725" s="47"/>
      <c r="S725" s="47"/>
      <c r="T725" s="47"/>
    </row>
    <row r="726" spans="1:20" ht="24.75" customHeight="1" outlineLevel="1">
      <c r="A726" s="19">
        <v>31120</v>
      </c>
      <c r="B726" s="20">
        <v>3101200</v>
      </c>
      <c r="C726" s="71" t="s">
        <v>636</v>
      </c>
      <c r="D726" s="57">
        <f t="shared" ref="D726:O726" si="181">+D727+D728</f>
        <v>0</v>
      </c>
      <c r="E726" s="57">
        <f t="shared" si="181"/>
        <v>0</v>
      </c>
      <c r="F726" s="57">
        <f t="shared" si="181"/>
        <v>0</v>
      </c>
      <c r="G726" s="57">
        <f t="shared" si="181"/>
        <v>0</v>
      </c>
      <c r="H726" s="57">
        <f t="shared" si="181"/>
        <v>0</v>
      </c>
      <c r="I726" s="57">
        <f t="shared" si="181"/>
        <v>0</v>
      </c>
      <c r="J726" s="57">
        <f t="shared" si="181"/>
        <v>0</v>
      </c>
      <c r="K726" s="57">
        <f t="shared" si="181"/>
        <v>0</v>
      </c>
      <c r="L726" s="57">
        <f t="shared" si="181"/>
        <v>0</v>
      </c>
      <c r="M726" s="57">
        <f t="shared" si="181"/>
        <v>0</v>
      </c>
      <c r="N726" s="57">
        <f t="shared" si="181"/>
        <v>0</v>
      </c>
      <c r="O726" s="63">
        <f t="shared" si="181"/>
        <v>0</v>
      </c>
      <c r="P726" s="47"/>
      <c r="Q726" s="45">
        <f t="shared" si="176"/>
        <v>0</v>
      </c>
      <c r="R726" s="47"/>
      <c r="S726" s="47"/>
      <c r="T726" s="47"/>
    </row>
    <row r="727" spans="1:20" ht="24.75" customHeight="1" outlineLevel="1">
      <c r="A727" s="19">
        <v>31121</v>
      </c>
      <c r="B727" s="20">
        <v>3101211</v>
      </c>
      <c r="C727" s="71" t="s">
        <v>637</v>
      </c>
      <c r="D727" s="57">
        <v>0</v>
      </c>
      <c r="E727" s="57">
        <v>0</v>
      </c>
      <c r="F727" s="57">
        <f>ROUND(Q$727,-2)</f>
        <v>0</v>
      </c>
      <c r="G727" s="57">
        <f>ROUND(Q$727,-2)</f>
        <v>0</v>
      </c>
      <c r="H727" s="57">
        <f>ROUND(Q$727,-2)</f>
        <v>0</v>
      </c>
      <c r="I727" s="57">
        <f>ROUND(Q$727,-2)</f>
        <v>0</v>
      </c>
      <c r="J727" s="57">
        <f>ROUND(Q$727,-2)</f>
        <v>0</v>
      </c>
      <c r="K727" s="57">
        <f>ROUND(Q$727,-2)</f>
        <v>0</v>
      </c>
      <c r="L727" s="57">
        <f>ROUND(Q$727,-2)</f>
        <v>0</v>
      </c>
      <c r="M727" s="57">
        <f>ROUND(Q$727,-2)</f>
        <v>0</v>
      </c>
      <c r="N727" s="57">
        <f>ROUND(Q$727,-2)</f>
        <v>0</v>
      </c>
      <c r="O727" s="63">
        <f>ROUND(Q$727,-2)</f>
        <v>0</v>
      </c>
      <c r="P727" s="47"/>
      <c r="Q727" s="45">
        <f t="shared" si="176"/>
        <v>0</v>
      </c>
      <c r="R727" s="47"/>
      <c r="S727" s="47"/>
      <c r="T727" s="47"/>
    </row>
    <row r="728" spans="1:20" ht="24.75" customHeight="1" outlineLevel="1">
      <c r="A728" s="19">
        <v>31122</v>
      </c>
      <c r="B728" s="20">
        <v>3101212</v>
      </c>
      <c r="C728" s="71" t="s">
        <v>638</v>
      </c>
      <c r="D728" s="57">
        <v>0</v>
      </c>
      <c r="E728" s="57">
        <v>0</v>
      </c>
      <c r="F728" s="57">
        <f>ROUND(Q$728,-2)</f>
        <v>0</v>
      </c>
      <c r="G728" s="57">
        <f>ROUND(Q$728,-2)</f>
        <v>0</v>
      </c>
      <c r="H728" s="57">
        <f>ROUND(Q$728,-2)</f>
        <v>0</v>
      </c>
      <c r="I728" s="57">
        <f>ROUND(Q$728,-2)</f>
        <v>0</v>
      </c>
      <c r="J728" s="57">
        <f>ROUND(Q$728,-2)</f>
        <v>0</v>
      </c>
      <c r="K728" s="57">
        <f>ROUND(Q$728,-2)</f>
        <v>0</v>
      </c>
      <c r="L728" s="57">
        <f>ROUND(Q$728,-2)</f>
        <v>0</v>
      </c>
      <c r="M728" s="57">
        <f>ROUND(Q$728,-2)</f>
        <v>0</v>
      </c>
      <c r="N728" s="57">
        <f>ROUND(Q$728,-2)</f>
        <v>0</v>
      </c>
      <c r="O728" s="63">
        <f>ROUND(Q$728,-2)</f>
        <v>0</v>
      </c>
      <c r="P728" s="47"/>
      <c r="Q728" s="45">
        <f t="shared" si="176"/>
        <v>0</v>
      </c>
      <c r="R728" s="47"/>
      <c r="S728" s="47"/>
      <c r="T728" s="47"/>
    </row>
    <row r="729" spans="1:20" ht="24.75" customHeight="1" outlineLevel="1">
      <c r="A729" s="19">
        <v>31130</v>
      </c>
      <c r="B729" s="20">
        <v>3101300</v>
      </c>
      <c r="C729" s="71" t="s">
        <v>639</v>
      </c>
      <c r="D729" s="57">
        <f t="shared" ref="D729:O729" si="182">+D730+D731+D732</f>
        <v>0</v>
      </c>
      <c r="E729" s="57">
        <f t="shared" si="182"/>
        <v>0</v>
      </c>
      <c r="F729" s="57">
        <f t="shared" si="182"/>
        <v>0</v>
      </c>
      <c r="G729" s="57">
        <f t="shared" si="182"/>
        <v>0</v>
      </c>
      <c r="H729" s="57">
        <f t="shared" si="182"/>
        <v>0</v>
      </c>
      <c r="I729" s="57">
        <f t="shared" si="182"/>
        <v>0</v>
      </c>
      <c r="J729" s="57">
        <f t="shared" si="182"/>
        <v>0</v>
      </c>
      <c r="K729" s="57">
        <f t="shared" si="182"/>
        <v>0</v>
      </c>
      <c r="L729" s="57">
        <f t="shared" si="182"/>
        <v>0</v>
      </c>
      <c r="M729" s="57">
        <f t="shared" si="182"/>
        <v>0</v>
      </c>
      <c r="N729" s="57">
        <f t="shared" si="182"/>
        <v>0</v>
      </c>
      <c r="O729" s="63">
        <f t="shared" si="182"/>
        <v>0</v>
      </c>
      <c r="P729" s="47"/>
      <c r="Q729" s="45">
        <f t="shared" si="176"/>
        <v>0</v>
      </c>
      <c r="R729" s="47"/>
      <c r="S729" s="47"/>
      <c r="T729" s="47"/>
    </row>
    <row r="730" spans="1:20" ht="24.75" customHeight="1" outlineLevel="1">
      <c r="A730" s="19">
        <v>31131</v>
      </c>
      <c r="B730" s="20">
        <v>3101331</v>
      </c>
      <c r="C730" s="71" t="s">
        <v>640</v>
      </c>
      <c r="D730" s="57">
        <v>0</v>
      </c>
      <c r="E730" s="57">
        <v>0</v>
      </c>
      <c r="F730" s="57">
        <f>ROUND(Q$730,-2)</f>
        <v>0</v>
      </c>
      <c r="G730" s="57">
        <f>ROUND(Q$730,-2)</f>
        <v>0</v>
      </c>
      <c r="H730" s="57">
        <f>ROUND(Q$730,-2)</f>
        <v>0</v>
      </c>
      <c r="I730" s="57">
        <f>ROUND(Q$730,-2)</f>
        <v>0</v>
      </c>
      <c r="J730" s="57">
        <f>ROUND(Q$730,-2)</f>
        <v>0</v>
      </c>
      <c r="K730" s="57">
        <f>ROUND(Q$730,-2)</f>
        <v>0</v>
      </c>
      <c r="L730" s="57">
        <f>ROUND(Q$730,-2)</f>
        <v>0</v>
      </c>
      <c r="M730" s="57">
        <f>ROUND(Q$730,-2)</f>
        <v>0</v>
      </c>
      <c r="N730" s="57">
        <f>ROUND(Q$730,-2)</f>
        <v>0</v>
      </c>
      <c r="O730" s="63">
        <f>ROUND(Q$730,-2)</f>
        <v>0</v>
      </c>
      <c r="P730" s="47"/>
      <c r="Q730" s="45">
        <f t="shared" si="176"/>
        <v>0</v>
      </c>
      <c r="R730" s="47"/>
      <c r="S730" s="47"/>
      <c r="T730" s="47"/>
    </row>
    <row r="731" spans="1:20" ht="24.75" customHeight="1" outlineLevel="1">
      <c r="A731" s="19">
        <v>31132</v>
      </c>
      <c r="B731" s="20">
        <v>3101332</v>
      </c>
      <c r="C731" s="71" t="s">
        <v>641</v>
      </c>
      <c r="D731" s="57">
        <v>0</v>
      </c>
      <c r="E731" s="57">
        <v>0</v>
      </c>
      <c r="F731" s="57">
        <f>ROUND(Q$731,-2)</f>
        <v>0</v>
      </c>
      <c r="G731" s="57">
        <f>ROUND(Q$731,-2)</f>
        <v>0</v>
      </c>
      <c r="H731" s="57">
        <f>ROUND(Q$731,-2)</f>
        <v>0</v>
      </c>
      <c r="I731" s="57">
        <f>ROUND(Q$731,-2)</f>
        <v>0</v>
      </c>
      <c r="J731" s="57">
        <f>ROUND(Q$731,-2)</f>
        <v>0</v>
      </c>
      <c r="K731" s="57">
        <f>ROUND(Q$731,-2)</f>
        <v>0</v>
      </c>
      <c r="L731" s="57">
        <f>ROUND(Q$731,-2)</f>
        <v>0</v>
      </c>
      <c r="M731" s="57">
        <f>ROUND(Q$731,-2)</f>
        <v>0</v>
      </c>
      <c r="N731" s="57">
        <f>ROUND(Q$731,-2)</f>
        <v>0</v>
      </c>
      <c r="O731" s="63">
        <f>ROUND(Q$731,-2)</f>
        <v>0</v>
      </c>
      <c r="P731" s="47"/>
      <c r="Q731" s="45">
        <f t="shared" si="176"/>
        <v>0</v>
      </c>
      <c r="R731" s="47"/>
      <c r="S731" s="47"/>
      <c r="T731" s="47"/>
    </row>
    <row r="732" spans="1:20" ht="24.75" customHeight="1" outlineLevel="1">
      <c r="A732" s="19">
        <v>31133</v>
      </c>
      <c r="B732" s="20">
        <v>3101333</v>
      </c>
      <c r="C732" s="71" t="s">
        <v>642</v>
      </c>
      <c r="D732" s="57">
        <v>0</v>
      </c>
      <c r="E732" s="57">
        <v>0</v>
      </c>
      <c r="F732" s="57">
        <f>ROUND(Q$732,-2)</f>
        <v>0</v>
      </c>
      <c r="G732" s="57">
        <f>ROUND(Q$732,-2)</f>
        <v>0</v>
      </c>
      <c r="H732" s="57">
        <f>ROUND(Q$732,-2)</f>
        <v>0</v>
      </c>
      <c r="I732" s="57">
        <f>ROUND(Q$732,-2)</f>
        <v>0</v>
      </c>
      <c r="J732" s="57">
        <f>ROUND(Q$732,-2)</f>
        <v>0</v>
      </c>
      <c r="K732" s="57">
        <f>ROUND(Q$732,-2)</f>
        <v>0</v>
      </c>
      <c r="L732" s="57">
        <f>ROUND(Q$732,-2)</f>
        <v>0</v>
      </c>
      <c r="M732" s="57">
        <f>ROUND(Q$732,-2)</f>
        <v>0</v>
      </c>
      <c r="N732" s="57">
        <f>ROUND(Q$732,-2)</f>
        <v>0</v>
      </c>
      <c r="O732" s="63">
        <f>ROUND(Q$732,-2)</f>
        <v>0</v>
      </c>
      <c r="P732" s="47"/>
      <c r="Q732" s="45">
        <f t="shared" si="176"/>
        <v>0</v>
      </c>
      <c r="R732" s="47"/>
      <c r="S732" s="47"/>
      <c r="T732" s="47"/>
    </row>
    <row r="733" spans="1:20" ht="24.75" customHeight="1" outlineLevel="1">
      <c r="A733" s="19">
        <v>31500</v>
      </c>
      <c r="B733" s="20">
        <v>3150000</v>
      </c>
      <c r="C733" s="71" t="s">
        <v>350</v>
      </c>
      <c r="D733" s="57">
        <v>0</v>
      </c>
      <c r="E733" s="57">
        <v>0</v>
      </c>
      <c r="F733" s="57">
        <f>ROUND(Q$733,-2)</f>
        <v>0</v>
      </c>
      <c r="G733" s="57">
        <f>ROUND(Q$733,-2)</f>
        <v>0</v>
      </c>
      <c r="H733" s="57">
        <f>ROUND(Q$733,-2)</f>
        <v>0</v>
      </c>
      <c r="I733" s="57">
        <f>ROUND(Q$733,-2)</f>
        <v>0</v>
      </c>
      <c r="J733" s="57">
        <f>ROUND(Q$733,-2)</f>
        <v>0</v>
      </c>
      <c r="K733" s="57">
        <f>ROUND(Q$733,-2)</f>
        <v>0</v>
      </c>
      <c r="L733" s="57">
        <f>ROUND(Q$733,-2)</f>
        <v>0</v>
      </c>
      <c r="M733" s="57">
        <f>ROUND(Q$733,-2)</f>
        <v>0</v>
      </c>
      <c r="N733" s="57">
        <f>ROUND(Q$733,-2)</f>
        <v>0</v>
      </c>
      <c r="O733" s="63">
        <f>ROUND(Q$733,-2)</f>
        <v>0</v>
      </c>
      <c r="P733" s="47"/>
      <c r="Q733" s="45">
        <f t="shared" si="176"/>
        <v>0</v>
      </c>
      <c r="R733" s="47"/>
      <c r="S733" s="47"/>
      <c r="T733" s="47"/>
    </row>
    <row r="734" spans="1:20" ht="24.75" customHeight="1" outlineLevel="1">
      <c r="A734" s="19">
        <v>32000</v>
      </c>
      <c r="B734" s="20">
        <v>3200000</v>
      </c>
      <c r="C734" s="71" t="s">
        <v>643</v>
      </c>
      <c r="D734" s="57">
        <f t="shared" ref="D734:O734" si="183">+D735+D736+D737</f>
        <v>0</v>
      </c>
      <c r="E734" s="57">
        <f t="shared" si="183"/>
        <v>0</v>
      </c>
      <c r="F734" s="57">
        <f t="shared" si="183"/>
        <v>0</v>
      </c>
      <c r="G734" s="57">
        <f t="shared" si="183"/>
        <v>0</v>
      </c>
      <c r="H734" s="57">
        <f t="shared" si="183"/>
        <v>0</v>
      </c>
      <c r="I734" s="57">
        <f t="shared" si="183"/>
        <v>0</v>
      </c>
      <c r="J734" s="57">
        <f t="shared" si="183"/>
        <v>0</v>
      </c>
      <c r="K734" s="57">
        <f t="shared" si="183"/>
        <v>0</v>
      </c>
      <c r="L734" s="57">
        <f t="shared" si="183"/>
        <v>0</v>
      </c>
      <c r="M734" s="57">
        <f t="shared" si="183"/>
        <v>0</v>
      </c>
      <c r="N734" s="57">
        <f t="shared" si="183"/>
        <v>0</v>
      </c>
      <c r="O734" s="63">
        <f t="shared" si="183"/>
        <v>0</v>
      </c>
      <c r="P734" s="47"/>
      <c r="Q734" s="45">
        <f t="shared" si="176"/>
        <v>0</v>
      </c>
      <c r="R734" s="47"/>
      <c r="S734" s="47"/>
      <c r="T734" s="47"/>
    </row>
    <row r="735" spans="1:20" ht="24.75" customHeight="1" outlineLevel="1">
      <c r="A735" s="19">
        <v>32100</v>
      </c>
      <c r="B735" s="20">
        <v>3201011</v>
      </c>
      <c r="C735" s="71" t="s">
        <v>644</v>
      </c>
      <c r="D735" s="57">
        <v>0</v>
      </c>
      <c r="E735" s="57">
        <v>0</v>
      </c>
      <c r="F735" s="57">
        <f>ROUND(Q$735,-2)</f>
        <v>0</v>
      </c>
      <c r="G735" s="57">
        <f>ROUND(Q$735,-2)</f>
        <v>0</v>
      </c>
      <c r="H735" s="57">
        <f>ROUND(Q$735,-2)</f>
        <v>0</v>
      </c>
      <c r="I735" s="57">
        <f>ROUND(Q$735,-2)</f>
        <v>0</v>
      </c>
      <c r="J735" s="57">
        <f>ROUND(Q$735,-2)</f>
        <v>0</v>
      </c>
      <c r="K735" s="57">
        <f>ROUND(Q$735,-2)</f>
        <v>0</v>
      </c>
      <c r="L735" s="57">
        <f>ROUND(Q$735,-2)</f>
        <v>0</v>
      </c>
      <c r="M735" s="57">
        <f>ROUND(Q$735,-2)</f>
        <v>0</v>
      </c>
      <c r="N735" s="57">
        <f>ROUND(Q$735,-2)</f>
        <v>0</v>
      </c>
      <c r="O735" s="63">
        <f>ROUND(Q$735,-2)</f>
        <v>0</v>
      </c>
      <c r="P735" s="47"/>
      <c r="Q735" s="45">
        <f t="shared" si="176"/>
        <v>0</v>
      </c>
      <c r="R735" s="47"/>
      <c r="S735" s="47"/>
      <c r="T735" s="47"/>
    </row>
    <row r="736" spans="1:20" ht="24.75" customHeight="1" outlineLevel="1">
      <c r="A736" s="19">
        <v>32200</v>
      </c>
      <c r="B736" s="20">
        <v>3201012</v>
      </c>
      <c r="C736" s="71" t="s">
        <v>645</v>
      </c>
      <c r="D736" s="57">
        <v>0</v>
      </c>
      <c r="E736" s="57">
        <v>0</v>
      </c>
      <c r="F736" s="57">
        <f>ROUND(Q$736,-2)</f>
        <v>0</v>
      </c>
      <c r="G736" s="57">
        <f>ROUND(Q$736,-2)</f>
        <v>0</v>
      </c>
      <c r="H736" s="57">
        <f>ROUND(Q$736,-2)</f>
        <v>0</v>
      </c>
      <c r="I736" s="57">
        <f>ROUND(Q$736,-2)</f>
        <v>0</v>
      </c>
      <c r="J736" s="57">
        <f>ROUND(Q$736,-2)</f>
        <v>0</v>
      </c>
      <c r="K736" s="57">
        <f>ROUND(Q$736,-2)</f>
        <v>0</v>
      </c>
      <c r="L736" s="57">
        <f>ROUND(Q$736,-2)</f>
        <v>0</v>
      </c>
      <c r="M736" s="57">
        <f>ROUND(Q$736,-2)</f>
        <v>0</v>
      </c>
      <c r="N736" s="57">
        <f>ROUND(Q$736,-2)</f>
        <v>0</v>
      </c>
      <c r="O736" s="63">
        <f>ROUND(Q$736,-2)</f>
        <v>0</v>
      </c>
      <c r="P736" s="47"/>
      <c r="Q736" s="45">
        <f t="shared" si="176"/>
        <v>0</v>
      </c>
      <c r="R736" s="47"/>
      <c r="S736" s="47"/>
      <c r="T736" s="47"/>
    </row>
    <row r="737" spans="1:20" ht="24.75" customHeight="1" outlineLevel="1">
      <c r="A737" s="19"/>
      <c r="B737" s="20">
        <v>3201013</v>
      </c>
      <c r="C737" s="71" t="s">
        <v>646</v>
      </c>
      <c r="D737" s="57">
        <v>0</v>
      </c>
      <c r="E737" s="57">
        <v>0</v>
      </c>
      <c r="F737" s="57">
        <f>ROUND(Q$737,-2)</f>
        <v>0</v>
      </c>
      <c r="G737" s="57">
        <f>ROUND(Q$737,-2)</f>
        <v>0</v>
      </c>
      <c r="H737" s="57">
        <f>ROUND(Q$737,-2)</f>
        <v>0</v>
      </c>
      <c r="I737" s="57">
        <f>ROUND(Q$737,-2)</f>
        <v>0</v>
      </c>
      <c r="J737" s="57">
        <f>ROUND(Q$737,-2)</f>
        <v>0</v>
      </c>
      <c r="K737" s="57">
        <f>ROUND(Q$737,-2)</f>
        <v>0</v>
      </c>
      <c r="L737" s="57">
        <f>ROUND(Q$737,-2)</f>
        <v>0</v>
      </c>
      <c r="M737" s="57">
        <f>ROUND(Q$737,-2)</f>
        <v>0</v>
      </c>
      <c r="N737" s="57">
        <f>ROUND(Q$737,-2)</f>
        <v>0</v>
      </c>
      <c r="O737" s="63">
        <f>ROUND(Q$737,-2)</f>
        <v>0</v>
      </c>
      <c r="P737" s="47"/>
      <c r="Q737" s="45">
        <f t="shared" si="176"/>
        <v>0</v>
      </c>
      <c r="R737" s="47"/>
      <c r="S737" s="47"/>
      <c r="T737" s="47"/>
    </row>
    <row r="738" spans="1:20" ht="24.75" customHeight="1" outlineLevel="1">
      <c r="A738" s="19">
        <v>33000</v>
      </c>
      <c r="B738" s="20">
        <v>3300000</v>
      </c>
      <c r="C738" s="71" t="s">
        <v>647</v>
      </c>
      <c r="D738" s="57">
        <f t="shared" ref="D738:O738" si="184">+D739+D740+D741+D746+D749+D756+D757+D760</f>
        <v>0</v>
      </c>
      <c r="E738" s="57">
        <f t="shared" si="184"/>
        <v>0</v>
      </c>
      <c r="F738" s="57">
        <f t="shared" si="184"/>
        <v>0</v>
      </c>
      <c r="G738" s="57">
        <f t="shared" si="184"/>
        <v>0</v>
      </c>
      <c r="H738" s="57">
        <f t="shared" si="184"/>
        <v>0</v>
      </c>
      <c r="I738" s="57">
        <f t="shared" si="184"/>
        <v>0</v>
      </c>
      <c r="J738" s="57">
        <f t="shared" si="184"/>
        <v>0</v>
      </c>
      <c r="K738" s="57">
        <f t="shared" si="184"/>
        <v>0</v>
      </c>
      <c r="L738" s="57">
        <f t="shared" si="184"/>
        <v>0</v>
      </c>
      <c r="M738" s="57">
        <f t="shared" si="184"/>
        <v>0</v>
      </c>
      <c r="N738" s="57">
        <f t="shared" si="184"/>
        <v>0</v>
      </c>
      <c r="O738" s="63">
        <f t="shared" si="184"/>
        <v>0</v>
      </c>
      <c r="P738" s="47"/>
      <c r="Q738" s="45">
        <f t="shared" si="176"/>
        <v>0</v>
      </c>
      <c r="R738" s="47"/>
      <c r="S738" s="47"/>
      <c r="T738" s="47"/>
    </row>
    <row r="739" spans="1:20" ht="24.75" customHeight="1" outlineLevel="1">
      <c r="A739" s="19">
        <v>33100</v>
      </c>
      <c r="B739" s="20">
        <v>3301111</v>
      </c>
      <c r="C739" s="71" t="s">
        <v>648</v>
      </c>
      <c r="D739" s="57">
        <v>0</v>
      </c>
      <c r="E739" s="57">
        <v>0</v>
      </c>
      <c r="F739" s="57">
        <f>ROUND(Q$739,-2)</f>
        <v>0</v>
      </c>
      <c r="G739" s="57">
        <f>ROUND(Q$739,-2)</f>
        <v>0</v>
      </c>
      <c r="H739" s="57">
        <f>ROUND(Q$739,-2)</f>
        <v>0</v>
      </c>
      <c r="I739" s="57">
        <f>ROUND(Q$739,-2)</f>
        <v>0</v>
      </c>
      <c r="J739" s="57">
        <f>ROUND(Q$739,-2)</f>
        <v>0</v>
      </c>
      <c r="K739" s="57">
        <f>ROUND(Q$739,-2)</f>
        <v>0</v>
      </c>
      <c r="L739" s="57">
        <f>ROUND(Q$739,-2)</f>
        <v>0</v>
      </c>
      <c r="M739" s="57">
        <f>ROUND(Q$739,-2)</f>
        <v>0</v>
      </c>
      <c r="N739" s="57">
        <f>ROUND(Q$739,-2)</f>
        <v>0</v>
      </c>
      <c r="O739" s="63">
        <f>ROUND(Q$739,-2)</f>
        <v>0</v>
      </c>
      <c r="P739" s="47"/>
      <c r="Q739" s="45">
        <f t="shared" si="176"/>
        <v>0</v>
      </c>
      <c r="R739" s="47"/>
      <c r="S739" s="47"/>
      <c r="T739" s="47"/>
    </row>
    <row r="740" spans="1:20" ht="24.75" customHeight="1" outlineLevel="1">
      <c r="A740" s="19">
        <v>33200</v>
      </c>
      <c r="B740" s="20">
        <v>3301112</v>
      </c>
      <c r="C740" s="71" t="s">
        <v>649</v>
      </c>
      <c r="D740" s="57">
        <v>0</v>
      </c>
      <c r="E740" s="57">
        <v>0</v>
      </c>
      <c r="F740" s="57">
        <f>ROUND(Q$740,-2)</f>
        <v>0</v>
      </c>
      <c r="G740" s="57">
        <f>ROUND(Q$740,-2)</f>
        <v>0</v>
      </c>
      <c r="H740" s="57">
        <f>ROUND(Q$740,-2)</f>
        <v>0</v>
      </c>
      <c r="I740" s="57">
        <f>ROUND(Q$740,-2)</f>
        <v>0</v>
      </c>
      <c r="J740" s="57">
        <f>ROUND(Q$740,-2)</f>
        <v>0</v>
      </c>
      <c r="K740" s="57">
        <f>ROUND(Q$740,-2)</f>
        <v>0</v>
      </c>
      <c r="L740" s="57">
        <f>ROUND(Q$740,-2)</f>
        <v>0</v>
      </c>
      <c r="M740" s="57">
        <f>ROUND(Q$740,-2)</f>
        <v>0</v>
      </c>
      <c r="N740" s="57">
        <f>ROUND(Q$740,-2)</f>
        <v>0</v>
      </c>
      <c r="O740" s="63">
        <f>ROUND(Q$740,-2)</f>
        <v>0</v>
      </c>
      <c r="P740" s="47"/>
      <c r="Q740" s="45">
        <f t="shared" si="176"/>
        <v>0</v>
      </c>
      <c r="R740" s="47"/>
      <c r="S740" s="47"/>
      <c r="T740" s="47"/>
    </row>
    <row r="741" spans="1:20" ht="24.75" customHeight="1" outlineLevel="1">
      <c r="A741" s="19">
        <v>33300</v>
      </c>
      <c r="B741" s="20">
        <v>3301200</v>
      </c>
      <c r="C741" s="71" t="s">
        <v>650</v>
      </c>
      <c r="D741" s="57">
        <f t="shared" ref="D741:O741" si="185">+D742+D745</f>
        <v>0</v>
      </c>
      <c r="E741" s="57">
        <f t="shared" si="185"/>
        <v>0</v>
      </c>
      <c r="F741" s="57">
        <f t="shared" si="185"/>
        <v>0</v>
      </c>
      <c r="G741" s="57">
        <f t="shared" si="185"/>
        <v>0</v>
      </c>
      <c r="H741" s="57">
        <f t="shared" si="185"/>
        <v>0</v>
      </c>
      <c r="I741" s="57">
        <f t="shared" si="185"/>
        <v>0</v>
      </c>
      <c r="J741" s="57">
        <f t="shared" si="185"/>
        <v>0</v>
      </c>
      <c r="K741" s="57">
        <f t="shared" si="185"/>
        <v>0</v>
      </c>
      <c r="L741" s="57">
        <f t="shared" si="185"/>
        <v>0</v>
      </c>
      <c r="M741" s="57">
        <f t="shared" si="185"/>
        <v>0</v>
      </c>
      <c r="N741" s="57">
        <f t="shared" si="185"/>
        <v>0</v>
      </c>
      <c r="O741" s="63">
        <f t="shared" si="185"/>
        <v>0</v>
      </c>
      <c r="P741" s="47"/>
      <c r="Q741" s="45">
        <f t="shared" si="176"/>
        <v>0</v>
      </c>
      <c r="R741" s="47"/>
      <c r="S741" s="47"/>
      <c r="T741" s="47"/>
    </row>
    <row r="742" spans="1:20" ht="24.75" customHeight="1" outlineLevel="1">
      <c r="A742" s="19">
        <v>33310</v>
      </c>
      <c r="B742" s="20">
        <v>3301210</v>
      </c>
      <c r="C742" s="71" t="s">
        <v>651</v>
      </c>
      <c r="D742" s="57">
        <f t="shared" ref="D742:O742" si="186">+D743+D744</f>
        <v>0</v>
      </c>
      <c r="E742" s="57">
        <f t="shared" si="186"/>
        <v>0</v>
      </c>
      <c r="F742" s="57">
        <f t="shared" si="186"/>
        <v>0</v>
      </c>
      <c r="G742" s="57">
        <f t="shared" si="186"/>
        <v>0</v>
      </c>
      <c r="H742" s="57">
        <f t="shared" si="186"/>
        <v>0</v>
      </c>
      <c r="I742" s="57">
        <f t="shared" si="186"/>
        <v>0</v>
      </c>
      <c r="J742" s="57">
        <f t="shared" si="186"/>
        <v>0</v>
      </c>
      <c r="K742" s="57">
        <f t="shared" si="186"/>
        <v>0</v>
      </c>
      <c r="L742" s="57">
        <f t="shared" si="186"/>
        <v>0</v>
      </c>
      <c r="M742" s="57">
        <f t="shared" si="186"/>
        <v>0</v>
      </c>
      <c r="N742" s="57">
        <f t="shared" si="186"/>
        <v>0</v>
      </c>
      <c r="O742" s="63">
        <f t="shared" si="186"/>
        <v>0</v>
      </c>
      <c r="P742" s="47"/>
      <c r="Q742" s="45">
        <f t="shared" si="176"/>
        <v>0</v>
      </c>
      <c r="R742" s="47"/>
      <c r="S742" s="47"/>
      <c r="T742" s="47"/>
    </row>
    <row r="743" spans="1:20" ht="24.75" customHeight="1" outlineLevel="1">
      <c r="A743" s="19">
        <v>33311</v>
      </c>
      <c r="B743" s="20">
        <v>3301211</v>
      </c>
      <c r="C743" s="71" t="s">
        <v>652</v>
      </c>
      <c r="D743" s="57">
        <v>0</v>
      </c>
      <c r="E743" s="57">
        <v>0</v>
      </c>
      <c r="F743" s="57">
        <f>ROUND(Q$743,-2)</f>
        <v>0</v>
      </c>
      <c r="G743" s="57">
        <f>ROUND(Q$743,-2)</f>
        <v>0</v>
      </c>
      <c r="H743" s="57">
        <f>ROUND(Q$743,-2)</f>
        <v>0</v>
      </c>
      <c r="I743" s="57">
        <f>ROUND(Q$743,-2)</f>
        <v>0</v>
      </c>
      <c r="J743" s="57">
        <f>ROUND(Q$743,-2)</f>
        <v>0</v>
      </c>
      <c r="K743" s="57">
        <f>ROUND(Q$743,-2)</f>
        <v>0</v>
      </c>
      <c r="L743" s="57">
        <f>ROUND(Q$743,-2)</f>
        <v>0</v>
      </c>
      <c r="M743" s="57">
        <f>ROUND(Q$743,-2)</f>
        <v>0</v>
      </c>
      <c r="N743" s="57">
        <f>ROUND(Q$743,-2)</f>
        <v>0</v>
      </c>
      <c r="O743" s="63">
        <f>ROUND(Q$743,-2)</f>
        <v>0</v>
      </c>
      <c r="P743" s="47"/>
      <c r="Q743" s="45">
        <f t="shared" si="176"/>
        <v>0</v>
      </c>
      <c r="R743" s="47"/>
      <c r="S743" s="47"/>
      <c r="T743" s="47"/>
    </row>
    <row r="744" spans="1:20" ht="24.75" customHeight="1" outlineLevel="1">
      <c r="A744" s="19">
        <v>33312</v>
      </c>
      <c r="B744" s="20">
        <v>3301219</v>
      </c>
      <c r="C744" s="71" t="s">
        <v>66</v>
      </c>
      <c r="D744" s="57">
        <v>0</v>
      </c>
      <c r="E744" s="57">
        <v>0</v>
      </c>
      <c r="F744" s="57">
        <f>ROUND(Q$744,-2)</f>
        <v>0</v>
      </c>
      <c r="G744" s="57">
        <f>ROUND(Q$744,-2)</f>
        <v>0</v>
      </c>
      <c r="H744" s="57">
        <f>ROUND(Q$744,-2)</f>
        <v>0</v>
      </c>
      <c r="I744" s="57">
        <f>ROUND(Q$744,-2)</f>
        <v>0</v>
      </c>
      <c r="J744" s="57">
        <f>ROUND(Q$744,-2)</f>
        <v>0</v>
      </c>
      <c r="K744" s="57">
        <f>ROUND(Q$744,-2)</f>
        <v>0</v>
      </c>
      <c r="L744" s="57">
        <f>ROUND(Q$744,-2)</f>
        <v>0</v>
      </c>
      <c r="M744" s="57">
        <f>ROUND(Q$744,-2)</f>
        <v>0</v>
      </c>
      <c r="N744" s="57">
        <f>ROUND(Q$744,-2)</f>
        <v>0</v>
      </c>
      <c r="O744" s="63">
        <f>ROUND(Q$744,-2)</f>
        <v>0</v>
      </c>
      <c r="P744" s="47"/>
      <c r="Q744" s="45">
        <f t="shared" si="176"/>
        <v>0</v>
      </c>
      <c r="R744" s="47"/>
      <c r="S744" s="47"/>
      <c r="T744" s="47"/>
    </row>
    <row r="745" spans="1:20" ht="24.75" customHeight="1" outlineLevel="1">
      <c r="A745" s="19">
        <v>33320</v>
      </c>
      <c r="B745" s="20">
        <v>3301221</v>
      </c>
      <c r="C745" s="71" t="s">
        <v>653</v>
      </c>
      <c r="D745" s="57">
        <v>0</v>
      </c>
      <c r="E745" s="57">
        <v>0</v>
      </c>
      <c r="F745" s="57">
        <f>ROUND(Q$745,-2)</f>
        <v>0</v>
      </c>
      <c r="G745" s="57">
        <f>ROUND(Q$745,-2)</f>
        <v>0</v>
      </c>
      <c r="H745" s="57">
        <f>ROUND(Q$745,-2)</f>
        <v>0</v>
      </c>
      <c r="I745" s="57">
        <f>ROUND(Q$745,-2)</f>
        <v>0</v>
      </c>
      <c r="J745" s="57">
        <f>ROUND(Q$745,-2)</f>
        <v>0</v>
      </c>
      <c r="K745" s="57">
        <f>ROUND(Q$745,-2)</f>
        <v>0</v>
      </c>
      <c r="L745" s="57">
        <f>ROUND(Q$745,-2)</f>
        <v>0</v>
      </c>
      <c r="M745" s="57">
        <f>ROUND(Q$745,-2)</f>
        <v>0</v>
      </c>
      <c r="N745" s="57">
        <f>ROUND(Q$745,-2)</f>
        <v>0</v>
      </c>
      <c r="O745" s="63">
        <f>ROUND(Q$745,-2)</f>
        <v>0</v>
      </c>
      <c r="P745" s="47"/>
      <c r="Q745" s="45">
        <f t="shared" si="176"/>
        <v>0</v>
      </c>
      <c r="R745" s="47"/>
      <c r="S745" s="47"/>
      <c r="T745" s="47"/>
    </row>
    <row r="746" spans="1:20" ht="24.75" customHeight="1" outlineLevel="1">
      <c r="A746" s="19">
        <v>33400</v>
      </c>
      <c r="B746" s="20">
        <v>3303000</v>
      </c>
      <c r="C746" s="71" t="s">
        <v>654</v>
      </c>
      <c r="D746" s="57">
        <f t="shared" ref="D746:O746" si="187">+D747+D748</f>
        <v>0</v>
      </c>
      <c r="E746" s="57">
        <f t="shared" si="187"/>
        <v>0</v>
      </c>
      <c r="F746" s="57">
        <f t="shared" si="187"/>
        <v>0</v>
      </c>
      <c r="G746" s="57">
        <f t="shared" si="187"/>
        <v>0</v>
      </c>
      <c r="H746" s="57">
        <f t="shared" si="187"/>
        <v>0</v>
      </c>
      <c r="I746" s="57">
        <f t="shared" si="187"/>
        <v>0</v>
      </c>
      <c r="J746" s="57">
        <f t="shared" si="187"/>
        <v>0</v>
      </c>
      <c r="K746" s="57">
        <f t="shared" si="187"/>
        <v>0</v>
      </c>
      <c r="L746" s="57">
        <f t="shared" si="187"/>
        <v>0</v>
      </c>
      <c r="M746" s="57">
        <f t="shared" si="187"/>
        <v>0</v>
      </c>
      <c r="N746" s="57">
        <f t="shared" si="187"/>
        <v>0</v>
      </c>
      <c r="O746" s="63">
        <f t="shared" si="187"/>
        <v>0</v>
      </c>
      <c r="P746" s="47"/>
      <c r="Q746" s="45">
        <f t="shared" si="176"/>
        <v>0</v>
      </c>
      <c r="R746" s="47"/>
      <c r="S746" s="47"/>
      <c r="T746" s="47"/>
    </row>
    <row r="747" spans="1:20" ht="24.75" customHeight="1" outlineLevel="1">
      <c r="A747" s="19">
        <v>33410</v>
      </c>
      <c r="B747" s="20">
        <v>3303111</v>
      </c>
      <c r="C747" s="71" t="s">
        <v>655</v>
      </c>
      <c r="D747" s="57">
        <v>0</v>
      </c>
      <c r="E747" s="57">
        <v>0</v>
      </c>
      <c r="F747" s="57">
        <f>ROUND(Q$747,-2)</f>
        <v>0</v>
      </c>
      <c r="G747" s="57">
        <f>ROUND(Q$747,-2)</f>
        <v>0</v>
      </c>
      <c r="H747" s="57">
        <f>ROUND(Q$747,-2)</f>
        <v>0</v>
      </c>
      <c r="I747" s="57">
        <f>ROUND(Q$747,-2)</f>
        <v>0</v>
      </c>
      <c r="J747" s="57">
        <f>ROUND(Q$747,-2)</f>
        <v>0</v>
      </c>
      <c r="K747" s="57">
        <f>ROUND(Q$747,-2)</f>
        <v>0</v>
      </c>
      <c r="L747" s="57">
        <f>ROUND(Q$747,-2)</f>
        <v>0</v>
      </c>
      <c r="M747" s="57">
        <f>ROUND(Q$747,-2)</f>
        <v>0</v>
      </c>
      <c r="N747" s="57">
        <f>ROUND(Q$747,-2)</f>
        <v>0</v>
      </c>
      <c r="O747" s="63">
        <f>ROUND(Q$747,-2)</f>
        <v>0</v>
      </c>
      <c r="P747" s="47"/>
      <c r="Q747" s="45">
        <f t="shared" si="176"/>
        <v>0</v>
      </c>
      <c r="R747" s="47"/>
      <c r="S747" s="47"/>
      <c r="T747" s="47"/>
    </row>
    <row r="748" spans="1:20" ht="24.75" customHeight="1" outlineLevel="1">
      <c r="A748" s="19">
        <v>33420</v>
      </c>
      <c r="B748" s="20">
        <v>3303112</v>
      </c>
      <c r="C748" s="71" t="s">
        <v>656</v>
      </c>
      <c r="D748" s="57">
        <v>0</v>
      </c>
      <c r="E748" s="57">
        <v>0</v>
      </c>
      <c r="F748" s="57">
        <f>ROUND(Q$748,-2)</f>
        <v>0</v>
      </c>
      <c r="G748" s="57">
        <f>ROUND(Q$748,-2)</f>
        <v>0</v>
      </c>
      <c r="H748" s="57">
        <f>ROUND(Q$748,-2)</f>
        <v>0</v>
      </c>
      <c r="I748" s="57">
        <f>ROUND(Q$748,-2)</f>
        <v>0</v>
      </c>
      <c r="J748" s="57">
        <f>ROUND(Q$748,-2)</f>
        <v>0</v>
      </c>
      <c r="K748" s="57">
        <f>ROUND(Q$748,-2)</f>
        <v>0</v>
      </c>
      <c r="L748" s="57">
        <f>ROUND(Q$748,-2)</f>
        <v>0</v>
      </c>
      <c r="M748" s="57">
        <f>ROUND(Q$748,-2)</f>
        <v>0</v>
      </c>
      <c r="N748" s="57">
        <f>ROUND(Q$748,-2)</f>
        <v>0</v>
      </c>
      <c r="O748" s="63">
        <f>ROUND(Q$748,-2)</f>
        <v>0</v>
      </c>
      <c r="P748" s="47"/>
      <c r="Q748" s="45">
        <f t="shared" si="176"/>
        <v>0</v>
      </c>
      <c r="R748" s="47"/>
      <c r="S748" s="47"/>
      <c r="T748" s="47"/>
    </row>
    <row r="749" spans="1:20" ht="24.75" customHeight="1" outlineLevel="1">
      <c r="A749" s="19">
        <v>33450</v>
      </c>
      <c r="B749" s="20">
        <v>3304000</v>
      </c>
      <c r="C749" s="71" t="s">
        <v>657</v>
      </c>
      <c r="D749" s="57">
        <f t="shared" ref="D749:O749" si="188">+SUM(D750:D755)</f>
        <v>0</v>
      </c>
      <c r="E749" s="57">
        <f t="shared" si="188"/>
        <v>0</v>
      </c>
      <c r="F749" s="57">
        <f t="shared" si="188"/>
        <v>0</v>
      </c>
      <c r="G749" s="57">
        <f t="shared" si="188"/>
        <v>0</v>
      </c>
      <c r="H749" s="57">
        <f t="shared" si="188"/>
        <v>0</v>
      </c>
      <c r="I749" s="57">
        <f t="shared" si="188"/>
        <v>0</v>
      </c>
      <c r="J749" s="57">
        <f t="shared" si="188"/>
        <v>0</v>
      </c>
      <c r="K749" s="57">
        <f t="shared" si="188"/>
        <v>0</v>
      </c>
      <c r="L749" s="57">
        <f t="shared" si="188"/>
        <v>0</v>
      </c>
      <c r="M749" s="57">
        <f t="shared" si="188"/>
        <v>0</v>
      </c>
      <c r="N749" s="57">
        <f t="shared" si="188"/>
        <v>0</v>
      </c>
      <c r="O749" s="63">
        <f t="shared" si="188"/>
        <v>0</v>
      </c>
      <c r="P749" s="47"/>
      <c r="Q749" s="45">
        <f t="shared" si="176"/>
        <v>0</v>
      </c>
      <c r="R749" s="47"/>
      <c r="S749" s="47"/>
      <c r="T749" s="47"/>
    </row>
    <row r="750" spans="1:20" ht="24.75" customHeight="1" outlineLevel="1">
      <c r="A750" s="19">
        <v>33451</v>
      </c>
      <c r="B750" s="20">
        <v>3304111</v>
      </c>
      <c r="C750" s="71" t="s">
        <v>658</v>
      </c>
      <c r="D750" s="57">
        <v>0</v>
      </c>
      <c r="E750" s="57">
        <v>0</v>
      </c>
      <c r="F750" s="57">
        <f>ROUND(Q$750,-2)</f>
        <v>0</v>
      </c>
      <c r="G750" s="57">
        <f>ROUND(Q$750,-2)</f>
        <v>0</v>
      </c>
      <c r="H750" s="57">
        <f>ROUND(Q$750,-2)</f>
        <v>0</v>
      </c>
      <c r="I750" s="57">
        <f>ROUND(Q$750,-2)</f>
        <v>0</v>
      </c>
      <c r="J750" s="57">
        <f>ROUND(Q$750,-2)</f>
        <v>0</v>
      </c>
      <c r="K750" s="57">
        <f>ROUND(Q$750,-2)</f>
        <v>0</v>
      </c>
      <c r="L750" s="57">
        <f>ROUND(Q$750,-2)</f>
        <v>0</v>
      </c>
      <c r="M750" s="57">
        <f>ROUND(Q$750,-2)</f>
        <v>0</v>
      </c>
      <c r="N750" s="57">
        <f>ROUND(Q$750,-2)</f>
        <v>0</v>
      </c>
      <c r="O750" s="63">
        <f>ROUND(Q$750,-2)</f>
        <v>0</v>
      </c>
      <c r="P750" s="47"/>
      <c r="Q750" s="45">
        <f t="shared" si="176"/>
        <v>0</v>
      </c>
      <c r="R750" s="47"/>
      <c r="S750" s="47"/>
      <c r="T750" s="47"/>
    </row>
    <row r="751" spans="1:20" ht="24.75" customHeight="1" outlineLevel="1">
      <c r="A751" s="19">
        <v>33453</v>
      </c>
      <c r="B751" s="20">
        <v>3304112</v>
      </c>
      <c r="C751" s="71" t="s">
        <v>659</v>
      </c>
      <c r="D751" s="57">
        <v>0</v>
      </c>
      <c r="E751" s="57">
        <v>0</v>
      </c>
      <c r="F751" s="57">
        <f>ROUND(Q$751,-2)</f>
        <v>0</v>
      </c>
      <c r="G751" s="57">
        <f>ROUND(Q$751,-2)</f>
        <v>0</v>
      </c>
      <c r="H751" s="57">
        <f>ROUND(Q$751,-2)</f>
        <v>0</v>
      </c>
      <c r="I751" s="57">
        <f>ROUND(Q$751,-2)</f>
        <v>0</v>
      </c>
      <c r="J751" s="57">
        <f>ROUND(Q$751,-2)</f>
        <v>0</v>
      </c>
      <c r="K751" s="57">
        <f>ROUND(Q$751,-2)</f>
        <v>0</v>
      </c>
      <c r="L751" s="57">
        <f>ROUND(Q$751,-2)</f>
        <v>0</v>
      </c>
      <c r="M751" s="57">
        <f>ROUND(Q$751,-2)</f>
        <v>0</v>
      </c>
      <c r="N751" s="57">
        <f>ROUND(Q$751,-2)</f>
        <v>0</v>
      </c>
      <c r="O751" s="63">
        <f>ROUND(Q$751,-2)</f>
        <v>0</v>
      </c>
      <c r="P751" s="47"/>
      <c r="Q751" s="45">
        <f t="shared" si="176"/>
        <v>0</v>
      </c>
      <c r="R751" s="47"/>
      <c r="S751" s="47"/>
      <c r="T751" s="47"/>
    </row>
    <row r="752" spans="1:20" ht="24.75" customHeight="1" outlineLevel="1">
      <c r="A752" s="19">
        <v>33455</v>
      </c>
      <c r="B752" s="20">
        <v>3304115</v>
      </c>
      <c r="C752" s="71" t="s">
        <v>660</v>
      </c>
      <c r="D752" s="57">
        <v>0</v>
      </c>
      <c r="E752" s="57">
        <v>0</v>
      </c>
      <c r="F752" s="57">
        <f>ROUND(Q$752,-2)</f>
        <v>0</v>
      </c>
      <c r="G752" s="57">
        <f>ROUND(Q$752,-2)</f>
        <v>0</v>
      </c>
      <c r="H752" s="57">
        <f>ROUND(Q$752,-2)</f>
        <v>0</v>
      </c>
      <c r="I752" s="57">
        <f>ROUND(Q$752,-2)</f>
        <v>0</v>
      </c>
      <c r="J752" s="57">
        <f>ROUND(Q$752,-2)</f>
        <v>0</v>
      </c>
      <c r="K752" s="57">
        <f>ROUND(Q$752,-2)</f>
        <v>0</v>
      </c>
      <c r="L752" s="57">
        <f>ROUND(Q$752,-2)</f>
        <v>0</v>
      </c>
      <c r="M752" s="57">
        <f>ROUND(Q$752,-2)</f>
        <v>0</v>
      </c>
      <c r="N752" s="57">
        <f>ROUND(Q$752,-2)</f>
        <v>0</v>
      </c>
      <c r="O752" s="63">
        <f>ROUND(Q$752,-2)</f>
        <v>0</v>
      </c>
      <c r="P752" s="47"/>
      <c r="Q752" s="45">
        <f t="shared" si="176"/>
        <v>0</v>
      </c>
      <c r="R752" s="47"/>
      <c r="S752" s="47"/>
      <c r="T752" s="47"/>
    </row>
    <row r="753" spans="1:20" ht="24.75" customHeight="1" outlineLevel="1">
      <c r="A753" s="19">
        <v>33452</v>
      </c>
      <c r="B753" s="20">
        <v>3304113</v>
      </c>
      <c r="C753" s="71" t="s">
        <v>661</v>
      </c>
      <c r="D753" s="57">
        <v>0</v>
      </c>
      <c r="E753" s="57">
        <v>0</v>
      </c>
      <c r="F753" s="57">
        <f>ROUND(Q$753,-2)</f>
        <v>0</v>
      </c>
      <c r="G753" s="57">
        <f>ROUND(Q$753,-2)</f>
        <v>0</v>
      </c>
      <c r="H753" s="57">
        <f>ROUND(Q$753,-2)</f>
        <v>0</v>
      </c>
      <c r="I753" s="57">
        <f>ROUND(Q$753,-2)</f>
        <v>0</v>
      </c>
      <c r="J753" s="57">
        <f>ROUND(Q$753,-2)</f>
        <v>0</v>
      </c>
      <c r="K753" s="57">
        <f>ROUND(Q$753,-2)</f>
        <v>0</v>
      </c>
      <c r="L753" s="57">
        <f>ROUND(Q$753,-2)</f>
        <v>0</v>
      </c>
      <c r="M753" s="57">
        <f>ROUND(Q$753,-2)</f>
        <v>0</v>
      </c>
      <c r="N753" s="57">
        <f>ROUND(Q$753,-2)</f>
        <v>0</v>
      </c>
      <c r="O753" s="63">
        <f>ROUND(Q$753,-2)</f>
        <v>0</v>
      </c>
      <c r="P753" s="47"/>
      <c r="Q753" s="45">
        <f t="shared" si="176"/>
        <v>0</v>
      </c>
      <c r="R753" s="47"/>
      <c r="S753" s="47"/>
      <c r="T753" s="47"/>
    </row>
    <row r="754" spans="1:20" ht="24.75" customHeight="1" outlineLevel="1">
      <c r="A754" s="19">
        <v>33454</v>
      </c>
      <c r="B754" s="20">
        <v>3304114</v>
      </c>
      <c r="C754" s="71" t="s">
        <v>662</v>
      </c>
      <c r="D754" s="57">
        <v>0</v>
      </c>
      <c r="E754" s="57">
        <v>0</v>
      </c>
      <c r="F754" s="57">
        <f>ROUND(Q$754,-2)</f>
        <v>0</v>
      </c>
      <c r="G754" s="57">
        <f>ROUND(Q$754,-2)</f>
        <v>0</v>
      </c>
      <c r="H754" s="57">
        <f>ROUND(Q$754,-2)</f>
        <v>0</v>
      </c>
      <c r="I754" s="57">
        <f>ROUND(Q$754,-2)</f>
        <v>0</v>
      </c>
      <c r="J754" s="57">
        <f>ROUND(Q$754,-2)</f>
        <v>0</v>
      </c>
      <c r="K754" s="57">
        <f>ROUND(Q$754,-2)</f>
        <v>0</v>
      </c>
      <c r="L754" s="57">
        <f>ROUND(Q$754,-2)</f>
        <v>0</v>
      </c>
      <c r="M754" s="57">
        <f>ROUND(Q$754,-2)</f>
        <v>0</v>
      </c>
      <c r="N754" s="57">
        <f>ROUND(Q$754,-2)</f>
        <v>0</v>
      </c>
      <c r="O754" s="63">
        <f>ROUND(Q$754,-2)</f>
        <v>0</v>
      </c>
      <c r="P754" s="47"/>
      <c r="Q754" s="45">
        <f t="shared" si="176"/>
        <v>0</v>
      </c>
      <c r="R754" s="47"/>
      <c r="S754" s="47"/>
      <c r="T754" s="47"/>
    </row>
    <row r="755" spans="1:20" ht="24.75" customHeight="1" outlineLevel="1">
      <c r="A755" s="19">
        <v>33456</v>
      </c>
      <c r="B755" s="20">
        <v>3304116</v>
      </c>
      <c r="C755" s="71" t="s">
        <v>663</v>
      </c>
      <c r="D755" s="57">
        <v>0</v>
      </c>
      <c r="E755" s="57">
        <v>0</v>
      </c>
      <c r="F755" s="57">
        <f>ROUND(Q$755,-2)</f>
        <v>0</v>
      </c>
      <c r="G755" s="57">
        <f>ROUND(Q$755,-2)</f>
        <v>0</v>
      </c>
      <c r="H755" s="57">
        <f>ROUND(Q$755,-2)</f>
        <v>0</v>
      </c>
      <c r="I755" s="57">
        <f>ROUND(Q$755,-2)</f>
        <v>0</v>
      </c>
      <c r="J755" s="57">
        <f>ROUND(Q$755,-2)</f>
        <v>0</v>
      </c>
      <c r="K755" s="57">
        <f>ROUND(Q$755,-2)</f>
        <v>0</v>
      </c>
      <c r="L755" s="57">
        <f>ROUND(Q$755,-2)</f>
        <v>0</v>
      </c>
      <c r="M755" s="57">
        <f>ROUND(Q$755,-2)</f>
        <v>0</v>
      </c>
      <c r="N755" s="57">
        <f>ROUND(Q$755,-2)</f>
        <v>0</v>
      </c>
      <c r="O755" s="63">
        <f>ROUND(Q$755,-2)</f>
        <v>0</v>
      </c>
      <c r="P755" s="47"/>
      <c r="Q755" s="45">
        <f t="shared" si="176"/>
        <v>0</v>
      </c>
      <c r="R755" s="47"/>
      <c r="S755" s="47"/>
      <c r="T755" s="47"/>
    </row>
    <row r="756" spans="1:20" ht="24.75" customHeight="1" outlineLevel="1">
      <c r="A756" s="19">
        <v>33501</v>
      </c>
      <c r="B756" s="20">
        <v>3304200</v>
      </c>
      <c r="C756" s="71" t="s">
        <v>664</v>
      </c>
      <c r="D756" s="57">
        <v>0</v>
      </c>
      <c r="E756" s="57">
        <v>0</v>
      </c>
      <c r="F756" s="57">
        <f>ROUND(Q$756,-2)</f>
        <v>0</v>
      </c>
      <c r="G756" s="57">
        <f>ROUND(Q$756,-2)</f>
        <v>0</v>
      </c>
      <c r="H756" s="57">
        <f>ROUND(Q$756,-2)</f>
        <v>0</v>
      </c>
      <c r="I756" s="57">
        <f>ROUND(Q$756,-2)</f>
        <v>0</v>
      </c>
      <c r="J756" s="57">
        <f>ROUND(Q$756,-2)</f>
        <v>0</v>
      </c>
      <c r="K756" s="57">
        <f>ROUND(Q$756,-2)</f>
        <v>0</v>
      </c>
      <c r="L756" s="57">
        <f>ROUND(Q$756,-2)</f>
        <v>0</v>
      </c>
      <c r="M756" s="57">
        <f>ROUND(Q$756,-2)</f>
        <v>0</v>
      </c>
      <c r="N756" s="57">
        <f>ROUND(Q$756,-2)</f>
        <v>0</v>
      </c>
      <c r="O756" s="63">
        <f>ROUND(Q$756,-2)</f>
        <v>0</v>
      </c>
      <c r="P756" s="47"/>
      <c r="Q756" s="45">
        <f t="shared" si="176"/>
        <v>0</v>
      </c>
      <c r="R756" s="47"/>
      <c r="S756" s="47"/>
      <c r="T756" s="47"/>
    </row>
    <row r="757" spans="1:20" ht="24.75" customHeight="1" outlineLevel="1">
      <c r="A757" s="19">
        <v>33500</v>
      </c>
      <c r="B757" s="20">
        <v>3305900</v>
      </c>
      <c r="C757" s="71" t="s">
        <v>27</v>
      </c>
      <c r="D757" s="57">
        <f t="shared" ref="D757:O757" si="189">+D758+D759</f>
        <v>0</v>
      </c>
      <c r="E757" s="57">
        <f t="shared" si="189"/>
        <v>0</v>
      </c>
      <c r="F757" s="57">
        <f t="shared" si="189"/>
        <v>0</v>
      </c>
      <c r="G757" s="57">
        <f t="shared" si="189"/>
        <v>0</v>
      </c>
      <c r="H757" s="57">
        <f t="shared" si="189"/>
        <v>0</v>
      </c>
      <c r="I757" s="57">
        <f t="shared" si="189"/>
        <v>0</v>
      </c>
      <c r="J757" s="57">
        <f t="shared" si="189"/>
        <v>0</v>
      </c>
      <c r="K757" s="57">
        <f t="shared" si="189"/>
        <v>0</v>
      </c>
      <c r="L757" s="57">
        <f t="shared" si="189"/>
        <v>0</v>
      </c>
      <c r="M757" s="57">
        <f t="shared" si="189"/>
        <v>0</v>
      </c>
      <c r="N757" s="57">
        <f t="shared" si="189"/>
        <v>0</v>
      </c>
      <c r="O757" s="63">
        <f t="shared" si="189"/>
        <v>0</v>
      </c>
      <c r="P757" s="47"/>
      <c r="Q757" s="45">
        <f t="shared" si="176"/>
        <v>0</v>
      </c>
      <c r="R757" s="47"/>
      <c r="S757" s="47"/>
      <c r="T757" s="47"/>
    </row>
    <row r="758" spans="1:20" ht="24.75" customHeight="1" outlineLevel="1">
      <c r="A758" s="19">
        <v>33510</v>
      </c>
      <c r="B758" s="20">
        <v>3305911</v>
      </c>
      <c r="C758" s="71" t="s">
        <v>665</v>
      </c>
      <c r="D758" s="57">
        <v>0</v>
      </c>
      <c r="E758" s="57">
        <v>0</v>
      </c>
      <c r="F758" s="57">
        <f>ROUND(Q$758,-2)</f>
        <v>0</v>
      </c>
      <c r="G758" s="57">
        <f>ROUND(Q$758,-2)</f>
        <v>0</v>
      </c>
      <c r="H758" s="57">
        <f>ROUND(Q$758,-2)</f>
        <v>0</v>
      </c>
      <c r="I758" s="57">
        <f>ROUND(Q$758,-2)</f>
        <v>0</v>
      </c>
      <c r="J758" s="57">
        <f>ROUND(Q$758,-2)</f>
        <v>0</v>
      </c>
      <c r="K758" s="57">
        <f>ROUND(Q$758,-2)</f>
        <v>0</v>
      </c>
      <c r="L758" s="57">
        <f>ROUND(Q$758,-2)</f>
        <v>0</v>
      </c>
      <c r="M758" s="57">
        <f>ROUND(Q$758,-2)</f>
        <v>0</v>
      </c>
      <c r="N758" s="57">
        <f>ROUND(Q$758,-2)</f>
        <v>0</v>
      </c>
      <c r="O758" s="63">
        <f>ROUND(Q$758,-2)</f>
        <v>0</v>
      </c>
      <c r="P758" s="47"/>
      <c r="Q758" s="45">
        <f t="shared" si="176"/>
        <v>0</v>
      </c>
      <c r="R758" s="47"/>
      <c r="S758" s="47"/>
      <c r="T758" s="47"/>
    </row>
    <row r="759" spans="1:20" ht="24.75" customHeight="1" outlineLevel="1">
      <c r="A759" s="19">
        <v>33520</v>
      </c>
      <c r="B759" s="20">
        <v>3305912</v>
      </c>
      <c r="C759" s="71" t="s">
        <v>666</v>
      </c>
      <c r="D759" s="57">
        <v>0</v>
      </c>
      <c r="E759" s="57">
        <v>0</v>
      </c>
      <c r="F759" s="57">
        <f>ROUND(Q$759,-2)</f>
        <v>0</v>
      </c>
      <c r="G759" s="57">
        <f>ROUND(Q$759,-2)</f>
        <v>0</v>
      </c>
      <c r="H759" s="57">
        <f>ROUND(Q$759,-2)</f>
        <v>0</v>
      </c>
      <c r="I759" s="57">
        <f>ROUND(Q$759,-2)</f>
        <v>0</v>
      </c>
      <c r="J759" s="57">
        <f>ROUND(Q$759,-2)</f>
        <v>0</v>
      </c>
      <c r="K759" s="57">
        <f>ROUND(Q$759,-2)</f>
        <v>0</v>
      </c>
      <c r="L759" s="57">
        <f>ROUND(Q$759,-2)</f>
        <v>0</v>
      </c>
      <c r="M759" s="57">
        <f>ROUND(Q$759,-2)</f>
        <v>0</v>
      </c>
      <c r="N759" s="57">
        <f>ROUND(Q$759,-2)</f>
        <v>0</v>
      </c>
      <c r="O759" s="63">
        <f>ROUND(Q$759,-2)</f>
        <v>0</v>
      </c>
      <c r="P759" s="47"/>
      <c r="Q759" s="45">
        <f t="shared" si="176"/>
        <v>0</v>
      </c>
      <c r="R759" s="47"/>
      <c r="S759" s="47"/>
      <c r="T759" s="47"/>
    </row>
    <row r="760" spans="1:20" ht="24.75" customHeight="1" outlineLevel="1">
      <c r="A760" s="19"/>
      <c r="B760" s="20">
        <v>3306000</v>
      </c>
      <c r="C760" s="71" t="s">
        <v>667</v>
      </c>
      <c r="D760" s="57">
        <f t="shared" ref="D760:O760" si="190">+D761+D767</f>
        <v>0</v>
      </c>
      <c r="E760" s="57">
        <f t="shared" si="190"/>
        <v>0</v>
      </c>
      <c r="F760" s="57">
        <f t="shared" si="190"/>
        <v>0</v>
      </c>
      <c r="G760" s="57">
        <f t="shared" si="190"/>
        <v>0</v>
      </c>
      <c r="H760" s="57">
        <f t="shared" si="190"/>
        <v>0</v>
      </c>
      <c r="I760" s="57">
        <f t="shared" si="190"/>
        <v>0</v>
      </c>
      <c r="J760" s="57">
        <f t="shared" si="190"/>
        <v>0</v>
      </c>
      <c r="K760" s="57">
        <f t="shared" si="190"/>
        <v>0</v>
      </c>
      <c r="L760" s="57">
        <f t="shared" si="190"/>
        <v>0</v>
      </c>
      <c r="M760" s="57">
        <f t="shared" si="190"/>
        <v>0</v>
      </c>
      <c r="N760" s="57">
        <f t="shared" si="190"/>
        <v>0</v>
      </c>
      <c r="O760" s="63">
        <f t="shared" si="190"/>
        <v>0</v>
      </c>
      <c r="P760" s="47"/>
      <c r="Q760" s="45">
        <f t="shared" si="176"/>
        <v>0</v>
      </c>
      <c r="R760" s="47"/>
      <c r="S760" s="47"/>
      <c r="T760" s="47"/>
    </row>
    <row r="761" spans="1:20" ht="24.75" customHeight="1" outlineLevel="1">
      <c r="A761" s="19">
        <v>31200</v>
      </c>
      <c r="B761" s="20">
        <v>3306100</v>
      </c>
      <c r="C761" s="71" t="s">
        <v>668</v>
      </c>
      <c r="D761" s="57">
        <f t="shared" ref="D761:O761" si="191">+D762+D764+D767</f>
        <v>0</v>
      </c>
      <c r="E761" s="57">
        <f t="shared" si="191"/>
        <v>0</v>
      </c>
      <c r="F761" s="57">
        <f t="shared" si="191"/>
        <v>0</v>
      </c>
      <c r="G761" s="57">
        <f t="shared" si="191"/>
        <v>0</v>
      </c>
      <c r="H761" s="57">
        <f t="shared" si="191"/>
        <v>0</v>
      </c>
      <c r="I761" s="57">
        <f t="shared" si="191"/>
        <v>0</v>
      </c>
      <c r="J761" s="57">
        <f t="shared" si="191"/>
        <v>0</v>
      </c>
      <c r="K761" s="57">
        <f t="shared" si="191"/>
        <v>0</v>
      </c>
      <c r="L761" s="57">
        <f t="shared" si="191"/>
        <v>0</v>
      </c>
      <c r="M761" s="57">
        <f t="shared" si="191"/>
        <v>0</v>
      </c>
      <c r="N761" s="57">
        <f t="shared" si="191"/>
        <v>0</v>
      </c>
      <c r="O761" s="63">
        <f t="shared" si="191"/>
        <v>0</v>
      </c>
      <c r="P761" s="47"/>
      <c r="Q761" s="45">
        <f t="shared" si="176"/>
        <v>0</v>
      </c>
      <c r="R761" s="47"/>
      <c r="S761" s="47"/>
      <c r="T761" s="47"/>
    </row>
    <row r="762" spans="1:20" ht="24.75" customHeight="1" outlineLevel="1">
      <c r="A762" s="19">
        <v>31210</v>
      </c>
      <c r="B762" s="20">
        <v>3306110</v>
      </c>
      <c r="C762" s="71" t="s">
        <v>652</v>
      </c>
      <c r="D762" s="57">
        <f t="shared" ref="D762:O762" si="192">+D763</f>
        <v>0</v>
      </c>
      <c r="E762" s="57">
        <f t="shared" si="192"/>
        <v>0</v>
      </c>
      <c r="F762" s="57">
        <f t="shared" si="192"/>
        <v>0</v>
      </c>
      <c r="G762" s="57">
        <f t="shared" si="192"/>
        <v>0</v>
      </c>
      <c r="H762" s="57">
        <f t="shared" si="192"/>
        <v>0</v>
      </c>
      <c r="I762" s="57">
        <f t="shared" si="192"/>
        <v>0</v>
      </c>
      <c r="J762" s="57">
        <f t="shared" si="192"/>
        <v>0</v>
      </c>
      <c r="K762" s="57">
        <f t="shared" si="192"/>
        <v>0</v>
      </c>
      <c r="L762" s="57">
        <f t="shared" si="192"/>
        <v>0</v>
      </c>
      <c r="M762" s="57">
        <f t="shared" si="192"/>
        <v>0</v>
      </c>
      <c r="N762" s="57">
        <f t="shared" si="192"/>
        <v>0</v>
      </c>
      <c r="O762" s="63">
        <f t="shared" si="192"/>
        <v>0</v>
      </c>
      <c r="P762" s="47"/>
      <c r="Q762" s="45">
        <f t="shared" si="176"/>
        <v>0</v>
      </c>
      <c r="R762" s="47"/>
      <c r="S762" s="47"/>
      <c r="T762" s="47"/>
    </row>
    <row r="763" spans="1:20" ht="24.75" customHeight="1" outlineLevel="1">
      <c r="A763" s="19">
        <v>31211</v>
      </c>
      <c r="B763" s="20">
        <v>3306111</v>
      </c>
      <c r="C763" s="71" t="s">
        <v>669</v>
      </c>
      <c r="D763" s="57">
        <v>0</v>
      </c>
      <c r="E763" s="57">
        <v>0</v>
      </c>
      <c r="F763" s="57">
        <f>ROUND(Q$763,-2)</f>
        <v>0</v>
      </c>
      <c r="G763" s="57">
        <f>ROUND(Q$763,-2)</f>
        <v>0</v>
      </c>
      <c r="H763" s="57">
        <f>ROUND(Q$763,-2)</f>
        <v>0</v>
      </c>
      <c r="I763" s="57">
        <f>ROUND(Q$763,-2)</f>
        <v>0</v>
      </c>
      <c r="J763" s="57">
        <f>ROUND(Q$763,-2)</f>
        <v>0</v>
      </c>
      <c r="K763" s="57">
        <f>ROUND(Q$763,-2)</f>
        <v>0</v>
      </c>
      <c r="L763" s="57">
        <f>ROUND(Q$763,-2)</f>
        <v>0</v>
      </c>
      <c r="M763" s="57">
        <f>ROUND(Q$763,-2)</f>
        <v>0</v>
      </c>
      <c r="N763" s="57">
        <f>ROUND(Q$763,-2)</f>
        <v>0</v>
      </c>
      <c r="O763" s="63">
        <f>ROUND(Q$763,-2)</f>
        <v>0</v>
      </c>
      <c r="P763" s="47"/>
      <c r="Q763" s="45">
        <f t="shared" si="176"/>
        <v>0</v>
      </c>
      <c r="R763" s="47"/>
      <c r="S763" s="47"/>
      <c r="T763" s="47"/>
    </row>
    <row r="764" spans="1:20" ht="24.75" customHeight="1" outlineLevel="1">
      <c r="A764" s="19">
        <v>31220</v>
      </c>
      <c r="B764" s="20">
        <v>3306120</v>
      </c>
      <c r="C764" s="71" t="s">
        <v>670</v>
      </c>
      <c r="D764" s="57">
        <f t="shared" ref="D764:O764" si="193">+D765+D766</f>
        <v>0</v>
      </c>
      <c r="E764" s="57">
        <f t="shared" si="193"/>
        <v>0</v>
      </c>
      <c r="F764" s="57">
        <f t="shared" si="193"/>
        <v>0</v>
      </c>
      <c r="G764" s="57">
        <f t="shared" si="193"/>
        <v>0</v>
      </c>
      <c r="H764" s="57">
        <f t="shared" si="193"/>
        <v>0</v>
      </c>
      <c r="I764" s="57">
        <f t="shared" si="193"/>
        <v>0</v>
      </c>
      <c r="J764" s="57">
        <f t="shared" si="193"/>
        <v>0</v>
      </c>
      <c r="K764" s="57">
        <f t="shared" si="193"/>
        <v>0</v>
      </c>
      <c r="L764" s="57">
        <f t="shared" si="193"/>
        <v>0</v>
      </c>
      <c r="M764" s="57">
        <f t="shared" si="193"/>
        <v>0</v>
      </c>
      <c r="N764" s="57">
        <f t="shared" si="193"/>
        <v>0</v>
      </c>
      <c r="O764" s="63">
        <f t="shared" si="193"/>
        <v>0</v>
      </c>
      <c r="P764" s="47"/>
      <c r="Q764" s="45">
        <f t="shared" si="176"/>
        <v>0</v>
      </c>
      <c r="R764" s="47"/>
      <c r="S764" s="47"/>
      <c r="T764" s="47"/>
    </row>
    <row r="765" spans="1:20" ht="24.75" customHeight="1" outlineLevel="1">
      <c r="A765" s="19">
        <v>31221</v>
      </c>
      <c r="B765" s="20">
        <v>3306121</v>
      </c>
      <c r="C765" s="71" t="s">
        <v>671</v>
      </c>
      <c r="D765" s="57">
        <v>0</v>
      </c>
      <c r="E765" s="57">
        <v>0</v>
      </c>
      <c r="F765" s="57">
        <f>ROUND(Q$765,-2)</f>
        <v>0</v>
      </c>
      <c r="G765" s="57">
        <f>ROUND(Q$765,-2)</f>
        <v>0</v>
      </c>
      <c r="H765" s="57">
        <f>ROUND(Q$765,-2)</f>
        <v>0</v>
      </c>
      <c r="I765" s="57">
        <f>ROUND(Q$765,-2)</f>
        <v>0</v>
      </c>
      <c r="J765" s="57">
        <f>ROUND(Q$765,-2)</f>
        <v>0</v>
      </c>
      <c r="K765" s="57">
        <f>ROUND(Q$765,-2)</f>
        <v>0</v>
      </c>
      <c r="L765" s="57">
        <f>ROUND(Q$765,-2)</f>
        <v>0</v>
      </c>
      <c r="M765" s="57">
        <f>ROUND(Q$765,-2)</f>
        <v>0</v>
      </c>
      <c r="N765" s="57">
        <f>ROUND(Q$765,-2)</f>
        <v>0</v>
      </c>
      <c r="O765" s="63">
        <f>ROUND(Q$765,-2)</f>
        <v>0</v>
      </c>
      <c r="P765" s="47"/>
      <c r="Q765" s="45">
        <f t="shared" si="176"/>
        <v>0</v>
      </c>
      <c r="R765" s="47"/>
      <c r="S765" s="47"/>
      <c r="T765" s="47"/>
    </row>
    <row r="766" spans="1:20" ht="24.75" customHeight="1" outlineLevel="1">
      <c r="A766" s="19">
        <v>31222</v>
      </c>
      <c r="B766" s="20">
        <v>3306112</v>
      </c>
      <c r="C766" s="71" t="s">
        <v>672</v>
      </c>
      <c r="D766" s="57">
        <v>0</v>
      </c>
      <c r="E766" s="57">
        <v>0</v>
      </c>
      <c r="F766" s="57">
        <f>ROUND(Q$766,-2)</f>
        <v>0</v>
      </c>
      <c r="G766" s="57">
        <f>ROUND(Q$766,-2)</f>
        <v>0</v>
      </c>
      <c r="H766" s="57">
        <f>ROUND(Q$766,-2)</f>
        <v>0</v>
      </c>
      <c r="I766" s="57">
        <f>ROUND(Q$766,-2)</f>
        <v>0</v>
      </c>
      <c r="J766" s="57">
        <f>ROUND(Q$766,-2)</f>
        <v>0</v>
      </c>
      <c r="K766" s="57">
        <f>ROUND(Q$766,-2)</f>
        <v>0</v>
      </c>
      <c r="L766" s="57">
        <f>ROUND(Q$766,-2)</f>
        <v>0</v>
      </c>
      <c r="M766" s="57">
        <f>ROUND(Q$766,-2)</f>
        <v>0</v>
      </c>
      <c r="N766" s="57">
        <f>ROUND(Q$766,-2)</f>
        <v>0</v>
      </c>
      <c r="O766" s="63">
        <f>ROUND(Q$766,-2)</f>
        <v>0</v>
      </c>
      <c r="P766" s="47"/>
      <c r="Q766" s="45">
        <f t="shared" si="176"/>
        <v>0</v>
      </c>
      <c r="R766" s="47"/>
      <c r="S766" s="47"/>
      <c r="T766" s="47"/>
    </row>
    <row r="767" spans="1:20" ht="24.75" customHeight="1" outlineLevel="1">
      <c r="A767" s="19">
        <v>31230</v>
      </c>
      <c r="B767" s="20">
        <v>3306199</v>
      </c>
      <c r="C767" s="71" t="s">
        <v>174</v>
      </c>
      <c r="D767" s="57">
        <v>0</v>
      </c>
      <c r="E767" s="57">
        <v>0</v>
      </c>
      <c r="F767" s="57">
        <f>ROUND(Q$767,-2)</f>
        <v>0</v>
      </c>
      <c r="G767" s="57">
        <f>ROUND(Q$767,-2)</f>
        <v>0</v>
      </c>
      <c r="H767" s="57">
        <f>ROUND(Q$767,-2)</f>
        <v>0</v>
      </c>
      <c r="I767" s="57">
        <f>ROUND(Q$767,-2)</f>
        <v>0</v>
      </c>
      <c r="J767" s="57">
        <f>ROUND(Q$767,-2)</f>
        <v>0</v>
      </c>
      <c r="K767" s="57">
        <f>ROUND(Q$767,-2)</f>
        <v>0</v>
      </c>
      <c r="L767" s="57">
        <f>ROUND(Q$767,-2)</f>
        <v>0</v>
      </c>
      <c r="M767" s="57">
        <f>ROUND(Q$767,-2)</f>
        <v>0</v>
      </c>
      <c r="N767" s="57">
        <f>ROUND(Q$767,-2)</f>
        <v>0</v>
      </c>
      <c r="O767" s="63">
        <f>ROUND(Q$767,-2)</f>
        <v>0</v>
      </c>
      <c r="P767" s="47"/>
      <c r="Q767" s="45">
        <f t="shared" si="176"/>
        <v>0</v>
      </c>
      <c r="R767" s="47"/>
      <c r="S767" s="47"/>
      <c r="T767" s="47"/>
    </row>
    <row r="768" spans="1:20" ht="24.75" customHeight="1" outlineLevel="1">
      <c r="A768" s="19"/>
      <c r="B768" s="20">
        <v>3400000</v>
      </c>
      <c r="C768" s="71" t="s">
        <v>673</v>
      </c>
      <c r="D768" s="57">
        <f t="shared" ref="D768:O768" si="194">+D769</f>
        <v>0</v>
      </c>
      <c r="E768" s="57">
        <f t="shared" si="194"/>
        <v>0</v>
      </c>
      <c r="F768" s="57">
        <f t="shared" si="194"/>
        <v>0</v>
      </c>
      <c r="G768" s="57">
        <f t="shared" si="194"/>
        <v>0</v>
      </c>
      <c r="H768" s="57">
        <f t="shared" si="194"/>
        <v>0</v>
      </c>
      <c r="I768" s="57">
        <f t="shared" si="194"/>
        <v>0</v>
      </c>
      <c r="J768" s="57">
        <f t="shared" si="194"/>
        <v>0</v>
      </c>
      <c r="K768" s="57">
        <f t="shared" si="194"/>
        <v>0</v>
      </c>
      <c r="L768" s="57">
        <f t="shared" si="194"/>
        <v>0</v>
      </c>
      <c r="M768" s="57">
        <f t="shared" si="194"/>
        <v>0</v>
      </c>
      <c r="N768" s="57">
        <f t="shared" si="194"/>
        <v>0</v>
      </c>
      <c r="O768" s="63">
        <f t="shared" si="194"/>
        <v>0</v>
      </c>
      <c r="P768" s="47"/>
      <c r="Q768" s="45">
        <f t="shared" si="176"/>
        <v>0</v>
      </c>
      <c r="R768" s="47"/>
      <c r="S768" s="47"/>
      <c r="T768" s="47"/>
    </row>
    <row r="769" spans="1:20" ht="24.75" customHeight="1" outlineLevel="1">
      <c r="A769" s="19">
        <v>34100</v>
      </c>
      <c r="B769" s="20">
        <v>3401011</v>
      </c>
      <c r="C769" s="71" t="s">
        <v>674</v>
      </c>
      <c r="D769" s="57">
        <v>0</v>
      </c>
      <c r="E769" s="57">
        <v>0</v>
      </c>
      <c r="F769" s="57">
        <f>ROUND(Q$769,-2)</f>
        <v>0</v>
      </c>
      <c r="G769" s="57">
        <f>ROUND(Q$769,-2)</f>
        <v>0</v>
      </c>
      <c r="H769" s="57">
        <f>ROUND(Q$769,-2)</f>
        <v>0</v>
      </c>
      <c r="I769" s="57">
        <f>ROUND(Q$769,-2)</f>
        <v>0</v>
      </c>
      <c r="J769" s="57">
        <f>ROUND(Q$769,-2)</f>
        <v>0</v>
      </c>
      <c r="K769" s="57">
        <f>ROUND(Q$769,-2)</f>
        <v>0</v>
      </c>
      <c r="L769" s="57">
        <f>ROUND(Q$769,-2)</f>
        <v>0</v>
      </c>
      <c r="M769" s="57">
        <f>ROUND(Q$769,-2)</f>
        <v>0</v>
      </c>
      <c r="N769" s="57">
        <f>ROUND(Q$769,-2)</f>
        <v>0</v>
      </c>
      <c r="O769" s="63">
        <f>ROUND(Q$769,-2)</f>
        <v>0</v>
      </c>
      <c r="P769" s="47"/>
      <c r="Q769" s="45">
        <f t="shared" si="176"/>
        <v>0</v>
      </c>
      <c r="R769" s="47"/>
      <c r="S769" s="47"/>
      <c r="T769" s="47"/>
    </row>
    <row r="770" spans="1:20" ht="24.75" customHeight="1" outlineLevel="1">
      <c r="A770" s="19">
        <v>35000</v>
      </c>
      <c r="B770" s="20">
        <v>3450000</v>
      </c>
      <c r="C770" s="71" t="s">
        <v>675</v>
      </c>
      <c r="D770" s="57">
        <f t="shared" ref="D770:O770" si="195">+D771+D772</f>
        <v>0</v>
      </c>
      <c r="E770" s="57">
        <f t="shared" si="195"/>
        <v>0</v>
      </c>
      <c r="F770" s="57">
        <f t="shared" si="195"/>
        <v>0</v>
      </c>
      <c r="G770" s="57">
        <f t="shared" si="195"/>
        <v>0</v>
      </c>
      <c r="H770" s="57">
        <f t="shared" si="195"/>
        <v>0</v>
      </c>
      <c r="I770" s="57">
        <f t="shared" si="195"/>
        <v>0</v>
      </c>
      <c r="J770" s="57">
        <f t="shared" si="195"/>
        <v>0</v>
      </c>
      <c r="K770" s="57">
        <f t="shared" si="195"/>
        <v>0</v>
      </c>
      <c r="L770" s="57">
        <f t="shared" si="195"/>
        <v>0</v>
      </c>
      <c r="M770" s="57">
        <f t="shared" si="195"/>
        <v>0</v>
      </c>
      <c r="N770" s="57">
        <f t="shared" si="195"/>
        <v>0</v>
      </c>
      <c r="O770" s="63">
        <f t="shared" si="195"/>
        <v>0</v>
      </c>
      <c r="P770" s="47"/>
      <c r="Q770" s="45">
        <f t="shared" si="176"/>
        <v>0</v>
      </c>
      <c r="R770" s="47"/>
      <c r="S770" s="47"/>
      <c r="T770" s="47"/>
    </row>
    <row r="771" spans="1:20" ht="24.75" customHeight="1" outlineLevel="1">
      <c r="A771" s="19">
        <v>35100</v>
      </c>
      <c r="B771" s="20">
        <v>3451011</v>
      </c>
      <c r="C771" s="71" t="s">
        <v>676</v>
      </c>
      <c r="D771" s="57">
        <v>0</v>
      </c>
      <c r="E771" s="57">
        <v>0</v>
      </c>
      <c r="F771" s="57">
        <f>ROUND(Q$771,-2)</f>
        <v>0</v>
      </c>
      <c r="G771" s="57">
        <f>ROUND(Q$771,-2)</f>
        <v>0</v>
      </c>
      <c r="H771" s="57">
        <f>ROUND(Q$771,-2)</f>
        <v>0</v>
      </c>
      <c r="I771" s="57">
        <f>ROUND(Q$771,-2)</f>
        <v>0</v>
      </c>
      <c r="J771" s="57">
        <f>ROUND(Q$771,-2)</f>
        <v>0</v>
      </c>
      <c r="K771" s="57">
        <f>ROUND(Q$771,-2)</f>
        <v>0</v>
      </c>
      <c r="L771" s="57">
        <f>ROUND(Q$771,-2)</f>
        <v>0</v>
      </c>
      <c r="M771" s="57">
        <f>ROUND(Q$771,-2)</f>
        <v>0</v>
      </c>
      <c r="N771" s="57">
        <f>ROUND(Q$771,-2)</f>
        <v>0</v>
      </c>
      <c r="O771" s="63">
        <f>ROUND(Q$771,-2)</f>
        <v>0</v>
      </c>
      <c r="P771" s="47"/>
      <c r="Q771" s="45">
        <f t="shared" si="176"/>
        <v>0</v>
      </c>
      <c r="R771" s="47"/>
      <c r="S771" s="47"/>
      <c r="T771" s="47"/>
    </row>
    <row r="772" spans="1:20" ht="24.75" customHeight="1" outlineLevel="1">
      <c r="A772" s="19">
        <v>35200</v>
      </c>
      <c r="B772" s="20">
        <v>3451012</v>
      </c>
      <c r="C772" s="71" t="s">
        <v>677</v>
      </c>
      <c r="D772" s="57">
        <v>0</v>
      </c>
      <c r="E772" s="57">
        <v>0</v>
      </c>
      <c r="F772" s="57">
        <f>ROUND(Q$772,-2)</f>
        <v>0</v>
      </c>
      <c r="G772" s="57">
        <f>ROUND(Q$772,-2)</f>
        <v>0</v>
      </c>
      <c r="H772" s="57">
        <f>ROUND(Q$772,-2)</f>
        <v>0</v>
      </c>
      <c r="I772" s="57">
        <f>ROUND(Q$772,-2)</f>
        <v>0</v>
      </c>
      <c r="J772" s="57">
        <f>ROUND(Q$772,-2)</f>
        <v>0</v>
      </c>
      <c r="K772" s="57">
        <f>ROUND(Q$772,-2)</f>
        <v>0</v>
      </c>
      <c r="L772" s="57">
        <f>ROUND(Q$772,-2)</f>
        <v>0</v>
      </c>
      <c r="M772" s="57">
        <f>ROUND(Q$772,-2)</f>
        <v>0</v>
      </c>
      <c r="N772" s="57">
        <f>ROUND(Q$772,-2)</f>
        <v>0</v>
      </c>
      <c r="O772" s="63">
        <f>ROUND(Q$772,-2)</f>
        <v>0</v>
      </c>
      <c r="P772" s="47"/>
      <c r="Q772" s="45">
        <f t="shared" si="176"/>
        <v>0</v>
      </c>
      <c r="R772" s="47"/>
      <c r="S772" s="47"/>
      <c r="T772" s="47"/>
    </row>
    <row r="773" spans="1:20" ht="24.75" customHeight="1" outlineLevel="1">
      <c r="A773" s="19">
        <v>36000</v>
      </c>
      <c r="B773" s="20">
        <v>3500000</v>
      </c>
      <c r="C773" s="71" t="s">
        <v>678</v>
      </c>
      <c r="D773" s="57">
        <f>+D774+D777+D780</f>
        <v>9135664.8939999994</v>
      </c>
      <c r="E773" s="57">
        <f t="shared" ref="E773:O773" si="196">+E774+E777+E780</f>
        <v>17884652.594999999</v>
      </c>
      <c r="F773" s="57">
        <f t="shared" si="196"/>
        <v>20493296.006999999</v>
      </c>
      <c r="G773" s="57">
        <f t="shared" si="196"/>
        <v>21729645.707000002</v>
      </c>
      <c r="H773" s="57">
        <f t="shared" si="196"/>
        <v>24389695.407000005</v>
      </c>
      <c r="I773" s="57">
        <f t="shared" si="196"/>
        <v>27295045.107000001</v>
      </c>
      <c r="J773" s="57">
        <f t="shared" si="196"/>
        <v>29937294.806999996</v>
      </c>
      <c r="K773" s="57">
        <f t="shared" si="196"/>
        <v>32430744.506999999</v>
      </c>
      <c r="L773" s="57">
        <f t="shared" si="196"/>
        <v>35591394.207000002</v>
      </c>
      <c r="M773" s="57">
        <f t="shared" si="196"/>
        <v>38770043.907000005</v>
      </c>
      <c r="N773" s="57">
        <f t="shared" si="196"/>
        <v>41911993.606999993</v>
      </c>
      <c r="O773" s="63">
        <f t="shared" si="196"/>
        <v>43507343.306999996</v>
      </c>
      <c r="P773" s="47"/>
      <c r="Q773" s="45">
        <f t="shared" si="176"/>
        <v>17884652.594999999</v>
      </c>
      <c r="R773" s="47"/>
      <c r="S773" s="47"/>
      <c r="T773" s="47"/>
    </row>
    <row r="774" spans="1:20" ht="24.75" customHeight="1" outlineLevel="1">
      <c r="A774" s="19"/>
      <c r="B774" s="20">
        <v>3501100</v>
      </c>
      <c r="C774" s="71" t="s">
        <v>679</v>
      </c>
      <c r="D774" s="57">
        <f t="shared" ref="D774:O774" si="197">+D775+D776</f>
        <v>0</v>
      </c>
      <c r="E774" s="57">
        <f t="shared" si="197"/>
        <v>0</v>
      </c>
      <c r="F774" s="57">
        <f t="shared" si="197"/>
        <v>0</v>
      </c>
      <c r="G774" s="57">
        <f t="shared" si="197"/>
        <v>0</v>
      </c>
      <c r="H774" s="57">
        <f t="shared" si="197"/>
        <v>0</v>
      </c>
      <c r="I774" s="57">
        <f t="shared" si="197"/>
        <v>0</v>
      </c>
      <c r="J774" s="57">
        <f t="shared" si="197"/>
        <v>0</v>
      </c>
      <c r="K774" s="57">
        <f t="shared" si="197"/>
        <v>0</v>
      </c>
      <c r="L774" s="57">
        <f t="shared" si="197"/>
        <v>0</v>
      </c>
      <c r="M774" s="57">
        <f t="shared" si="197"/>
        <v>0</v>
      </c>
      <c r="N774" s="57">
        <f t="shared" si="197"/>
        <v>0</v>
      </c>
      <c r="O774" s="63">
        <f t="shared" si="197"/>
        <v>0</v>
      </c>
      <c r="P774" s="47"/>
      <c r="Q774" s="45">
        <f t="shared" si="176"/>
        <v>0</v>
      </c>
      <c r="R774" s="47"/>
      <c r="S774" s="47"/>
      <c r="T774" s="47"/>
    </row>
    <row r="775" spans="1:20" ht="24.75" customHeight="1" outlineLevel="1">
      <c r="A775" s="19">
        <v>36110</v>
      </c>
      <c r="B775" s="20">
        <v>3501111</v>
      </c>
      <c r="C775" s="71" t="s">
        <v>680</v>
      </c>
      <c r="D775" s="57">
        <v>0</v>
      </c>
      <c r="E775" s="57">
        <v>0</v>
      </c>
      <c r="F775" s="57">
        <f>ROUND(Q$775,-2)</f>
        <v>0</v>
      </c>
      <c r="G775" s="57">
        <f>ROUND(Q$775,-2)</f>
        <v>0</v>
      </c>
      <c r="H775" s="57">
        <f>ROUND(Q$775,-2)</f>
        <v>0</v>
      </c>
      <c r="I775" s="57">
        <f>ROUND(Q$775,-2)</f>
        <v>0</v>
      </c>
      <c r="J775" s="57">
        <f>ROUND(Q$775,-2)</f>
        <v>0</v>
      </c>
      <c r="K775" s="57">
        <f>ROUND(Q$775,-2)</f>
        <v>0</v>
      </c>
      <c r="L775" s="57">
        <f>ROUND(Q$775,-2)</f>
        <v>0</v>
      </c>
      <c r="M775" s="57">
        <f>ROUND(Q$775,-2)</f>
        <v>0</v>
      </c>
      <c r="N775" s="57">
        <f>ROUND(Q$775,-2)</f>
        <v>0</v>
      </c>
      <c r="O775" s="63">
        <f>ROUND(Q$775,-2)</f>
        <v>0</v>
      </c>
      <c r="P775" s="47"/>
      <c r="Q775" s="45">
        <f t="shared" si="176"/>
        <v>0</v>
      </c>
      <c r="R775" s="47"/>
      <c r="S775" s="47"/>
      <c r="T775" s="47"/>
    </row>
    <row r="776" spans="1:20" ht="24.75" customHeight="1" outlineLevel="1">
      <c r="A776" s="19">
        <v>36120</v>
      </c>
      <c r="B776" s="20">
        <v>3501112</v>
      </c>
      <c r="C776" s="71" t="s">
        <v>681</v>
      </c>
      <c r="D776" s="57">
        <v>0</v>
      </c>
      <c r="E776" s="57">
        <v>0</v>
      </c>
      <c r="F776" s="57">
        <f>ROUND(Q$776,-2)</f>
        <v>0</v>
      </c>
      <c r="G776" s="57">
        <f>ROUND(Q$776,-2)</f>
        <v>0</v>
      </c>
      <c r="H776" s="57">
        <f>ROUND(Q$776,-2)</f>
        <v>0</v>
      </c>
      <c r="I776" s="57">
        <f>ROUND(Q$776,-2)</f>
        <v>0</v>
      </c>
      <c r="J776" s="57">
        <f>ROUND(Q$776,-2)</f>
        <v>0</v>
      </c>
      <c r="K776" s="57">
        <f>ROUND(Q$776,-2)</f>
        <v>0</v>
      </c>
      <c r="L776" s="57">
        <f>ROUND(Q$776,-2)</f>
        <v>0</v>
      </c>
      <c r="M776" s="57">
        <f>ROUND(Q$776,-2)</f>
        <v>0</v>
      </c>
      <c r="N776" s="57">
        <f>ROUND(Q$776,-2)</f>
        <v>0</v>
      </c>
      <c r="O776" s="63">
        <f>ROUND(Q$776,-2)</f>
        <v>0</v>
      </c>
      <c r="P776" s="47"/>
      <c r="Q776" s="45">
        <f t="shared" si="176"/>
        <v>0</v>
      </c>
      <c r="R776" s="47"/>
      <c r="S776" s="47"/>
      <c r="T776" s="47"/>
    </row>
    <row r="777" spans="1:20" ht="24.75" customHeight="1" outlineLevel="1">
      <c r="A777" s="19"/>
      <c r="B777" s="20">
        <v>3501200</v>
      </c>
      <c r="C777" s="71" t="s">
        <v>682</v>
      </c>
      <c r="D777" s="57">
        <f t="shared" ref="D777:O777" si="198">+D778+D779</f>
        <v>9135664.8939999994</v>
      </c>
      <c r="E777" s="57">
        <f t="shared" si="198"/>
        <v>17884652.594999999</v>
      </c>
      <c r="F777" s="57">
        <f t="shared" si="198"/>
        <v>20493296.006999999</v>
      </c>
      <c r="G777" s="57">
        <f t="shared" si="198"/>
        <v>21729645.707000002</v>
      </c>
      <c r="H777" s="57">
        <f t="shared" si="198"/>
        <v>24389695.407000005</v>
      </c>
      <c r="I777" s="57">
        <f t="shared" si="198"/>
        <v>27295045.107000001</v>
      </c>
      <c r="J777" s="57">
        <f t="shared" si="198"/>
        <v>29937294.806999996</v>
      </c>
      <c r="K777" s="57">
        <f t="shared" si="198"/>
        <v>32430744.506999999</v>
      </c>
      <c r="L777" s="57">
        <f t="shared" si="198"/>
        <v>35591394.207000002</v>
      </c>
      <c r="M777" s="57">
        <f t="shared" si="198"/>
        <v>38770043.907000005</v>
      </c>
      <c r="N777" s="57">
        <f t="shared" si="198"/>
        <v>41911993.606999993</v>
      </c>
      <c r="O777" s="63">
        <f t="shared" si="198"/>
        <v>43507343.306999996</v>
      </c>
      <c r="P777" s="47"/>
      <c r="Q777" s="45">
        <f>+E777</f>
        <v>17884652.594999999</v>
      </c>
      <c r="R777" s="47"/>
      <c r="S777" s="47"/>
      <c r="T777" s="47"/>
    </row>
    <row r="778" spans="1:20" ht="24.75" customHeight="1" outlineLevel="1">
      <c r="A778" s="19">
        <v>36210</v>
      </c>
      <c r="B778" s="20">
        <v>3501211</v>
      </c>
      <c r="C778" s="71" t="s">
        <v>680</v>
      </c>
      <c r="D778" s="57">
        <v>9135664.8939999994</v>
      </c>
      <c r="E778" s="57">
        <v>17884652.594999999</v>
      </c>
      <c r="F778" s="57">
        <f t="shared" ref="F778:O778" si="199">IF(F1467&gt;0,F1467,0)</f>
        <v>20493296.006999999</v>
      </c>
      <c r="G778" s="57">
        <f t="shared" si="199"/>
        <v>21729645.707000002</v>
      </c>
      <c r="H778" s="57">
        <f t="shared" si="199"/>
        <v>24389695.407000005</v>
      </c>
      <c r="I778" s="57">
        <f t="shared" si="199"/>
        <v>27295045.107000001</v>
      </c>
      <c r="J778" s="57">
        <f t="shared" si="199"/>
        <v>29937294.806999996</v>
      </c>
      <c r="K778" s="57">
        <f t="shared" si="199"/>
        <v>32430744.506999999</v>
      </c>
      <c r="L778" s="57">
        <f t="shared" si="199"/>
        <v>35591394.207000002</v>
      </c>
      <c r="M778" s="57">
        <f t="shared" si="199"/>
        <v>38770043.907000005</v>
      </c>
      <c r="N778" s="57">
        <f t="shared" si="199"/>
        <v>41911993.606999993</v>
      </c>
      <c r="O778" s="63">
        <f t="shared" si="199"/>
        <v>43507343.306999996</v>
      </c>
      <c r="P778" s="47"/>
      <c r="Q778" s="45">
        <f>+E778</f>
        <v>17884652.594999999</v>
      </c>
      <c r="R778" s="47"/>
      <c r="S778" s="47"/>
      <c r="T778" s="47"/>
    </row>
    <row r="779" spans="1:20" ht="24.75" customHeight="1" outlineLevel="1">
      <c r="A779" s="19">
        <v>36220</v>
      </c>
      <c r="B779" s="20">
        <v>3501212</v>
      </c>
      <c r="C779" s="71" t="s">
        <v>681</v>
      </c>
      <c r="D779" s="57">
        <v>0</v>
      </c>
      <c r="E779" s="57">
        <v>0</v>
      </c>
      <c r="F779" s="57">
        <f t="shared" ref="F779:O779" si="200">IF(F1467&lt;0,F1467,0)</f>
        <v>0</v>
      </c>
      <c r="G779" s="57">
        <f t="shared" si="200"/>
        <v>0</v>
      </c>
      <c r="H779" s="57">
        <f t="shared" si="200"/>
        <v>0</v>
      </c>
      <c r="I779" s="57">
        <f t="shared" si="200"/>
        <v>0</v>
      </c>
      <c r="J779" s="57">
        <f t="shared" si="200"/>
        <v>0</v>
      </c>
      <c r="K779" s="57">
        <f t="shared" si="200"/>
        <v>0</v>
      </c>
      <c r="L779" s="57">
        <f t="shared" si="200"/>
        <v>0</v>
      </c>
      <c r="M779" s="57">
        <f t="shared" si="200"/>
        <v>0</v>
      </c>
      <c r="N779" s="57">
        <f t="shared" si="200"/>
        <v>0</v>
      </c>
      <c r="O779" s="63">
        <f t="shared" si="200"/>
        <v>0</v>
      </c>
      <c r="P779" s="47"/>
      <c r="Q779" s="45">
        <f>+E779</f>
        <v>0</v>
      </c>
      <c r="R779" s="47"/>
      <c r="S779" s="47"/>
      <c r="T779" s="47"/>
    </row>
    <row r="780" spans="1:20" ht="24.75" customHeight="1" outlineLevel="1">
      <c r="A780" s="19" t="s">
        <v>683</v>
      </c>
      <c r="B780" s="20" t="s">
        <v>684</v>
      </c>
      <c r="C780" s="71" t="s">
        <v>685</v>
      </c>
      <c r="D780" s="57">
        <f>+D781</f>
        <v>0</v>
      </c>
      <c r="E780" s="57">
        <f t="shared" ref="E780:O780" si="201">+E781</f>
        <v>0</v>
      </c>
      <c r="F780" s="57">
        <f t="shared" si="201"/>
        <v>0</v>
      </c>
      <c r="G780" s="57">
        <f t="shared" si="201"/>
        <v>0</v>
      </c>
      <c r="H780" s="57">
        <f t="shared" si="201"/>
        <v>0</v>
      </c>
      <c r="I780" s="57">
        <f t="shared" si="201"/>
        <v>0</v>
      </c>
      <c r="J780" s="57">
        <f t="shared" si="201"/>
        <v>0</v>
      </c>
      <c r="K780" s="57">
        <f t="shared" si="201"/>
        <v>0</v>
      </c>
      <c r="L780" s="57">
        <f t="shared" si="201"/>
        <v>0</v>
      </c>
      <c r="M780" s="57">
        <f t="shared" si="201"/>
        <v>0</v>
      </c>
      <c r="N780" s="57">
        <f t="shared" si="201"/>
        <v>0</v>
      </c>
      <c r="O780" s="63">
        <f t="shared" si="201"/>
        <v>0</v>
      </c>
      <c r="P780" s="47"/>
      <c r="Q780" s="45"/>
      <c r="R780" s="47"/>
      <c r="S780" s="47"/>
      <c r="T780" s="47"/>
    </row>
    <row r="781" spans="1:20" ht="24.75" customHeight="1" outlineLevel="1">
      <c r="A781" s="19" t="s">
        <v>686</v>
      </c>
      <c r="B781" s="20" t="s">
        <v>687</v>
      </c>
      <c r="C781" s="71" t="s">
        <v>688</v>
      </c>
      <c r="D781" s="57">
        <v>0</v>
      </c>
      <c r="E781" s="57">
        <v>0</v>
      </c>
      <c r="F781" s="57">
        <f>ROUND(Q$781,-2)</f>
        <v>0</v>
      </c>
      <c r="G781" s="57">
        <f>ROUND(Q$781,-2)</f>
        <v>0</v>
      </c>
      <c r="H781" s="57">
        <f>ROUND(Q$781,-2)</f>
        <v>0</v>
      </c>
      <c r="I781" s="57">
        <f>ROUND(Q$781,-2)</f>
        <v>0</v>
      </c>
      <c r="J781" s="57">
        <f>ROUND(Q$781,-2)</f>
        <v>0</v>
      </c>
      <c r="K781" s="57">
        <f>ROUND(Q$781,-2)</f>
        <v>0</v>
      </c>
      <c r="L781" s="57">
        <f>ROUND(Q$781,-2)</f>
        <v>0</v>
      </c>
      <c r="M781" s="57">
        <f>ROUND(Q$781,-2)</f>
        <v>0</v>
      </c>
      <c r="N781" s="57">
        <f>ROUND(Q$781,-2)</f>
        <v>0</v>
      </c>
      <c r="O781" s="63">
        <f>ROUND(Q$781,-2)</f>
        <v>0</v>
      </c>
      <c r="P781" s="47"/>
      <c r="Q781" s="45">
        <f>+E781</f>
        <v>0</v>
      </c>
      <c r="R781" s="47"/>
      <c r="S781" s="47"/>
      <c r="T781" s="47"/>
    </row>
    <row r="782" spans="1:20" ht="24.75" customHeight="1" outlineLevel="1">
      <c r="A782" s="58"/>
      <c r="B782" s="20">
        <v>3999999</v>
      </c>
      <c r="C782" s="71" t="s">
        <v>689</v>
      </c>
      <c r="D782" s="57">
        <f t="shared" ref="D782:O782" si="202">D5-D368</f>
        <v>404556.33699989319</v>
      </c>
      <c r="E782" s="57">
        <f t="shared" si="202"/>
        <v>460009.80999994278</v>
      </c>
      <c r="F782" s="57">
        <f t="shared" si="202"/>
        <v>0</v>
      </c>
      <c r="G782" s="57">
        <f t="shared" si="202"/>
        <v>0</v>
      </c>
      <c r="H782" s="57">
        <f t="shared" si="202"/>
        <v>0</v>
      </c>
      <c r="I782" s="57">
        <f t="shared" si="202"/>
        <v>0</v>
      </c>
      <c r="J782" s="57">
        <f t="shared" si="202"/>
        <v>0</v>
      </c>
      <c r="K782" s="57">
        <f t="shared" si="202"/>
        <v>0</v>
      </c>
      <c r="L782" s="57">
        <f t="shared" si="202"/>
        <v>0</v>
      </c>
      <c r="M782" s="57">
        <f t="shared" si="202"/>
        <v>0</v>
      </c>
      <c r="N782" s="57">
        <f t="shared" si="202"/>
        <v>0</v>
      </c>
      <c r="O782" s="63">
        <f t="shared" si="202"/>
        <v>0</v>
      </c>
      <c r="P782" s="118">
        <f ca="1">IFERROR(__xludf.DUMMYFUNCTION("-iferror(index(importrange(""18uOtIPivswDEHBXQC7zKrn0UufzzoVXWlpQRccjFZJY"",""'Core'!G2:FN1500""),match($C972,importrange(""18uOtIPivswDEHBXQC7zKrn0UufzzoVXWlpQRccjFZJY"",""'Core'!F2:F1500""),0),match($A$3,importrange(""18uOtIPivswDEHBXQC7zKrn0UufzzoVXWlp"&amp;"QRccjFZJY"",""'Core'!G1:FN1""),0))/1000,0)"),-0.009)</f>
        <v>-8.9999999999999993E-3</v>
      </c>
      <c r="Q782" s="126">
        <f>+E782</f>
        <v>460009.80999994278</v>
      </c>
      <c r="S782" s="47"/>
      <c r="T782" s="47"/>
    </row>
    <row r="783" spans="1:20" ht="24.75" customHeight="1" outlineLevel="1">
      <c r="A783" s="98"/>
      <c r="B783" s="99" t="s">
        <v>690</v>
      </c>
      <c r="C783" s="100" t="s">
        <v>691</v>
      </c>
      <c r="D783" s="101">
        <f t="shared" ref="D783:O783" si="203">+IF(D785&lt;D784,D784,D785)</f>
        <v>1480943080.3870001</v>
      </c>
      <c r="E783" s="101">
        <f t="shared" si="203"/>
        <v>1523789236.7490001</v>
      </c>
      <c r="F783" s="101">
        <f t="shared" si="203"/>
        <v>1486495801.9809952</v>
      </c>
      <c r="G783" s="101">
        <f t="shared" si="203"/>
        <v>1624306508.8463705</v>
      </c>
      <c r="H783" s="101">
        <f t="shared" si="203"/>
        <v>1532893199.8558271</v>
      </c>
      <c r="I783" s="101">
        <f t="shared" si="203"/>
        <v>1578096500.3578179</v>
      </c>
      <c r="J783" s="101">
        <f t="shared" si="203"/>
        <v>1564320194.4964242</v>
      </c>
      <c r="K783" s="101">
        <f t="shared" si="203"/>
        <v>1594173736.2816005</v>
      </c>
      <c r="L783" s="101">
        <f t="shared" si="203"/>
        <v>1670078273.2548316</v>
      </c>
      <c r="M783" s="101">
        <f t="shared" si="203"/>
        <v>1565717776.9122436</v>
      </c>
      <c r="N783" s="101">
        <f t="shared" si="203"/>
        <v>1498494337.6040001</v>
      </c>
      <c r="O783" s="119">
        <f t="shared" si="203"/>
        <v>1815779171.5265694</v>
      </c>
      <c r="P783" s="47"/>
      <c r="Q783" s="127"/>
      <c r="R783" s="47"/>
      <c r="S783" s="47"/>
      <c r="T783" s="47"/>
    </row>
    <row r="784" spans="1:20" ht="24.75" customHeight="1" outlineLevel="1">
      <c r="A784" s="102"/>
      <c r="B784" s="103"/>
      <c r="C784" s="104" t="s">
        <v>692</v>
      </c>
      <c r="D784" s="105">
        <f t="shared" ref="D784:O784" si="204">D7+D15+D27+D30+D145+D148+D152+D162+D223+D230+D252+D256+D280+D283+D284+D285+D299+D303+D316</f>
        <v>1480943080.3870001</v>
      </c>
      <c r="E784" s="105">
        <f t="shared" si="204"/>
        <v>1523789236.7490001</v>
      </c>
      <c r="F784" s="105">
        <f t="shared" si="204"/>
        <v>1476702037.6040001</v>
      </c>
      <c r="G784" s="105">
        <f t="shared" si="204"/>
        <v>1425070437.6040001</v>
      </c>
      <c r="H784" s="105">
        <f t="shared" si="204"/>
        <v>1414990937.6040001</v>
      </c>
      <c r="I784" s="105">
        <f t="shared" si="204"/>
        <v>1418823337.6040001</v>
      </c>
      <c r="J784" s="105">
        <f t="shared" si="204"/>
        <v>1421918637.6040001</v>
      </c>
      <c r="K784" s="105">
        <f t="shared" si="204"/>
        <v>1425590637.6040001</v>
      </c>
      <c r="L784" s="105">
        <f t="shared" si="204"/>
        <v>1484647437.6040001</v>
      </c>
      <c r="M784" s="105">
        <f t="shared" si="204"/>
        <v>1497710437.6040001</v>
      </c>
      <c r="N784" s="105">
        <f t="shared" si="204"/>
        <v>1498494337.6040001</v>
      </c>
      <c r="O784" s="120">
        <f t="shared" si="204"/>
        <v>1485782837.6040001</v>
      </c>
      <c r="P784" s="47"/>
      <c r="Q784" s="127"/>
      <c r="R784" s="118"/>
      <c r="S784" s="47"/>
      <c r="T784" s="47"/>
    </row>
    <row r="785" spans="1:20" ht="24.75" customHeight="1" outlineLevel="1">
      <c r="A785" s="106"/>
      <c r="B785" s="107"/>
      <c r="C785" s="108" t="s">
        <v>693</v>
      </c>
      <c r="D785" s="109">
        <f t="shared" ref="D785:O785" si="205">D369+D372+D381+D398+D418+D430+D434+D437+D439+D468+D471+D503+D522+D529+D722</f>
        <v>1468236799.1730001</v>
      </c>
      <c r="E785" s="109">
        <f t="shared" si="205"/>
        <v>1507513731.188</v>
      </c>
      <c r="F785" s="109">
        <f t="shared" si="205"/>
        <v>1486495801.9809952</v>
      </c>
      <c r="G785" s="109">
        <f t="shared" si="205"/>
        <v>1624306508.8463705</v>
      </c>
      <c r="H785" s="109">
        <f t="shared" si="205"/>
        <v>1532893199.8558271</v>
      </c>
      <c r="I785" s="109">
        <f t="shared" si="205"/>
        <v>1578096500.3578179</v>
      </c>
      <c r="J785" s="109">
        <f t="shared" si="205"/>
        <v>1564320194.4964242</v>
      </c>
      <c r="K785" s="109">
        <f t="shared" si="205"/>
        <v>1594173736.2816005</v>
      </c>
      <c r="L785" s="109">
        <f t="shared" si="205"/>
        <v>1670078273.2548316</v>
      </c>
      <c r="M785" s="109">
        <f t="shared" si="205"/>
        <v>1565717776.9122436</v>
      </c>
      <c r="N785" s="109">
        <f t="shared" si="205"/>
        <v>1455979328.1899538</v>
      </c>
      <c r="O785" s="121">
        <f t="shared" si="205"/>
        <v>1815779171.5265694</v>
      </c>
      <c r="P785" s="47"/>
      <c r="Q785" s="127"/>
      <c r="R785" s="47"/>
      <c r="S785" s="47"/>
      <c r="T785" s="47"/>
    </row>
    <row r="786" spans="1:20" ht="24.75" customHeight="1">
      <c r="A786" s="110"/>
      <c r="B786" s="110"/>
      <c r="C786" s="111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47"/>
      <c r="Q786" s="127"/>
      <c r="R786" s="47"/>
      <c r="S786" s="47"/>
      <c r="T786" s="47"/>
    </row>
    <row r="787" spans="1:20" ht="24.75" customHeight="1">
      <c r="A787" s="110"/>
      <c r="B787" s="110"/>
      <c r="C787" s="111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47"/>
      <c r="Q787" s="127"/>
      <c r="R787" s="47"/>
      <c r="S787" s="47"/>
      <c r="T787" s="47"/>
    </row>
    <row r="788" spans="1:20" ht="30" customHeight="1">
      <c r="A788" s="113" t="s">
        <v>694</v>
      </c>
      <c r="B788" s="114" t="s">
        <v>695</v>
      </c>
      <c r="C788" s="115"/>
      <c r="D788" s="115"/>
      <c r="E788" s="115"/>
      <c r="F788" s="115"/>
      <c r="G788" s="116"/>
      <c r="H788" s="112"/>
      <c r="I788" s="112"/>
      <c r="J788" s="112"/>
      <c r="K788" s="112"/>
      <c r="L788" s="112"/>
      <c r="M788" s="112"/>
      <c r="N788" s="112"/>
      <c r="O788" s="112"/>
      <c r="P788" s="122"/>
      <c r="Q788" s="127"/>
      <c r="R788" s="47"/>
      <c r="S788" s="47"/>
      <c r="T788" s="47"/>
    </row>
    <row r="789" spans="1:20" s="1" customFormat="1" ht="19.5" customHeight="1">
      <c r="A789" s="3" t="s">
        <v>0</v>
      </c>
      <c r="B789" s="4" t="s">
        <v>1</v>
      </c>
      <c r="C789" s="5" t="s">
        <v>2</v>
      </c>
      <c r="D789" s="6" t="s">
        <v>3</v>
      </c>
      <c r="E789" s="6" t="s">
        <v>4</v>
      </c>
      <c r="F789" s="6" t="s">
        <v>5</v>
      </c>
      <c r="G789" s="6" t="s">
        <v>6</v>
      </c>
      <c r="H789" s="6" t="s">
        <v>7</v>
      </c>
      <c r="I789" s="6" t="s">
        <v>8</v>
      </c>
      <c r="J789" s="6" t="s">
        <v>9</v>
      </c>
      <c r="K789" s="6" t="s">
        <v>10</v>
      </c>
      <c r="L789" s="6" t="s">
        <v>11</v>
      </c>
      <c r="M789" s="6" t="s">
        <v>12</v>
      </c>
      <c r="N789" s="6" t="s">
        <v>13</v>
      </c>
      <c r="O789" s="26" t="s">
        <v>14</v>
      </c>
      <c r="P789" s="123"/>
      <c r="R789" s="123"/>
      <c r="S789" s="128"/>
      <c r="T789" s="128"/>
    </row>
    <row r="790" spans="1:20" s="1" customFormat="1" ht="19.5" customHeight="1">
      <c r="A790" s="7"/>
      <c r="B790" s="8"/>
      <c r="C790" s="9"/>
      <c r="D790" s="10" t="e">
        <f>+#REF!</f>
        <v>#REF!</v>
      </c>
      <c r="E790" s="10" t="e">
        <f>+#REF!</f>
        <v>#REF!</v>
      </c>
      <c r="F790" s="10" t="e">
        <f>+#REF!</f>
        <v>#REF!</v>
      </c>
      <c r="G790" s="10" t="e">
        <f>+#REF!</f>
        <v>#REF!</v>
      </c>
      <c r="H790" s="10" t="e">
        <f>+#REF!</f>
        <v>#REF!</v>
      </c>
      <c r="I790" s="10" t="e">
        <f>+#REF!</f>
        <v>#REF!</v>
      </c>
      <c r="J790" s="10" t="e">
        <f>+#REF!</f>
        <v>#REF!</v>
      </c>
      <c r="K790" s="10" t="e">
        <f>+#REF!</f>
        <v>#REF!</v>
      </c>
      <c r="L790" s="10" t="e">
        <f>+#REF!</f>
        <v>#REF!</v>
      </c>
      <c r="M790" s="10" t="e">
        <f>+#REF!</f>
        <v>#REF!</v>
      </c>
      <c r="N790" s="10" t="e">
        <f>+#REF!</f>
        <v>#REF!</v>
      </c>
      <c r="O790" s="28" t="e">
        <f>+#REF!</f>
        <v>#REF!</v>
      </c>
      <c r="P790" s="124"/>
      <c r="R790" s="123"/>
      <c r="S790" s="128"/>
      <c r="T790" s="128"/>
    </row>
    <row r="791" spans="1:20" ht="24.75" customHeight="1">
      <c r="A791" s="11" t="s">
        <v>696</v>
      </c>
      <c r="B791" s="12"/>
      <c r="C791" s="13"/>
      <c r="D791" s="14">
        <f t="shared" ref="D791:O791" si="206">D793-D920</f>
        <v>11064561.155999998</v>
      </c>
      <c r="E791" s="14">
        <f t="shared" si="206"/>
        <v>21022508.754999995</v>
      </c>
      <c r="F791" s="14">
        <f t="shared" si="206"/>
        <v>27763296.403000001</v>
      </c>
      <c r="G791" s="14">
        <f t="shared" si="206"/>
        <v>34116494.402999997</v>
      </c>
      <c r="H791" s="14">
        <f t="shared" si="206"/>
        <v>40492392.402999997</v>
      </c>
      <c r="I791" s="14">
        <f t="shared" si="206"/>
        <v>46721090.402999997</v>
      </c>
      <c r="J791" s="14">
        <f t="shared" si="206"/>
        <v>52957088.402999997</v>
      </c>
      <c r="K791" s="14">
        <f t="shared" si="206"/>
        <v>59016786.402999997</v>
      </c>
      <c r="L791" s="14">
        <f t="shared" si="206"/>
        <v>65741584.402999997</v>
      </c>
      <c r="M791" s="14">
        <f t="shared" si="206"/>
        <v>72536082.402999997</v>
      </c>
      <c r="N791" s="14">
        <f t="shared" si="206"/>
        <v>79322980.402999997</v>
      </c>
      <c r="O791" s="30">
        <f t="shared" si="206"/>
        <v>86172278.402999997</v>
      </c>
      <c r="Q791" s="129"/>
      <c r="S791" s="65">
        <f>SUM(S792:S1453)</f>
        <v>0</v>
      </c>
      <c r="T791" s="130"/>
    </row>
    <row r="792" spans="1:20" ht="24.75" customHeight="1">
      <c r="A792" s="15" t="s">
        <v>697</v>
      </c>
      <c r="B792" s="16"/>
      <c r="C792" s="17"/>
      <c r="D792" s="117">
        <f t="shared" ref="D792:O792" si="207">D793</f>
        <v>14752863.944999998</v>
      </c>
      <c r="E792" s="117">
        <f t="shared" si="207"/>
        <v>28291847.708999995</v>
      </c>
      <c r="F792" s="117">
        <f t="shared" si="207"/>
        <v>37970955.699000001</v>
      </c>
      <c r="G792" s="117">
        <f t="shared" si="207"/>
        <v>47234855.699000001</v>
      </c>
      <c r="H792" s="117">
        <f t="shared" si="207"/>
        <v>56417955.699000001</v>
      </c>
      <c r="I792" s="117">
        <f t="shared" si="207"/>
        <v>65623455.699000001</v>
      </c>
      <c r="J792" s="117">
        <f t="shared" si="207"/>
        <v>74851455.699000001</v>
      </c>
      <c r="K792" s="117">
        <f t="shared" si="207"/>
        <v>84101255.699000001</v>
      </c>
      <c r="L792" s="117">
        <f t="shared" si="207"/>
        <v>93805055.699000001</v>
      </c>
      <c r="M792" s="117">
        <f t="shared" si="207"/>
        <v>103386355.699</v>
      </c>
      <c r="N792" s="117">
        <f t="shared" si="207"/>
        <v>112964755.699</v>
      </c>
      <c r="O792" s="125">
        <f t="shared" si="207"/>
        <v>122437955.699</v>
      </c>
      <c r="P792" s="65"/>
      <c r="Q792" s="131" t="s">
        <v>698</v>
      </c>
      <c r="S792" s="132"/>
      <c r="T792" s="127"/>
    </row>
    <row r="793" spans="1:20" ht="24.75" customHeight="1" outlineLevel="1">
      <c r="A793" s="19"/>
      <c r="B793" s="20">
        <v>4100000</v>
      </c>
      <c r="C793" s="21" t="s">
        <v>699</v>
      </c>
      <c r="D793" s="57">
        <f>+D794+D799+D817+D838+D896</f>
        <v>14752863.944999998</v>
      </c>
      <c r="E793" s="57">
        <f>+E794+E799+E817+E838+E896</f>
        <v>28291847.708999995</v>
      </c>
      <c r="F793" s="57">
        <f t="shared" ref="F793:O793" si="208">+F794+F799+F817+F838+F896</f>
        <v>37970955.699000001</v>
      </c>
      <c r="G793" s="57">
        <f t="shared" si="208"/>
        <v>47234855.699000001</v>
      </c>
      <c r="H793" s="57">
        <f t="shared" si="208"/>
        <v>56417955.699000001</v>
      </c>
      <c r="I793" s="57">
        <f t="shared" si="208"/>
        <v>65623455.699000001</v>
      </c>
      <c r="J793" s="57">
        <f t="shared" si="208"/>
        <v>74851455.699000001</v>
      </c>
      <c r="K793" s="57">
        <f t="shared" si="208"/>
        <v>84101255.699000001</v>
      </c>
      <c r="L793" s="57">
        <f t="shared" si="208"/>
        <v>93805055.699000001</v>
      </c>
      <c r="M793" s="57">
        <f t="shared" si="208"/>
        <v>103386355.699</v>
      </c>
      <c r="N793" s="57">
        <f t="shared" si="208"/>
        <v>112964755.699</v>
      </c>
      <c r="O793" s="63">
        <f t="shared" si="208"/>
        <v>122437955.699</v>
      </c>
      <c r="Q793" s="133">
        <f>+E793/2</f>
        <v>14145923.854499998</v>
      </c>
      <c r="S793" s="65">
        <f>+IF(F793&lt;E793,1,0)+IF(G793&lt;F793,1,0)+IF(H793&lt;G793,1,0)+IF(I793&lt;H793,1,0)+IF(J793&lt;I793,1,0)+IF(K793&lt;J793,1,0)+IF(L793&lt;K793,1,0)+IF(M793&lt;L793,1,0)+IF(N793&lt;M793,1,0)+IF(O793&lt;N793,1,0)</f>
        <v>0</v>
      </c>
      <c r="T793" s="134"/>
    </row>
    <row r="794" spans="1:20" ht="24.75" customHeight="1" outlineLevel="1">
      <c r="A794" s="19"/>
      <c r="B794" s="20">
        <v>4110000</v>
      </c>
      <c r="C794" s="21" t="s">
        <v>700</v>
      </c>
      <c r="D794" s="57">
        <f t="shared" ref="D794:O794" si="209">+SUM(D795:D798)</f>
        <v>0</v>
      </c>
      <c r="E794" s="57">
        <f t="shared" si="209"/>
        <v>0</v>
      </c>
      <c r="F794" s="57">
        <f t="shared" si="209"/>
        <v>0</v>
      </c>
      <c r="G794" s="57">
        <f t="shared" si="209"/>
        <v>0</v>
      </c>
      <c r="H794" s="57">
        <f t="shared" si="209"/>
        <v>0</v>
      </c>
      <c r="I794" s="57">
        <f t="shared" si="209"/>
        <v>0</v>
      </c>
      <c r="J794" s="57">
        <f t="shared" si="209"/>
        <v>0</v>
      </c>
      <c r="K794" s="57">
        <f t="shared" si="209"/>
        <v>0</v>
      </c>
      <c r="L794" s="57">
        <f t="shared" si="209"/>
        <v>0</v>
      </c>
      <c r="M794" s="57">
        <f t="shared" si="209"/>
        <v>0</v>
      </c>
      <c r="N794" s="57">
        <f t="shared" si="209"/>
        <v>0</v>
      </c>
      <c r="O794" s="63">
        <f t="shared" si="209"/>
        <v>0</v>
      </c>
      <c r="P794" s="65">
        <f t="shared" ref="P794:P842" si="210">IF(E794&lt;D794,1,0)+IF(F794&lt;E794,1,0)+IF(G794&lt;F794,1,0)+IF(H794&lt;G794,1,0)+IF(I794&lt;H794,1,0)+IF(J794&lt;I794,1,0)+IF(K794&lt;J794,1,0)+IF(L794&lt;K794,1,0)+IF(M794&lt;L794,1,0)+IF(N794&lt;M794,1,0)+IF(O794&lt;N794,1,0)</f>
        <v>0</v>
      </c>
      <c r="Q794" s="133">
        <f t="shared" ref="Q794:Q837" si="211">+E794/2</f>
        <v>0</v>
      </c>
      <c r="S794" s="65">
        <f t="shared" ref="S794:S857" si="212">+IF(F794&lt;E794,1,0)+IF(G794&lt;F794,1,0)+IF(H794&lt;G794,1,0)+IF(I794&lt;H794,1,0)+IF(J794&lt;I794,1,0)+IF(K794&lt;J794,1,0)+IF(L794&lt;K794,1,0)+IF(M794&lt;L794,1,0)+IF(N794&lt;M794,1,0)+IF(O794&lt;N794,1,0)</f>
        <v>0</v>
      </c>
      <c r="T794" s="134"/>
    </row>
    <row r="795" spans="1:20" ht="24.75" customHeight="1" outlineLevel="1">
      <c r="A795" s="19">
        <v>41201</v>
      </c>
      <c r="B795" s="20">
        <v>4111011</v>
      </c>
      <c r="C795" s="21" t="s">
        <v>701</v>
      </c>
      <c r="D795" s="57">
        <v>0</v>
      </c>
      <c r="E795" s="57">
        <v>0</v>
      </c>
      <c r="F795" s="57">
        <f>+ROUND($Q795+E795,-2)</f>
        <v>0</v>
      </c>
      <c r="G795" s="57">
        <f>+ROUND(Q$795+F795,-2)</f>
        <v>0</v>
      </c>
      <c r="H795" s="57">
        <f>+ROUND(Q$795+G795,-2)</f>
        <v>0</v>
      </c>
      <c r="I795" s="57">
        <f>+ROUND(Q$795+H795,-2)</f>
        <v>0</v>
      </c>
      <c r="J795" s="57">
        <f>+ROUND(Q$795+I795,-2)</f>
        <v>0</v>
      </c>
      <c r="K795" s="57">
        <f>+ROUND(Q$795+J795,-2)</f>
        <v>0</v>
      </c>
      <c r="L795" s="57">
        <f>+ROUND(Q$795+K795,-2)</f>
        <v>0</v>
      </c>
      <c r="M795" s="57">
        <f>+ROUND(Q$795+L795,-2)</f>
        <v>0</v>
      </c>
      <c r="N795" s="57">
        <f>+ROUND(Q$795+M795,-2)</f>
        <v>0</v>
      </c>
      <c r="O795" s="63">
        <f>+ROUND(Q$795+N795,-2)</f>
        <v>0</v>
      </c>
      <c r="P795" s="65">
        <f t="shared" si="210"/>
        <v>0</v>
      </c>
      <c r="Q795" s="133">
        <f t="shared" si="211"/>
        <v>0</v>
      </c>
      <c r="S795" s="65">
        <f t="shared" si="212"/>
        <v>0</v>
      </c>
      <c r="T795" s="134"/>
    </row>
    <row r="796" spans="1:20" ht="24.75" customHeight="1" outlineLevel="1">
      <c r="A796" s="19">
        <v>41203</v>
      </c>
      <c r="B796" s="20">
        <v>4111012</v>
      </c>
      <c r="C796" s="21" t="s">
        <v>702</v>
      </c>
      <c r="D796" s="57">
        <v>0</v>
      </c>
      <c r="E796" s="57">
        <v>0</v>
      </c>
      <c r="F796" s="57">
        <f>+ROUND(Q$796+E796,-2)</f>
        <v>0</v>
      </c>
      <c r="G796" s="57">
        <f>+ROUND(Q$796+F796,-2)</f>
        <v>0</v>
      </c>
      <c r="H796" s="57">
        <f>+ROUND(Q$796+G796,-2)</f>
        <v>0</v>
      </c>
      <c r="I796" s="57">
        <f>+ROUND(Q$796+H796,-2)</f>
        <v>0</v>
      </c>
      <c r="J796" s="57">
        <f>+ROUND(Q$796+I796,-2)</f>
        <v>0</v>
      </c>
      <c r="K796" s="57">
        <f>+ROUND(Q$796+J796,-2)</f>
        <v>0</v>
      </c>
      <c r="L796" s="57">
        <f>+ROUND(Q$796+K796,-2)</f>
        <v>0</v>
      </c>
      <c r="M796" s="57">
        <f>+ROUND(Q$796+L796,-2)</f>
        <v>0</v>
      </c>
      <c r="N796" s="57">
        <f>+ROUND(Q$796+M796,-2)</f>
        <v>0</v>
      </c>
      <c r="O796" s="63">
        <f>+ROUND(Q$796+N796,-2)</f>
        <v>0</v>
      </c>
      <c r="P796" s="65">
        <f t="shared" si="210"/>
        <v>0</v>
      </c>
      <c r="Q796" s="133">
        <f t="shared" si="211"/>
        <v>0</v>
      </c>
      <c r="S796" s="65">
        <f t="shared" si="212"/>
        <v>0</v>
      </c>
      <c r="T796" s="134"/>
    </row>
    <row r="797" spans="1:20" ht="24.75" customHeight="1" outlineLevel="1">
      <c r="A797" s="19">
        <v>41204</v>
      </c>
      <c r="B797" s="20">
        <v>4111013</v>
      </c>
      <c r="C797" s="21" t="s">
        <v>703</v>
      </c>
      <c r="D797" s="57">
        <v>0</v>
      </c>
      <c r="E797" s="57">
        <v>0</v>
      </c>
      <c r="F797" s="57">
        <f>+ROUND(Q$797+E797,-2)</f>
        <v>0</v>
      </c>
      <c r="G797" s="57">
        <f>+ROUND(Q$797+F797,-2)</f>
        <v>0</v>
      </c>
      <c r="H797" s="57">
        <f>+ROUND(Q$797+G797,-2)</f>
        <v>0</v>
      </c>
      <c r="I797" s="57">
        <f>+ROUND(Q$797+H797,-2)</f>
        <v>0</v>
      </c>
      <c r="J797" s="57">
        <f>+ROUND(Q$797+I797,-2)</f>
        <v>0</v>
      </c>
      <c r="K797" s="57">
        <f>+ROUND(Q$797+J797,-2)</f>
        <v>0</v>
      </c>
      <c r="L797" s="57">
        <f>+ROUND(Q$797+K797,-2)</f>
        <v>0</v>
      </c>
      <c r="M797" s="57">
        <f>+ROUND(Q$797+L797,-2)</f>
        <v>0</v>
      </c>
      <c r="N797" s="57">
        <f>+ROUND(Q$797+M797,-2)</f>
        <v>0</v>
      </c>
      <c r="O797" s="63">
        <f>+ROUND(Q$797+N797,-2)</f>
        <v>0</v>
      </c>
      <c r="P797" s="65">
        <f t="shared" si="210"/>
        <v>0</v>
      </c>
      <c r="Q797" s="133">
        <f t="shared" si="211"/>
        <v>0</v>
      </c>
      <c r="S797" s="65">
        <f t="shared" si="212"/>
        <v>0</v>
      </c>
      <c r="T797" s="134"/>
    </row>
    <row r="798" spans="1:20" ht="24.75" customHeight="1" outlineLevel="1">
      <c r="A798" s="19">
        <v>41205</v>
      </c>
      <c r="B798" s="20">
        <v>4111014</v>
      </c>
      <c r="C798" s="21" t="s">
        <v>704</v>
      </c>
      <c r="D798" s="57">
        <v>0</v>
      </c>
      <c r="E798" s="57">
        <v>0</v>
      </c>
      <c r="F798" s="57">
        <f>+ROUND(Q$798+E798,-2)</f>
        <v>0</v>
      </c>
      <c r="G798" s="57">
        <f>+ROUND(Q$798+F798,-2)</f>
        <v>0</v>
      </c>
      <c r="H798" s="57">
        <f>+ROUND(Q$798+G798,-2)</f>
        <v>0</v>
      </c>
      <c r="I798" s="57">
        <f>+ROUND(Q$798+H798,-2)</f>
        <v>0</v>
      </c>
      <c r="J798" s="57">
        <f>+ROUND(Q$798+I798,-2)</f>
        <v>0</v>
      </c>
      <c r="K798" s="57">
        <f>+ROUND(Q$798+J798,-2)</f>
        <v>0</v>
      </c>
      <c r="L798" s="57">
        <f>+ROUND(Q$798+K798,-2)</f>
        <v>0</v>
      </c>
      <c r="M798" s="57">
        <f>+ROUND(Q$798+L798,-2)</f>
        <v>0</v>
      </c>
      <c r="N798" s="57">
        <f>+ROUND(Q$798+M798,-2)</f>
        <v>0</v>
      </c>
      <c r="O798" s="63">
        <f>+ROUND(Q$798+N798,-2)</f>
        <v>0</v>
      </c>
      <c r="P798" s="65">
        <f t="shared" si="210"/>
        <v>0</v>
      </c>
      <c r="Q798" s="133">
        <f t="shared" si="211"/>
        <v>0</v>
      </c>
      <c r="S798" s="65">
        <f t="shared" si="212"/>
        <v>0</v>
      </c>
      <c r="T798" s="134"/>
    </row>
    <row r="799" spans="1:20" ht="24.75" customHeight="1" outlineLevel="1">
      <c r="A799" s="19"/>
      <c r="B799" s="20">
        <v>4120000</v>
      </c>
      <c r="C799" s="21" t="s">
        <v>705</v>
      </c>
      <c r="D799" s="57">
        <f t="shared" ref="D799:O799" si="213">+D800+D803+D806+D809+D814</f>
        <v>0</v>
      </c>
      <c r="E799" s="57">
        <f t="shared" si="213"/>
        <v>0</v>
      </c>
      <c r="F799" s="57">
        <f t="shared" si="213"/>
        <v>0</v>
      </c>
      <c r="G799" s="57">
        <f t="shared" si="213"/>
        <v>0</v>
      </c>
      <c r="H799" s="57">
        <f t="shared" si="213"/>
        <v>0</v>
      </c>
      <c r="I799" s="57">
        <f t="shared" si="213"/>
        <v>0</v>
      </c>
      <c r="J799" s="57">
        <f t="shared" si="213"/>
        <v>0</v>
      </c>
      <c r="K799" s="57">
        <f t="shared" si="213"/>
        <v>0</v>
      </c>
      <c r="L799" s="57">
        <f t="shared" si="213"/>
        <v>0</v>
      </c>
      <c r="M799" s="57">
        <f t="shared" si="213"/>
        <v>0</v>
      </c>
      <c r="N799" s="57">
        <f t="shared" si="213"/>
        <v>0</v>
      </c>
      <c r="O799" s="63">
        <f t="shared" si="213"/>
        <v>0</v>
      </c>
      <c r="P799" s="65">
        <f t="shared" si="210"/>
        <v>0</v>
      </c>
      <c r="Q799" s="133">
        <f t="shared" si="211"/>
        <v>0</v>
      </c>
      <c r="S799" s="65">
        <f t="shared" si="212"/>
        <v>0</v>
      </c>
      <c r="T799" s="134"/>
    </row>
    <row r="800" spans="1:20" ht="24.75" customHeight="1" outlineLevel="1">
      <c r="A800" s="19"/>
      <c r="B800" s="20">
        <v>4121000</v>
      </c>
      <c r="C800" s="21" t="s">
        <v>706</v>
      </c>
      <c r="D800" s="57">
        <f t="shared" ref="D800:O800" si="214">+D801+D802</f>
        <v>0</v>
      </c>
      <c r="E800" s="57">
        <f t="shared" si="214"/>
        <v>0</v>
      </c>
      <c r="F800" s="57">
        <f t="shared" si="214"/>
        <v>0</v>
      </c>
      <c r="G800" s="57">
        <f t="shared" si="214"/>
        <v>0</v>
      </c>
      <c r="H800" s="57">
        <f t="shared" si="214"/>
        <v>0</v>
      </c>
      <c r="I800" s="57">
        <f t="shared" si="214"/>
        <v>0</v>
      </c>
      <c r="J800" s="57">
        <f t="shared" si="214"/>
        <v>0</v>
      </c>
      <c r="K800" s="57">
        <f t="shared" si="214"/>
        <v>0</v>
      </c>
      <c r="L800" s="57">
        <f t="shared" si="214"/>
        <v>0</v>
      </c>
      <c r="M800" s="57">
        <f t="shared" si="214"/>
        <v>0</v>
      </c>
      <c r="N800" s="57">
        <f t="shared" si="214"/>
        <v>0</v>
      </c>
      <c r="O800" s="63">
        <f t="shared" si="214"/>
        <v>0</v>
      </c>
      <c r="P800" s="65">
        <f t="shared" si="210"/>
        <v>0</v>
      </c>
      <c r="Q800" s="133">
        <f t="shared" si="211"/>
        <v>0</v>
      </c>
      <c r="S800" s="65">
        <f t="shared" si="212"/>
        <v>0</v>
      </c>
      <c r="T800" s="134"/>
    </row>
    <row r="801" spans="1:20" ht="24.75" customHeight="1" outlineLevel="1">
      <c r="A801" s="19">
        <v>41301</v>
      </c>
      <c r="B801" s="20">
        <v>4121011</v>
      </c>
      <c r="C801" s="21" t="s">
        <v>707</v>
      </c>
      <c r="D801" s="57">
        <v>0</v>
      </c>
      <c r="E801" s="57">
        <v>0</v>
      </c>
      <c r="F801" s="57">
        <f>+ROUND(Q$801+E801,-2)</f>
        <v>0</v>
      </c>
      <c r="G801" s="57">
        <f>+ROUND(Q$801+F801,-2)</f>
        <v>0</v>
      </c>
      <c r="H801" s="57">
        <f>+ROUND(Q$801+G801,-2)</f>
        <v>0</v>
      </c>
      <c r="I801" s="57">
        <f>+ROUND(Q$801+H801,-2)</f>
        <v>0</v>
      </c>
      <c r="J801" s="57">
        <f>+ROUND(Q$801+I801,-2)</f>
        <v>0</v>
      </c>
      <c r="K801" s="57">
        <f>+ROUND(Q$801+J801,-2)</f>
        <v>0</v>
      </c>
      <c r="L801" s="57">
        <f>+ROUND(Q$801+K801,-2)</f>
        <v>0</v>
      </c>
      <c r="M801" s="57">
        <f>+ROUND(Q$801+L801,-2)</f>
        <v>0</v>
      </c>
      <c r="N801" s="57">
        <f>+ROUND(Q$801+M801,-2)</f>
        <v>0</v>
      </c>
      <c r="O801" s="63">
        <f>+ROUND(Q$801+N801,-2)</f>
        <v>0</v>
      </c>
      <c r="P801" s="65">
        <f t="shared" si="210"/>
        <v>0</v>
      </c>
      <c r="Q801" s="133">
        <f t="shared" si="211"/>
        <v>0</v>
      </c>
      <c r="S801" s="65">
        <f t="shared" si="212"/>
        <v>0</v>
      </c>
      <c r="T801" s="134"/>
    </row>
    <row r="802" spans="1:20" ht="24.75" customHeight="1" outlineLevel="1">
      <c r="A802" s="19">
        <v>41721</v>
      </c>
      <c r="B802" s="20">
        <v>4121012</v>
      </c>
      <c r="C802" s="21" t="s">
        <v>708</v>
      </c>
      <c r="D802" s="57">
        <v>0</v>
      </c>
      <c r="E802" s="57">
        <v>0</v>
      </c>
      <c r="F802" s="57">
        <f>+ROUND(Q$802+E802,-2)</f>
        <v>0</v>
      </c>
      <c r="G802" s="57">
        <f>+ROUND(Q$802+F802,-2)</f>
        <v>0</v>
      </c>
      <c r="H802" s="57">
        <f>+ROUND(Q$802+G802,-2)</f>
        <v>0</v>
      </c>
      <c r="I802" s="57">
        <f>+ROUND(Q$802+H802,-2)</f>
        <v>0</v>
      </c>
      <c r="J802" s="57">
        <f>+ROUND(Q$802+I802,-2)</f>
        <v>0</v>
      </c>
      <c r="K802" s="57">
        <f>+ROUND(Q$802+J802,-2)</f>
        <v>0</v>
      </c>
      <c r="L802" s="57">
        <f>+ROUND(Q$802+K802,-2)</f>
        <v>0</v>
      </c>
      <c r="M802" s="57">
        <f>+ROUND(Q$802+L802,-2)</f>
        <v>0</v>
      </c>
      <c r="N802" s="57">
        <f>+ROUND(Q$802+M802,-2)</f>
        <v>0</v>
      </c>
      <c r="O802" s="63">
        <f>+ROUND(Q$802+N802,-2)</f>
        <v>0</v>
      </c>
      <c r="P802" s="65">
        <f t="shared" si="210"/>
        <v>0</v>
      </c>
      <c r="Q802" s="133">
        <f t="shared" si="211"/>
        <v>0</v>
      </c>
      <c r="S802" s="65">
        <f t="shared" si="212"/>
        <v>0</v>
      </c>
      <c r="T802" s="134"/>
    </row>
    <row r="803" spans="1:20" ht="24.75" customHeight="1" outlineLevel="1">
      <c r="A803" s="19"/>
      <c r="B803" s="20">
        <v>4122000</v>
      </c>
      <c r="C803" s="21" t="s">
        <v>709</v>
      </c>
      <c r="D803" s="57">
        <f t="shared" ref="D803:O803" si="215">+D804+D805</f>
        <v>0</v>
      </c>
      <c r="E803" s="57">
        <f t="shared" si="215"/>
        <v>0</v>
      </c>
      <c r="F803" s="57">
        <f t="shared" si="215"/>
        <v>0</v>
      </c>
      <c r="G803" s="57">
        <f t="shared" si="215"/>
        <v>0</v>
      </c>
      <c r="H803" s="57">
        <f t="shared" si="215"/>
        <v>0</v>
      </c>
      <c r="I803" s="57">
        <f t="shared" si="215"/>
        <v>0</v>
      </c>
      <c r="J803" s="57">
        <f t="shared" si="215"/>
        <v>0</v>
      </c>
      <c r="K803" s="57">
        <f t="shared" si="215"/>
        <v>0</v>
      </c>
      <c r="L803" s="57">
        <f t="shared" si="215"/>
        <v>0</v>
      </c>
      <c r="M803" s="57">
        <f t="shared" si="215"/>
        <v>0</v>
      </c>
      <c r="N803" s="57">
        <f t="shared" si="215"/>
        <v>0</v>
      </c>
      <c r="O803" s="63">
        <f t="shared" si="215"/>
        <v>0</v>
      </c>
      <c r="P803" s="65">
        <f t="shared" si="210"/>
        <v>0</v>
      </c>
      <c r="Q803" s="133">
        <f t="shared" si="211"/>
        <v>0</v>
      </c>
      <c r="S803" s="65">
        <f t="shared" si="212"/>
        <v>0</v>
      </c>
      <c r="T803" s="134"/>
    </row>
    <row r="804" spans="1:20" ht="24.75" customHeight="1" outlineLevel="1">
      <c r="A804" s="19">
        <v>41302</v>
      </c>
      <c r="B804" s="20">
        <v>4122011</v>
      </c>
      <c r="C804" s="21" t="s">
        <v>710</v>
      </c>
      <c r="D804" s="57">
        <v>0</v>
      </c>
      <c r="E804" s="57">
        <v>0</v>
      </c>
      <c r="F804" s="57">
        <f>+ROUND(Q$804+E804,-2)</f>
        <v>0</v>
      </c>
      <c r="G804" s="57">
        <f>+ROUND(Q$804+F804,-2)</f>
        <v>0</v>
      </c>
      <c r="H804" s="57">
        <f>+ROUND(Q$804+G804,-2)</f>
        <v>0</v>
      </c>
      <c r="I804" s="57">
        <f>+ROUND(Q$804+H804,-2)</f>
        <v>0</v>
      </c>
      <c r="J804" s="57">
        <f>+ROUND(Q$804+I804,-2)</f>
        <v>0</v>
      </c>
      <c r="K804" s="57">
        <f>+ROUND(Q$804+J804,-2)</f>
        <v>0</v>
      </c>
      <c r="L804" s="57">
        <f>+ROUND(Q$804+K804,-2)</f>
        <v>0</v>
      </c>
      <c r="M804" s="57">
        <f>+ROUND(Q$804+L804,-2)</f>
        <v>0</v>
      </c>
      <c r="N804" s="57">
        <f>+ROUND(Q$804+M804,-2)</f>
        <v>0</v>
      </c>
      <c r="O804" s="63">
        <f>+ROUND(Q$804+N804,-2)</f>
        <v>0</v>
      </c>
      <c r="P804" s="65">
        <f t="shared" si="210"/>
        <v>0</v>
      </c>
      <c r="Q804" s="133">
        <f t="shared" si="211"/>
        <v>0</v>
      </c>
      <c r="S804" s="65">
        <f t="shared" si="212"/>
        <v>0</v>
      </c>
      <c r="T804" s="134"/>
    </row>
    <row r="805" spans="1:20" ht="24.75" customHeight="1" outlineLevel="1">
      <c r="A805" s="19">
        <v>41722</v>
      </c>
      <c r="B805" s="20">
        <v>4122012</v>
      </c>
      <c r="C805" s="21" t="s">
        <v>711</v>
      </c>
      <c r="D805" s="57">
        <v>0</v>
      </c>
      <c r="E805" s="57">
        <v>0</v>
      </c>
      <c r="F805" s="57">
        <f>+ROUND(Q$805+E805,-2)</f>
        <v>0</v>
      </c>
      <c r="G805" s="57">
        <f>+ROUND(Q$805+F805,-2)</f>
        <v>0</v>
      </c>
      <c r="H805" s="57">
        <f>+ROUND(Q$805+G805,-2)</f>
        <v>0</v>
      </c>
      <c r="I805" s="57">
        <f>+ROUND(Q$805+H805,-2)</f>
        <v>0</v>
      </c>
      <c r="J805" s="57">
        <f>+ROUND(Q$805+I805,-2)</f>
        <v>0</v>
      </c>
      <c r="K805" s="57">
        <f>+ROUND(Q$805+J805,-2)</f>
        <v>0</v>
      </c>
      <c r="L805" s="57">
        <f>+ROUND(Q$805+K805,-2)</f>
        <v>0</v>
      </c>
      <c r="M805" s="57">
        <f>+ROUND(Q$805+L805,-2)</f>
        <v>0</v>
      </c>
      <c r="N805" s="57">
        <f>+ROUND(Q$805+M805,-2)</f>
        <v>0</v>
      </c>
      <c r="O805" s="63">
        <f>+ROUND(Q$805+N805,-2)</f>
        <v>0</v>
      </c>
      <c r="P805" s="65">
        <f t="shared" si="210"/>
        <v>0</v>
      </c>
      <c r="Q805" s="133">
        <f t="shared" si="211"/>
        <v>0</v>
      </c>
      <c r="S805" s="65">
        <f t="shared" si="212"/>
        <v>0</v>
      </c>
      <c r="T805" s="134"/>
    </row>
    <row r="806" spans="1:20" ht="24.75" customHeight="1" outlineLevel="1">
      <c r="A806" s="19"/>
      <c r="B806" s="20">
        <v>4123000</v>
      </c>
      <c r="C806" s="21" t="s">
        <v>712</v>
      </c>
      <c r="D806" s="57">
        <f t="shared" ref="D806:O806" si="216">+D807+D808</f>
        <v>0</v>
      </c>
      <c r="E806" s="57">
        <f t="shared" si="216"/>
        <v>0</v>
      </c>
      <c r="F806" s="57">
        <f t="shared" si="216"/>
        <v>0</v>
      </c>
      <c r="G806" s="57">
        <f t="shared" si="216"/>
        <v>0</v>
      </c>
      <c r="H806" s="57">
        <f t="shared" si="216"/>
        <v>0</v>
      </c>
      <c r="I806" s="57">
        <f t="shared" si="216"/>
        <v>0</v>
      </c>
      <c r="J806" s="57">
        <f t="shared" si="216"/>
        <v>0</v>
      </c>
      <c r="K806" s="57">
        <f t="shared" si="216"/>
        <v>0</v>
      </c>
      <c r="L806" s="57">
        <f t="shared" si="216"/>
        <v>0</v>
      </c>
      <c r="M806" s="57">
        <f t="shared" si="216"/>
        <v>0</v>
      </c>
      <c r="N806" s="57">
        <f t="shared" si="216"/>
        <v>0</v>
      </c>
      <c r="O806" s="63">
        <f t="shared" si="216"/>
        <v>0</v>
      </c>
      <c r="P806" s="65">
        <f t="shared" si="210"/>
        <v>0</v>
      </c>
      <c r="Q806" s="133">
        <f t="shared" si="211"/>
        <v>0</v>
      </c>
      <c r="S806" s="65">
        <f t="shared" si="212"/>
        <v>0</v>
      </c>
      <c r="T806" s="134"/>
    </row>
    <row r="807" spans="1:20" ht="24.75" customHeight="1" outlineLevel="1">
      <c r="A807" s="19">
        <v>41303</v>
      </c>
      <c r="B807" s="20">
        <v>4123011</v>
      </c>
      <c r="C807" s="21" t="s">
        <v>713</v>
      </c>
      <c r="D807" s="57">
        <v>0</v>
      </c>
      <c r="E807" s="57">
        <v>0</v>
      </c>
      <c r="F807" s="57">
        <f>+ROUND(Q$807+E807,-2)</f>
        <v>0</v>
      </c>
      <c r="G807" s="57">
        <f>+ROUND(Q$807+F807,-2)</f>
        <v>0</v>
      </c>
      <c r="H807" s="57">
        <f>+ROUND(Q$807+G807,-2)</f>
        <v>0</v>
      </c>
      <c r="I807" s="57">
        <f>+ROUND(Q$807+H807,-2)</f>
        <v>0</v>
      </c>
      <c r="J807" s="57">
        <f>+ROUND(Q$807+I807,-2)</f>
        <v>0</v>
      </c>
      <c r="K807" s="57">
        <f>+ROUND(Q$807+J807,-2)</f>
        <v>0</v>
      </c>
      <c r="L807" s="57">
        <f>+ROUND(Q$807+K807,-2)</f>
        <v>0</v>
      </c>
      <c r="M807" s="57">
        <f>+ROUND(Q$807+L807,-2)</f>
        <v>0</v>
      </c>
      <c r="N807" s="57">
        <f>+ROUND(Q$807+M807,-2)</f>
        <v>0</v>
      </c>
      <c r="O807" s="63">
        <f>+ROUND(Q$807+N807,-2)</f>
        <v>0</v>
      </c>
      <c r="P807" s="65">
        <f t="shared" si="210"/>
        <v>0</v>
      </c>
      <c r="Q807" s="133">
        <f t="shared" si="211"/>
        <v>0</v>
      </c>
      <c r="S807" s="65">
        <f t="shared" si="212"/>
        <v>0</v>
      </c>
      <c r="T807" s="134"/>
    </row>
    <row r="808" spans="1:20" ht="24.75" customHeight="1" outlineLevel="1">
      <c r="A808" s="19">
        <v>41726</v>
      </c>
      <c r="B808" s="20">
        <v>4123012</v>
      </c>
      <c r="C808" s="21" t="s">
        <v>714</v>
      </c>
      <c r="D808" s="57">
        <v>0</v>
      </c>
      <c r="E808" s="57">
        <v>0</v>
      </c>
      <c r="F808" s="57">
        <f>+ROUND(Q$808+E808,-2)</f>
        <v>0</v>
      </c>
      <c r="G808" s="57">
        <f>+ROUND(Q$808+F808,-2)</f>
        <v>0</v>
      </c>
      <c r="H808" s="57">
        <f>+ROUND(Q$808+G808,-2)</f>
        <v>0</v>
      </c>
      <c r="I808" s="57">
        <f>+ROUND(Q$808+H808,-2)</f>
        <v>0</v>
      </c>
      <c r="J808" s="57">
        <f>+ROUND(Q$808+I808,-2)</f>
        <v>0</v>
      </c>
      <c r="K808" s="57">
        <f>+ROUND(Q$808+J808,-2)</f>
        <v>0</v>
      </c>
      <c r="L808" s="57">
        <f>+ROUND(Q$808+K808,-2)</f>
        <v>0</v>
      </c>
      <c r="M808" s="57">
        <f>+ROUND(Q$808+L808,-2)</f>
        <v>0</v>
      </c>
      <c r="N808" s="57">
        <f>+ROUND(Q$808+M808,-2)</f>
        <v>0</v>
      </c>
      <c r="O808" s="63">
        <f>+ROUND(Q$808+N808,-2)</f>
        <v>0</v>
      </c>
      <c r="P808" s="65">
        <f t="shared" si="210"/>
        <v>0</v>
      </c>
      <c r="Q808" s="133">
        <f t="shared" si="211"/>
        <v>0</v>
      </c>
      <c r="S808" s="65">
        <f t="shared" si="212"/>
        <v>0</v>
      </c>
      <c r="T808" s="134"/>
    </row>
    <row r="809" spans="1:20" ht="24.75" customHeight="1" outlineLevel="1">
      <c r="A809" s="19"/>
      <c r="B809" s="20">
        <v>4124000</v>
      </c>
      <c r="C809" s="21" t="s">
        <v>715</v>
      </c>
      <c r="D809" s="57">
        <f t="shared" ref="D809:O809" si="217">+SUM(D810:D813)</f>
        <v>0</v>
      </c>
      <c r="E809" s="57">
        <f t="shared" si="217"/>
        <v>0</v>
      </c>
      <c r="F809" s="57">
        <f t="shared" si="217"/>
        <v>0</v>
      </c>
      <c r="G809" s="57">
        <f t="shared" si="217"/>
        <v>0</v>
      </c>
      <c r="H809" s="57">
        <f t="shared" si="217"/>
        <v>0</v>
      </c>
      <c r="I809" s="57">
        <f t="shared" si="217"/>
        <v>0</v>
      </c>
      <c r="J809" s="57">
        <f t="shared" si="217"/>
        <v>0</v>
      </c>
      <c r="K809" s="57">
        <f t="shared" si="217"/>
        <v>0</v>
      </c>
      <c r="L809" s="57">
        <f t="shared" si="217"/>
        <v>0</v>
      </c>
      <c r="M809" s="57">
        <f t="shared" si="217"/>
        <v>0</v>
      </c>
      <c r="N809" s="57">
        <f t="shared" si="217"/>
        <v>0</v>
      </c>
      <c r="O809" s="63">
        <f t="shared" si="217"/>
        <v>0</v>
      </c>
      <c r="P809" s="65">
        <f t="shared" si="210"/>
        <v>0</v>
      </c>
      <c r="Q809" s="133">
        <f t="shared" si="211"/>
        <v>0</v>
      </c>
      <c r="S809" s="65">
        <f t="shared" si="212"/>
        <v>0</v>
      </c>
      <c r="T809" s="134"/>
    </row>
    <row r="810" spans="1:20" ht="24.75" customHeight="1" outlineLevel="1">
      <c r="A810" s="19">
        <v>41304</v>
      </c>
      <c r="B810" s="20">
        <v>4124011</v>
      </c>
      <c r="C810" s="21" t="s">
        <v>716</v>
      </c>
      <c r="D810" s="57">
        <v>0</v>
      </c>
      <c r="E810" s="57">
        <v>0</v>
      </c>
      <c r="F810" s="57">
        <f>+ROUND(Q$810+E810,-2)</f>
        <v>0</v>
      </c>
      <c r="G810" s="57">
        <f>+ROUND(Q$810+F810,-2)</f>
        <v>0</v>
      </c>
      <c r="H810" s="57">
        <f>+ROUND(Q$810+G810,-2)</f>
        <v>0</v>
      </c>
      <c r="I810" s="57">
        <f>+ROUND(Q$810+H810,-2)</f>
        <v>0</v>
      </c>
      <c r="J810" s="57">
        <f>+ROUND(Q$810+I810,-2)</f>
        <v>0</v>
      </c>
      <c r="K810" s="57">
        <f>+ROUND(Q$810+J810,-2)</f>
        <v>0</v>
      </c>
      <c r="L810" s="57">
        <f>+ROUND(Q$810+K810,-2)</f>
        <v>0</v>
      </c>
      <c r="M810" s="57">
        <f>+ROUND(Q$810+L810,-2)</f>
        <v>0</v>
      </c>
      <c r="N810" s="57">
        <f>+ROUND(Q$810+M810,-2)</f>
        <v>0</v>
      </c>
      <c r="O810" s="63">
        <f>+ROUND(Q$810+N810,-2)</f>
        <v>0</v>
      </c>
      <c r="P810" s="65">
        <f t="shared" si="210"/>
        <v>0</v>
      </c>
      <c r="Q810" s="133">
        <f t="shared" si="211"/>
        <v>0</v>
      </c>
      <c r="S810" s="65">
        <f t="shared" si="212"/>
        <v>0</v>
      </c>
      <c r="T810" s="134"/>
    </row>
    <row r="811" spans="1:20" ht="24.75" customHeight="1" outlineLevel="1">
      <c r="A811" s="19">
        <v>41305</v>
      </c>
      <c r="B811" s="20">
        <v>4124012</v>
      </c>
      <c r="C811" s="21" t="s">
        <v>717</v>
      </c>
      <c r="D811" s="57">
        <v>0</v>
      </c>
      <c r="E811" s="57">
        <v>0</v>
      </c>
      <c r="F811" s="57">
        <f>+ROUND(Q$811+E811,-2)</f>
        <v>0</v>
      </c>
      <c r="G811" s="57">
        <f>+ROUND(Q$811+F811,-2)</f>
        <v>0</v>
      </c>
      <c r="H811" s="57">
        <f>+ROUND(Q$811+G811,-2)</f>
        <v>0</v>
      </c>
      <c r="I811" s="57">
        <f>+ROUND(Q$811+H811,-2)</f>
        <v>0</v>
      </c>
      <c r="J811" s="57">
        <f>+ROUND(Q$811+I811,-2)</f>
        <v>0</v>
      </c>
      <c r="K811" s="57">
        <f>+ROUND(Q$811+J811,-2)</f>
        <v>0</v>
      </c>
      <c r="L811" s="57">
        <f>+ROUND(Q$811+K811,-2)</f>
        <v>0</v>
      </c>
      <c r="M811" s="57">
        <f>+ROUND(Q$811+L811,-2)</f>
        <v>0</v>
      </c>
      <c r="N811" s="57">
        <f>+ROUND(Q$811+M811,-2)</f>
        <v>0</v>
      </c>
      <c r="O811" s="63">
        <f>+ROUND(Q$811+N811,-2)</f>
        <v>0</v>
      </c>
      <c r="P811" s="65">
        <f t="shared" si="210"/>
        <v>0</v>
      </c>
      <c r="Q811" s="133">
        <f t="shared" si="211"/>
        <v>0</v>
      </c>
      <c r="S811" s="65">
        <f t="shared" si="212"/>
        <v>0</v>
      </c>
      <c r="T811" s="134"/>
    </row>
    <row r="812" spans="1:20" ht="24.75" customHeight="1" outlineLevel="1">
      <c r="A812" s="19">
        <v>41306</v>
      </c>
      <c r="B812" s="20">
        <v>4124013</v>
      </c>
      <c r="C812" s="21" t="s">
        <v>718</v>
      </c>
      <c r="D812" s="57">
        <v>0</v>
      </c>
      <c r="E812" s="57">
        <v>0</v>
      </c>
      <c r="F812" s="57">
        <f>+ROUND(Q$812+E812,-2)</f>
        <v>0</v>
      </c>
      <c r="G812" s="57">
        <f>+ROUND(Q$812+F812,-2)</f>
        <v>0</v>
      </c>
      <c r="H812" s="57">
        <f>+ROUND(Q$812+G812,-2)</f>
        <v>0</v>
      </c>
      <c r="I812" s="57">
        <f>+ROUND(Q$812+H812,-2)</f>
        <v>0</v>
      </c>
      <c r="J812" s="57">
        <f>+ROUND(Q$812+I812,-2)</f>
        <v>0</v>
      </c>
      <c r="K812" s="57">
        <f>+ROUND(Q$812+J812,-2)</f>
        <v>0</v>
      </c>
      <c r="L812" s="57">
        <f>+ROUND(Q$812+K812,-2)</f>
        <v>0</v>
      </c>
      <c r="M812" s="57">
        <f>+ROUND(Q$812+L812,-2)</f>
        <v>0</v>
      </c>
      <c r="N812" s="57">
        <f>+ROUND(Q$812+M812,-2)</f>
        <v>0</v>
      </c>
      <c r="O812" s="63">
        <f>+ROUND(Q$812+N812,-2)</f>
        <v>0</v>
      </c>
      <c r="P812" s="65">
        <f t="shared" si="210"/>
        <v>0</v>
      </c>
      <c r="Q812" s="133">
        <f t="shared" si="211"/>
        <v>0</v>
      </c>
      <c r="S812" s="65">
        <f t="shared" si="212"/>
        <v>0</v>
      </c>
      <c r="T812" s="134"/>
    </row>
    <row r="813" spans="1:20" ht="24.75" customHeight="1" outlineLevel="1">
      <c r="A813" s="19">
        <v>41723</v>
      </c>
      <c r="B813" s="20">
        <v>4124014</v>
      </c>
      <c r="C813" s="21" t="s">
        <v>719</v>
      </c>
      <c r="D813" s="57">
        <v>0</v>
      </c>
      <c r="E813" s="57">
        <v>0</v>
      </c>
      <c r="F813" s="57">
        <f>+ROUND(Q$813+E813,-2)</f>
        <v>0</v>
      </c>
      <c r="G813" s="57">
        <f>+ROUND(Q$813+F813,-2)</f>
        <v>0</v>
      </c>
      <c r="H813" s="57">
        <f>+ROUND(Q$813+G813,-2)</f>
        <v>0</v>
      </c>
      <c r="I813" s="57">
        <f>+ROUND(Q$813+H813,-2)</f>
        <v>0</v>
      </c>
      <c r="J813" s="57">
        <f>+ROUND(Q$813+I813,-2)</f>
        <v>0</v>
      </c>
      <c r="K813" s="57">
        <f>+ROUND(Q$813+J813,-2)</f>
        <v>0</v>
      </c>
      <c r="L813" s="57">
        <f>+ROUND(Q$813+K813,-2)</f>
        <v>0</v>
      </c>
      <c r="M813" s="57">
        <f>+ROUND(Q$813+L813,-2)</f>
        <v>0</v>
      </c>
      <c r="N813" s="57">
        <f>+ROUND(Q$813+M813,-2)</f>
        <v>0</v>
      </c>
      <c r="O813" s="63">
        <f>+ROUND(Q$813+N813,-2)</f>
        <v>0</v>
      </c>
      <c r="P813" s="65">
        <f t="shared" si="210"/>
        <v>0</v>
      </c>
      <c r="Q813" s="133">
        <f t="shared" si="211"/>
        <v>0</v>
      </c>
      <c r="S813" s="65">
        <f t="shared" si="212"/>
        <v>0</v>
      </c>
      <c r="T813" s="134"/>
    </row>
    <row r="814" spans="1:20" ht="24.75" customHeight="1" outlineLevel="1">
      <c r="A814" s="19"/>
      <c r="B814" s="20">
        <v>4129000</v>
      </c>
      <c r="C814" s="21" t="s">
        <v>720</v>
      </c>
      <c r="D814" s="57">
        <f t="shared" ref="D814:O814" si="218">+D815+D816</f>
        <v>0</v>
      </c>
      <c r="E814" s="57">
        <f t="shared" si="218"/>
        <v>0</v>
      </c>
      <c r="F814" s="57">
        <f t="shared" si="218"/>
        <v>0</v>
      </c>
      <c r="G814" s="57">
        <f t="shared" si="218"/>
        <v>0</v>
      </c>
      <c r="H814" s="57">
        <f t="shared" si="218"/>
        <v>0</v>
      </c>
      <c r="I814" s="57">
        <f t="shared" si="218"/>
        <v>0</v>
      </c>
      <c r="J814" s="57">
        <f t="shared" si="218"/>
        <v>0</v>
      </c>
      <c r="K814" s="57">
        <f t="shared" si="218"/>
        <v>0</v>
      </c>
      <c r="L814" s="57">
        <f t="shared" si="218"/>
        <v>0</v>
      </c>
      <c r="M814" s="57">
        <f t="shared" si="218"/>
        <v>0</v>
      </c>
      <c r="N814" s="57">
        <f t="shared" si="218"/>
        <v>0</v>
      </c>
      <c r="O814" s="63">
        <f t="shared" si="218"/>
        <v>0</v>
      </c>
      <c r="P814" s="65">
        <f t="shared" si="210"/>
        <v>0</v>
      </c>
      <c r="Q814" s="133">
        <f t="shared" si="211"/>
        <v>0</v>
      </c>
      <c r="S814" s="65">
        <f t="shared" si="212"/>
        <v>0</v>
      </c>
      <c r="T814" s="134"/>
    </row>
    <row r="815" spans="1:20" ht="24.75" customHeight="1" outlineLevel="1">
      <c r="A815" s="19">
        <v>41307</v>
      </c>
      <c r="B815" s="20">
        <v>4129011</v>
      </c>
      <c r="C815" s="21" t="s">
        <v>721</v>
      </c>
      <c r="D815" s="57">
        <v>0</v>
      </c>
      <c r="E815" s="57">
        <v>0</v>
      </c>
      <c r="F815" s="57">
        <f>+ROUND(Q$815+E815,-2)</f>
        <v>0</v>
      </c>
      <c r="G815" s="57">
        <f>+ROUND(Q$815+F815,-2)</f>
        <v>0</v>
      </c>
      <c r="H815" s="57">
        <f>+ROUND(Q$815+G815,-2)</f>
        <v>0</v>
      </c>
      <c r="I815" s="57">
        <f>+ROUND(Q$815+H815,-2)</f>
        <v>0</v>
      </c>
      <c r="J815" s="57">
        <f>+ROUND(Q$815+I815,-2)</f>
        <v>0</v>
      </c>
      <c r="K815" s="57">
        <f>+ROUND(Q$815+J815,-2)</f>
        <v>0</v>
      </c>
      <c r="L815" s="57">
        <f>+ROUND(Q$815+K815,-2)</f>
        <v>0</v>
      </c>
      <c r="M815" s="57">
        <f>+ROUND(Q$815+L815,-2)</f>
        <v>0</v>
      </c>
      <c r="N815" s="57">
        <f>+ROUND(Q$815+M815,-2)</f>
        <v>0</v>
      </c>
      <c r="O815" s="63">
        <f>+ROUND(Q$815+N815,-2)</f>
        <v>0</v>
      </c>
      <c r="P815" s="65">
        <f t="shared" si="210"/>
        <v>0</v>
      </c>
      <c r="Q815" s="133">
        <f t="shared" si="211"/>
        <v>0</v>
      </c>
      <c r="S815" s="65">
        <f t="shared" si="212"/>
        <v>0</v>
      </c>
      <c r="T815" s="134"/>
    </row>
    <row r="816" spans="1:20" ht="24.75" customHeight="1" outlineLevel="1">
      <c r="A816" s="19">
        <v>41308</v>
      </c>
      <c r="B816" s="20">
        <v>4129012</v>
      </c>
      <c r="C816" s="21" t="s">
        <v>722</v>
      </c>
      <c r="D816" s="57">
        <v>0</v>
      </c>
      <c r="E816" s="57">
        <v>0</v>
      </c>
      <c r="F816" s="57">
        <f>+ROUND(Q$816+E816,-2)</f>
        <v>0</v>
      </c>
      <c r="G816" s="57">
        <f>+ROUND(Q$816+F816,-2)</f>
        <v>0</v>
      </c>
      <c r="H816" s="57">
        <f>+ROUND(Q$816+G816,-2)</f>
        <v>0</v>
      </c>
      <c r="I816" s="57">
        <f>+ROUND(Q$816+H816,-2)</f>
        <v>0</v>
      </c>
      <c r="J816" s="57">
        <f>+ROUND(Q$816+I816,-2)</f>
        <v>0</v>
      </c>
      <c r="K816" s="57">
        <f>+ROUND(Q$816+J816,-2)</f>
        <v>0</v>
      </c>
      <c r="L816" s="57">
        <f>+ROUND(Q$816+K816,-2)</f>
        <v>0</v>
      </c>
      <c r="M816" s="57">
        <f>+ROUND(Q$816+L816,-2)</f>
        <v>0</v>
      </c>
      <c r="N816" s="57">
        <f>+ROUND(Q$816+M816,-2)</f>
        <v>0</v>
      </c>
      <c r="O816" s="63">
        <f>+ROUND(Q$816+N816,-2)</f>
        <v>0</v>
      </c>
      <c r="P816" s="65">
        <f t="shared" si="210"/>
        <v>0</v>
      </c>
      <c r="Q816" s="133">
        <f t="shared" si="211"/>
        <v>0</v>
      </c>
      <c r="S816" s="65">
        <f t="shared" si="212"/>
        <v>0</v>
      </c>
      <c r="T816" s="134"/>
    </row>
    <row r="817" spans="1:20" ht="24.75" customHeight="1" outlineLevel="1">
      <c r="A817" s="19"/>
      <c r="B817" s="20">
        <v>4140000</v>
      </c>
      <c r="C817" s="21" t="s">
        <v>723</v>
      </c>
      <c r="D817" s="57">
        <f t="shared" ref="D817:O817" si="219">+D818+D820+D824</f>
        <v>0</v>
      </c>
      <c r="E817" s="57">
        <f t="shared" si="219"/>
        <v>0</v>
      </c>
      <c r="F817" s="57">
        <f t="shared" si="219"/>
        <v>0</v>
      </c>
      <c r="G817" s="57">
        <f t="shared" si="219"/>
        <v>0</v>
      </c>
      <c r="H817" s="57">
        <f t="shared" si="219"/>
        <v>0</v>
      </c>
      <c r="I817" s="57">
        <f t="shared" si="219"/>
        <v>0</v>
      </c>
      <c r="J817" s="57">
        <f t="shared" si="219"/>
        <v>0</v>
      </c>
      <c r="K817" s="57">
        <f t="shared" si="219"/>
        <v>0</v>
      </c>
      <c r="L817" s="57">
        <f t="shared" si="219"/>
        <v>0</v>
      </c>
      <c r="M817" s="57">
        <f t="shared" si="219"/>
        <v>0</v>
      </c>
      <c r="N817" s="57">
        <f t="shared" si="219"/>
        <v>0</v>
      </c>
      <c r="O817" s="63">
        <f t="shared" si="219"/>
        <v>0</v>
      </c>
      <c r="P817" s="65">
        <f t="shared" si="210"/>
        <v>0</v>
      </c>
      <c r="Q817" s="133">
        <f t="shared" si="211"/>
        <v>0</v>
      </c>
      <c r="S817" s="65">
        <f t="shared" si="212"/>
        <v>0</v>
      </c>
      <c r="T817" s="134"/>
    </row>
    <row r="818" spans="1:20" ht="24.75" customHeight="1" outlineLevel="1">
      <c r="A818" s="19"/>
      <c r="B818" s="20">
        <v>4141000</v>
      </c>
      <c r="C818" s="21" t="s">
        <v>724</v>
      </c>
      <c r="D818" s="57">
        <f t="shared" ref="D818:O818" si="220">+D819</f>
        <v>0</v>
      </c>
      <c r="E818" s="57">
        <f t="shared" si="220"/>
        <v>0</v>
      </c>
      <c r="F818" s="57">
        <f t="shared" si="220"/>
        <v>0</v>
      </c>
      <c r="G818" s="57">
        <f t="shared" si="220"/>
        <v>0</v>
      </c>
      <c r="H818" s="57">
        <f t="shared" si="220"/>
        <v>0</v>
      </c>
      <c r="I818" s="57">
        <f t="shared" si="220"/>
        <v>0</v>
      </c>
      <c r="J818" s="57">
        <f t="shared" si="220"/>
        <v>0</v>
      </c>
      <c r="K818" s="57">
        <f t="shared" si="220"/>
        <v>0</v>
      </c>
      <c r="L818" s="57">
        <f t="shared" si="220"/>
        <v>0</v>
      </c>
      <c r="M818" s="57">
        <f t="shared" si="220"/>
        <v>0</v>
      </c>
      <c r="N818" s="57">
        <f t="shared" si="220"/>
        <v>0</v>
      </c>
      <c r="O818" s="63">
        <f t="shared" si="220"/>
        <v>0</v>
      </c>
      <c r="P818" s="65">
        <f t="shared" si="210"/>
        <v>0</v>
      </c>
      <c r="Q818" s="133">
        <f t="shared" si="211"/>
        <v>0</v>
      </c>
      <c r="S818" s="65">
        <f t="shared" si="212"/>
        <v>0</v>
      </c>
      <c r="T818" s="134"/>
    </row>
    <row r="819" spans="1:20" ht="24.75" customHeight="1" outlineLevel="1">
      <c r="A819" s="19">
        <v>41202</v>
      </c>
      <c r="B819" s="20">
        <v>4141011</v>
      </c>
      <c r="C819" s="21" t="s">
        <v>725</v>
      </c>
      <c r="D819" s="57">
        <v>0</v>
      </c>
      <c r="E819" s="57">
        <v>0</v>
      </c>
      <c r="F819" s="57">
        <f>+ROUND(Q$819+E819,-2)</f>
        <v>0</v>
      </c>
      <c r="G819" s="57">
        <f>+ROUND(Q$819+F819,-2)</f>
        <v>0</v>
      </c>
      <c r="H819" s="57">
        <f>+ROUND(Q$819+G819,-2)</f>
        <v>0</v>
      </c>
      <c r="I819" s="57">
        <f>+ROUND(Q$819+H819,-2)</f>
        <v>0</v>
      </c>
      <c r="J819" s="57">
        <f>+ROUND(Q$819+I819,-2)</f>
        <v>0</v>
      </c>
      <c r="K819" s="57">
        <f>+ROUND(Q$819+J819,-2)</f>
        <v>0</v>
      </c>
      <c r="L819" s="57">
        <f>+ROUND(Q$819+K819,-2)</f>
        <v>0</v>
      </c>
      <c r="M819" s="57">
        <f>+ROUND(Q$819+L819,-2)</f>
        <v>0</v>
      </c>
      <c r="N819" s="57">
        <f>+ROUND(Q$819+M819,-2)</f>
        <v>0</v>
      </c>
      <c r="O819" s="63">
        <f>+ROUND(Q$819+N819,-2)</f>
        <v>0</v>
      </c>
      <c r="P819" s="65">
        <f t="shared" si="210"/>
        <v>0</v>
      </c>
      <c r="Q819" s="133">
        <f t="shared" si="211"/>
        <v>0</v>
      </c>
      <c r="S819" s="65">
        <f t="shared" si="212"/>
        <v>0</v>
      </c>
      <c r="T819" s="134"/>
    </row>
    <row r="820" spans="1:20" ht="24.75" customHeight="1" outlineLevel="1">
      <c r="A820" s="19"/>
      <c r="B820" s="20">
        <v>4142000</v>
      </c>
      <c r="C820" s="21" t="s">
        <v>726</v>
      </c>
      <c r="D820" s="57">
        <f t="shared" ref="D820:O820" si="221">+SUM(D821:D823)</f>
        <v>0</v>
      </c>
      <c r="E820" s="57">
        <f t="shared" si="221"/>
        <v>0</v>
      </c>
      <c r="F820" s="57">
        <f t="shared" si="221"/>
        <v>0</v>
      </c>
      <c r="G820" s="57">
        <f t="shared" si="221"/>
        <v>0</v>
      </c>
      <c r="H820" s="57">
        <f t="shared" si="221"/>
        <v>0</v>
      </c>
      <c r="I820" s="57">
        <f t="shared" si="221"/>
        <v>0</v>
      </c>
      <c r="J820" s="57">
        <f t="shared" si="221"/>
        <v>0</v>
      </c>
      <c r="K820" s="57">
        <f t="shared" si="221"/>
        <v>0</v>
      </c>
      <c r="L820" s="57">
        <f t="shared" si="221"/>
        <v>0</v>
      </c>
      <c r="M820" s="57">
        <f t="shared" si="221"/>
        <v>0</v>
      </c>
      <c r="N820" s="57">
        <f t="shared" si="221"/>
        <v>0</v>
      </c>
      <c r="O820" s="63">
        <f t="shared" si="221"/>
        <v>0</v>
      </c>
      <c r="P820" s="65">
        <f t="shared" si="210"/>
        <v>0</v>
      </c>
      <c r="Q820" s="133">
        <f t="shared" si="211"/>
        <v>0</v>
      </c>
      <c r="S820" s="65">
        <f t="shared" si="212"/>
        <v>0</v>
      </c>
      <c r="T820" s="134"/>
    </row>
    <row r="821" spans="1:20" ht="24.75" customHeight="1" outlineLevel="1">
      <c r="A821" s="19">
        <v>41309</v>
      </c>
      <c r="B821" s="20">
        <v>4142011</v>
      </c>
      <c r="C821" s="21" t="s">
        <v>727</v>
      </c>
      <c r="D821" s="57">
        <v>0</v>
      </c>
      <c r="E821" s="57">
        <v>0</v>
      </c>
      <c r="F821" s="57">
        <f>+ROUND(Q$821+E821,-2)</f>
        <v>0</v>
      </c>
      <c r="G821" s="57">
        <f>+ROUND(Q$821+F821,-2)</f>
        <v>0</v>
      </c>
      <c r="H821" s="57">
        <f>+ROUND(Q$821+G821,-2)</f>
        <v>0</v>
      </c>
      <c r="I821" s="57">
        <f>+ROUND(Q$821+H821,-2)</f>
        <v>0</v>
      </c>
      <c r="J821" s="57">
        <f>+ROUND(Q$821+I821,-2)</f>
        <v>0</v>
      </c>
      <c r="K821" s="57">
        <f>+ROUND(Q$821+J821,-2)</f>
        <v>0</v>
      </c>
      <c r="L821" s="57">
        <f>+ROUND(Q$821+K821,-2)</f>
        <v>0</v>
      </c>
      <c r="M821" s="57">
        <f>+ROUND(Q$821+L821,-2)</f>
        <v>0</v>
      </c>
      <c r="N821" s="57">
        <f>+ROUND(Q$821+M821,-2)</f>
        <v>0</v>
      </c>
      <c r="O821" s="63">
        <f>+ROUND(Q$821+N821,-2)</f>
        <v>0</v>
      </c>
      <c r="P821" s="65">
        <f t="shared" si="210"/>
        <v>0</v>
      </c>
      <c r="Q821" s="133">
        <f t="shared" si="211"/>
        <v>0</v>
      </c>
      <c r="S821" s="65">
        <f t="shared" si="212"/>
        <v>0</v>
      </c>
      <c r="T821" s="134"/>
    </row>
    <row r="822" spans="1:20" ht="24.75" customHeight="1" outlineLevel="1">
      <c r="A822" s="19">
        <v>41310</v>
      </c>
      <c r="B822" s="20">
        <v>4142012</v>
      </c>
      <c r="C822" s="21" t="s">
        <v>728</v>
      </c>
      <c r="D822" s="57">
        <v>0</v>
      </c>
      <c r="E822" s="57">
        <v>0</v>
      </c>
      <c r="F822" s="57">
        <f>+ROUND(Q$822+E822,-2)</f>
        <v>0</v>
      </c>
      <c r="G822" s="57">
        <f>+ROUND(Q$822+F822,-2)</f>
        <v>0</v>
      </c>
      <c r="H822" s="57">
        <f>+ROUND(Q$822+G822,-2)</f>
        <v>0</v>
      </c>
      <c r="I822" s="57">
        <f>+ROUND(Q$822+H822,-2)</f>
        <v>0</v>
      </c>
      <c r="J822" s="57">
        <f>+ROUND(Q$822+I822,-2)</f>
        <v>0</v>
      </c>
      <c r="K822" s="57">
        <f>+ROUND(Q$822+J822,-2)</f>
        <v>0</v>
      </c>
      <c r="L822" s="57">
        <f>+ROUND(Q$822+K822,-2)</f>
        <v>0</v>
      </c>
      <c r="M822" s="57">
        <f>+ROUND(Q$822+L822,-2)</f>
        <v>0</v>
      </c>
      <c r="N822" s="57">
        <f>+ROUND(Q$822+M822,-2)</f>
        <v>0</v>
      </c>
      <c r="O822" s="63">
        <f>+ROUND(Q$822+N822,-2)</f>
        <v>0</v>
      </c>
      <c r="P822" s="65">
        <f t="shared" si="210"/>
        <v>0</v>
      </c>
      <c r="Q822" s="133">
        <f t="shared" si="211"/>
        <v>0</v>
      </c>
      <c r="S822" s="65">
        <f t="shared" si="212"/>
        <v>0</v>
      </c>
      <c r="T822" s="134"/>
    </row>
    <row r="823" spans="1:20" ht="24.75" customHeight="1" outlineLevel="1">
      <c r="A823" s="19">
        <v>41724</v>
      </c>
      <c r="B823" s="20">
        <v>4142013</v>
      </c>
      <c r="C823" s="21" t="s">
        <v>729</v>
      </c>
      <c r="D823" s="57">
        <v>0</v>
      </c>
      <c r="E823" s="57">
        <v>0</v>
      </c>
      <c r="F823" s="57">
        <f>+ROUND(Q$823+E823,-2)</f>
        <v>0</v>
      </c>
      <c r="G823" s="57">
        <f>+ROUND(Q$823+F823,-2)</f>
        <v>0</v>
      </c>
      <c r="H823" s="57">
        <f>+ROUND(Q$823+G823,-2)</f>
        <v>0</v>
      </c>
      <c r="I823" s="57">
        <f>+ROUND(Q$823+H823,-2)</f>
        <v>0</v>
      </c>
      <c r="J823" s="57">
        <f>+ROUND(Q$823+I823,-2)</f>
        <v>0</v>
      </c>
      <c r="K823" s="57">
        <f>+ROUND(Q$823+J823,-2)</f>
        <v>0</v>
      </c>
      <c r="L823" s="57">
        <f>+ROUND(Q$823+K823,-2)</f>
        <v>0</v>
      </c>
      <c r="M823" s="57">
        <f>+ROUND(Q$823+L823,-2)</f>
        <v>0</v>
      </c>
      <c r="N823" s="57">
        <f>+ROUND(Q$823+M823,-2)</f>
        <v>0</v>
      </c>
      <c r="O823" s="63">
        <f>+ROUND(Q$823+N823,-2)</f>
        <v>0</v>
      </c>
      <c r="P823" s="65">
        <f t="shared" si="210"/>
        <v>0</v>
      </c>
      <c r="Q823" s="133">
        <f t="shared" si="211"/>
        <v>0</v>
      </c>
      <c r="S823" s="65">
        <f t="shared" si="212"/>
        <v>0</v>
      </c>
      <c r="T823" s="134"/>
    </row>
    <row r="824" spans="1:20" ht="24.75" customHeight="1" outlineLevel="1">
      <c r="A824" s="19"/>
      <c r="B824" s="20">
        <v>4143000</v>
      </c>
      <c r="C824" s="21" t="s">
        <v>730</v>
      </c>
      <c r="D824" s="57">
        <f t="shared" ref="D824:O824" si="222">+SUM(D825:D837)</f>
        <v>0</v>
      </c>
      <c r="E824" s="57">
        <f t="shared" si="222"/>
        <v>0</v>
      </c>
      <c r="F824" s="57">
        <f t="shared" si="222"/>
        <v>0</v>
      </c>
      <c r="G824" s="57">
        <f t="shared" si="222"/>
        <v>0</v>
      </c>
      <c r="H824" s="57">
        <f t="shared" si="222"/>
        <v>0</v>
      </c>
      <c r="I824" s="57">
        <f t="shared" si="222"/>
        <v>0</v>
      </c>
      <c r="J824" s="57">
        <f t="shared" si="222"/>
        <v>0</v>
      </c>
      <c r="K824" s="57">
        <f t="shared" si="222"/>
        <v>0</v>
      </c>
      <c r="L824" s="57">
        <f t="shared" si="222"/>
        <v>0</v>
      </c>
      <c r="M824" s="57">
        <f t="shared" si="222"/>
        <v>0</v>
      </c>
      <c r="N824" s="57">
        <f t="shared" si="222"/>
        <v>0</v>
      </c>
      <c r="O824" s="63">
        <f t="shared" si="222"/>
        <v>0</v>
      </c>
      <c r="P824" s="65">
        <f t="shared" si="210"/>
        <v>0</v>
      </c>
      <c r="Q824" s="133">
        <f t="shared" si="211"/>
        <v>0</v>
      </c>
      <c r="S824" s="65">
        <f t="shared" si="212"/>
        <v>0</v>
      </c>
      <c r="T824" s="134"/>
    </row>
    <row r="825" spans="1:20" ht="24.75" customHeight="1" outlineLevel="1">
      <c r="A825" s="19">
        <v>41411</v>
      </c>
      <c r="B825" s="20">
        <v>4143011</v>
      </c>
      <c r="C825" s="21" t="s">
        <v>731</v>
      </c>
      <c r="D825" s="57">
        <v>0</v>
      </c>
      <c r="E825" s="57">
        <v>0</v>
      </c>
      <c r="F825" s="57">
        <f>+ROUND(Q$825+E825,-2)</f>
        <v>0</v>
      </c>
      <c r="G825" s="57">
        <f>+ROUND(Q$825+F825,-2)</f>
        <v>0</v>
      </c>
      <c r="H825" s="57">
        <f>+ROUND(Q$825+G825,-2)</f>
        <v>0</v>
      </c>
      <c r="I825" s="57">
        <f>+ROUND(Q$825+H825,-2)</f>
        <v>0</v>
      </c>
      <c r="J825" s="57">
        <f>+ROUND(Q$825+I825,-2)</f>
        <v>0</v>
      </c>
      <c r="K825" s="57">
        <f>+ROUND(Q$825+J825,-2)</f>
        <v>0</v>
      </c>
      <c r="L825" s="57">
        <f>+ROUND(Q$825+K825,-2)</f>
        <v>0</v>
      </c>
      <c r="M825" s="57">
        <f>+ROUND(Q$825+L825,-2)</f>
        <v>0</v>
      </c>
      <c r="N825" s="57">
        <f>+ROUND(Q$825+M825,-2)</f>
        <v>0</v>
      </c>
      <c r="O825" s="63">
        <f>+ROUND(Q$825+N825,-2)</f>
        <v>0</v>
      </c>
      <c r="P825" s="65">
        <f t="shared" si="210"/>
        <v>0</v>
      </c>
      <c r="Q825" s="133">
        <f t="shared" si="211"/>
        <v>0</v>
      </c>
      <c r="S825" s="65">
        <f t="shared" si="212"/>
        <v>0</v>
      </c>
      <c r="T825" s="134"/>
    </row>
    <row r="826" spans="1:20" ht="24.75" customHeight="1" outlineLevel="1">
      <c r="A826" s="19">
        <v>41412</v>
      </c>
      <c r="B826" s="20">
        <v>4143012</v>
      </c>
      <c r="C826" s="21" t="s">
        <v>732</v>
      </c>
      <c r="D826" s="57">
        <v>0</v>
      </c>
      <c r="E826" s="57">
        <v>0</v>
      </c>
      <c r="F826" s="57">
        <f>+ROUND(Q$826+E826,-2)</f>
        <v>0</v>
      </c>
      <c r="G826" s="57">
        <f>+ROUND(Q$826+F826,-2)</f>
        <v>0</v>
      </c>
      <c r="H826" s="57">
        <f>+ROUND(Q$826+G826,-2)</f>
        <v>0</v>
      </c>
      <c r="I826" s="57">
        <f>+ROUND(Q$826+H826,-2)</f>
        <v>0</v>
      </c>
      <c r="J826" s="57">
        <f>+ROUND(Q$826+I826,-2)</f>
        <v>0</v>
      </c>
      <c r="K826" s="57">
        <f>+ROUND(Q$826+J826,-2)</f>
        <v>0</v>
      </c>
      <c r="L826" s="57">
        <f>+ROUND(Q$826+K826,-2)</f>
        <v>0</v>
      </c>
      <c r="M826" s="57">
        <f>+ROUND(Q$826+L826,-2)</f>
        <v>0</v>
      </c>
      <c r="N826" s="57">
        <f>+ROUND(Q$826+M826,-2)</f>
        <v>0</v>
      </c>
      <c r="O826" s="63">
        <f>+ROUND(Q$826+N826,-2)</f>
        <v>0</v>
      </c>
      <c r="P826" s="65">
        <f t="shared" si="210"/>
        <v>0</v>
      </c>
      <c r="Q826" s="133">
        <f t="shared" si="211"/>
        <v>0</v>
      </c>
      <c r="S826" s="65">
        <f t="shared" si="212"/>
        <v>0</v>
      </c>
      <c r="T826" s="134"/>
    </row>
    <row r="827" spans="1:20" ht="24.75" customHeight="1" outlineLevel="1">
      <c r="A827" s="19">
        <v>41413</v>
      </c>
      <c r="B827" s="20">
        <v>4143013</v>
      </c>
      <c r="C827" s="21" t="s">
        <v>733</v>
      </c>
      <c r="D827" s="57">
        <v>0</v>
      </c>
      <c r="E827" s="57">
        <v>0</v>
      </c>
      <c r="F827" s="57">
        <f>+ROUND(Q$827+E827,-2)</f>
        <v>0</v>
      </c>
      <c r="G827" s="57">
        <f>+ROUND(Q$827+F827,-2)</f>
        <v>0</v>
      </c>
      <c r="H827" s="57">
        <f>+ROUND(Q$827+G827,-2)</f>
        <v>0</v>
      </c>
      <c r="I827" s="57">
        <f>+ROUND(Q$827+H827,-2)</f>
        <v>0</v>
      </c>
      <c r="J827" s="57">
        <f>+ROUND(Q$827+I827,-2)</f>
        <v>0</v>
      </c>
      <c r="K827" s="57">
        <f>+ROUND(Q$827+J827,-2)</f>
        <v>0</v>
      </c>
      <c r="L827" s="57">
        <f>+ROUND(Q$827+K827,-2)</f>
        <v>0</v>
      </c>
      <c r="M827" s="57">
        <f>+ROUND(Q$827+L827,-2)</f>
        <v>0</v>
      </c>
      <c r="N827" s="57">
        <f>+ROUND(Q$827+M827,-2)</f>
        <v>0</v>
      </c>
      <c r="O827" s="63">
        <f>+ROUND(Q$827+N827,-2)</f>
        <v>0</v>
      </c>
      <c r="P827" s="65">
        <f t="shared" si="210"/>
        <v>0</v>
      </c>
      <c r="Q827" s="133">
        <f t="shared" si="211"/>
        <v>0</v>
      </c>
      <c r="S827" s="65">
        <f t="shared" si="212"/>
        <v>0</v>
      </c>
      <c r="T827" s="134"/>
    </row>
    <row r="828" spans="1:20" ht="24.75" customHeight="1" outlineLevel="1">
      <c r="A828" s="19">
        <v>41414</v>
      </c>
      <c r="B828" s="20">
        <v>4143014</v>
      </c>
      <c r="C828" s="21" t="s">
        <v>734</v>
      </c>
      <c r="D828" s="57">
        <v>0</v>
      </c>
      <c r="E828" s="57">
        <v>0</v>
      </c>
      <c r="F828" s="57">
        <f>+ROUND(Q$828+E828,-2)</f>
        <v>0</v>
      </c>
      <c r="G828" s="57">
        <f>+ROUND(Q$828+F828,-2)</f>
        <v>0</v>
      </c>
      <c r="H828" s="57">
        <f>+ROUND(Q$828+G828,-2)</f>
        <v>0</v>
      </c>
      <c r="I828" s="57">
        <f>+ROUND(Q$828+H828,-2)</f>
        <v>0</v>
      </c>
      <c r="J828" s="57">
        <f>+ROUND(Q$828+I828,-2)</f>
        <v>0</v>
      </c>
      <c r="K828" s="57">
        <f>+ROUND(Q$828+J828,-2)</f>
        <v>0</v>
      </c>
      <c r="L828" s="57">
        <f>+ROUND(Q$828+K828,-2)</f>
        <v>0</v>
      </c>
      <c r="M828" s="57">
        <f>+ROUND(Q$828+L828,-2)</f>
        <v>0</v>
      </c>
      <c r="N828" s="57">
        <f>+ROUND(Q$828+M828,-2)</f>
        <v>0</v>
      </c>
      <c r="O828" s="63">
        <f>+ROUND(Q$828+N828,-2)</f>
        <v>0</v>
      </c>
      <c r="P828" s="65">
        <f t="shared" si="210"/>
        <v>0</v>
      </c>
      <c r="Q828" s="133">
        <f t="shared" si="211"/>
        <v>0</v>
      </c>
      <c r="S828" s="65">
        <f t="shared" si="212"/>
        <v>0</v>
      </c>
      <c r="T828" s="134"/>
    </row>
    <row r="829" spans="1:20" ht="24.75" customHeight="1" outlineLevel="1">
      <c r="A829" s="19">
        <v>41415</v>
      </c>
      <c r="B829" s="20">
        <v>4143015</v>
      </c>
      <c r="C829" s="21" t="s">
        <v>735</v>
      </c>
      <c r="D829" s="57">
        <v>0</v>
      </c>
      <c r="E829" s="57">
        <v>0</v>
      </c>
      <c r="F829" s="57">
        <f>+ROUND(Q$829+E829,-2)</f>
        <v>0</v>
      </c>
      <c r="G829" s="57">
        <f>+ROUND(Q$829+F829,-2)</f>
        <v>0</v>
      </c>
      <c r="H829" s="57">
        <f>+ROUND(Q$829+G829,-2)</f>
        <v>0</v>
      </c>
      <c r="I829" s="57">
        <f>+ROUND(Q$829+H829,-2)</f>
        <v>0</v>
      </c>
      <c r="J829" s="57">
        <f>+ROUND(Q$829+I829,-2)</f>
        <v>0</v>
      </c>
      <c r="K829" s="57">
        <f>+ROUND(Q$829+J829,-2)</f>
        <v>0</v>
      </c>
      <c r="L829" s="57">
        <f>+ROUND(Q$829+K829,-2)</f>
        <v>0</v>
      </c>
      <c r="M829" s="57">
        <f>+ROUND(Q$829+L829,-2)</f>
        <v>0</v>
      </c>
      <c r="N829" s="57">
        <f>+ROUND(Q$829+M829,-2)</f>
        <v>0</v>
      </c>
      <c r="O829" s="63">
        <f>+ROUND(Q$829+N829,-2)</f>
        <v>0</v>
      </c>
      <c r="P829" s="65">
        <f t="shared" si="210"/>
        <v>0</v>
      </c>
      <c r="Q829" s="133">
        <f t="shared" si="211"/>
        <v>0</v>
      </c>
      <c r="S829" s="65">
        <f t="shared" si="212"/>
        <v>0</v>
      </c>
      <c r="T829" s="134"/>
    </row>
    <row r="830" spans="1:20" ht="24.75" customHeight="1" outlineLevel="1">
      <c r="A830" s="19">
        <v>41419</v>
      </c>
      <c r="B830" s="20">
        <v>4143016</v>
      </c>
      <c r="C830" s="21" t="s">
        <v>736</v>
      </c>
      <c r="D830" s="57">
        <v>0</v>
      </c>
      <c r="E830" s="57">
        <v>0</v>
      </c>
      <c r="F830" s="57">
        <f>+ROUND(Q$830+E830,-2)</f>
        <v>0</v>
      </c>
      <c r="G830" s="57">
        <f>+ROUND(Q$830+F830,-2)</f>
        <v>0</v>
      </c>
      <c r="H830" s="57">
        <f>+ROUND(Q$830+G830,-2)</f>
        <v>0</v>
      </c>
      <c r="I830" s="57">
        <f>+ROUND(Q$830+H830,-2)</f>
        <v>0</v>
      </c>
      <c r="J830" s="57">
        <f>+ROUND(Q$830+I830,-2)</f>
        <v>0</v>
      </c>
      <c r="K830" s="57">
        <f>+ROUND(Q$830+J830,-2)</f>
        <v>0</v>
      </c>
      <c r="L830" s="57">
        <f>+ROUND(Q$830+K830,-2)</f>
        <v>0</v>
      </c>
      <c r="M830" s="57">
        <f>+ROUND(Q$830+L830,-2)</f>
        <v>0</v>
      </c>
      <c r="N830" s="57">
        <f>+ROUND(Q$830+M830,-2)</f>
        <v>0</v>
      </c>
      <c r="O830" s="63">
        <f>+ROUND(Q$830+N830,-2)</f>
        <v>0</v>
      </c>
      <c r="P830" s="65">
        <f t="shared" si="210"/>
        <v>0</v>
      </c>
      <c r="Q830" s="133">
        <f t="shared" si="211"/>
        <v>0</v>
      </c>
      <c r="S830" s="65">
        <f t="shared" si="212"/>
        <v>0</v>
      </c>
      <c r="T830" s="134"/>
    </row>
    <row r="831" spans="1:20" ht="24.75" customHeight="1" outlineLevel="1">
      <c r="A831" s="19">
        <v>41421</v>
      </c>
      <c r="B831" s="20">
        <v>4143017</v>
      </c>
      <c r="C831" s="21" t="s">
        <v>737</v>
      </c>
      <c r="D831" s="57">
        <v>0</v>
      </c>
      <c r="E831" s="57">
        <v>0</v>
      </c>
      <c r="F831" s="57">
        <f>+ROUND(Q$831+E831,-2)</f>
        <v>0</v>
      </c>
      <c r="G831" s="57">
        <f>+ROUND(Q$831+F831,-2)</f>
        <v>0</v>
      </c>
      <c r="H831" s="57">
        <f>+ROUND(Q$831+G831,-2)</f>
        <v>0</v>
      </c>
      <c r="I831" s="57">
        <f>+ROUND(Q$831+H831,-2)</f>
        <v>0</v>
      </c>
      <c r="J831" s="57">
        <f>+ROUND(Q$831+I831,-2)</f>
        <v>0</v>
      </c>
      <c r="K831" s="57">
        <f>+ROUND(Q$831+J831,-2)</f>
        <v>0</v>
      </c>
      <c r="L831" s="57">
        <f>+ROUND(Q$831+K831,-2)</f>
        <v>0</v>
      </c>
      <c r="M831" s="57">
        <f>+ROUND(Q$831+L831,-2)</f>
        <v>0</v>
      </c>
      <c r="N831" s="57">
        <f>+ROUND(Q$831+M831,-2)</f>
        <v>0</v>
      </c>
      <c r="O831" s="63">
        <f>+ROUND(Q$831+N831,-2)</f>
        <v>0</v>
      </c>
      <c r="P831" s="65">
        <f t="shared" si="210"/>
        <v>0</v>
      </c>
      <c r="Q831" s="133">
        <f t="shared" si="211"/>
        <v>0</v>
      </c>
      <c r="S831" s="65">
        <f t="shared" si="212"/>
        <v>0</v>
      </c>
      <c r="T831" s="134"/>
    </row>
    <row r="832" spans="1:20" ht="24.75" customHeight="1" outlineLevel="1">
      <c r="A832" s="19">
        <v>41422</v>
      </c>
      <c r="B832" s="20">
        <v>4143018</v>
      </c>
      <c r="C832" s="21" t="s">
        <v>738</v>
      </c>
      <c r="D832" s="57">
        <v>0</v>
      </c>
      <c r="E832" s="57">
        <v>0</v>
      </c>
      <c r="F832" s="57">
        <f>+ROUND(Q$832+E832,-2)</f>
        <v>0</v>
      </c>
      <c r="G832" s="57">
        <f>+ROUND(Q$832+F832,-2)</f>
        <v>0</v>
      </c>
      <c r="H832" s="57">
        <f>+ROUND(Q$832+G832,-2)</f>
        <v>0</v>
      </c>
      <c r="I832" s="57">
        <f>+ROUND(Q$832+H832,-2)</f>
        <v>0</v>
      </c>
      <c r="J832" s="57">
        <f>+ROUND(Q$832+I832,-2)</f>
        <v>0</v>
      </c>
      <c r="K832" s="57">
        <f>+ROUND(Q$832+J832,-2)</f>
        <v>0</v>
      </c>
      <c r="L832" s="57">
        <f>+ROUND(Q$832+K832,-2)</f>
        <v>0</v>
      </c>
      <c r="M832" s="57">
        <f>+ROUND(Q$832+L832,-2)</f>
        <v>0</v>
      </c>
      <c r="N832" s="57">
        <f>+ROUND(Q$832+M832,-2)</f>
        <v>0</v>
      </c>
      <c r="O832" s="63">
        <f>+ROUND(Q$832+N832,-2)</f>
        <v>0</v>
      </c>
      <c r="P832" s="65">
        <f t="shared" si="210"/>
        <v>0</v>
      </c>
      <c r="Q832" s="133">
        <f t="shared" si="211"/>
        <v>0</v>
      </c>
      <c r="S832" s="65">
        <f t="shared" si="212"/>
        <v>0</v>
      </c>
      <c r="T832" s="134"/>
    </row>
    <row r="833" spans="1:20" ht="24.75" customHeight="1" outlineLevel="1">
      <c r="A833" s="19">
        <v>41423</v>
      </c>
      <c r="B833" s="20">
        <v>4143021</v>
      </c>
      <c r="C833" s="21" t="s">
        <v>739</v>
      </c>
      <c r="D833" s="57">
        <v>0</v>
      </c>
      <c r="E833" s="57">
        <v>0</v>
      </c>
      <c r="F833" s="57">
        <f>+ROUND(Q$833+E833,-2)</f>
        <v>0</v>
      </c>
      <c r="G833" s="57">
        <f>+ROUND(Q$833+F833,-2)</f>
        <v>0</v>
      </c>
      <c r="H833" s="57">
        <f>+ROUND(Q$833+G833,-2)</f>
        <v>0</v>
      </c>
      <c r="I833" s="57">
        <f>+ROUND(Q$833+H833,-2)</f>
        <v>0</v>
      </c>
      <c r="J833" s="57">
        <f>+ROUND(Q$833+I833,-2)</f>
        <v>0</v>
      </c>
      <c r="K833" s="57">
        <f>+ROUND(Q$833+J833,-2)</f>
        <v>0</v>
      </c>
      <c r="L833" s="57">
        <f>+ROUND(Q$833+K833,-2)</f>
        <v>0</v>
      </c>
      <c r="M833" s="57">
        <f>+ROUND(Q$833+L833,-2)</f>
        <v>0</v>
      </c>
      <c r="N833" s="57">
        <f>+ROUND(Q$833+M833,-2)</f>
        <v>0</v>
      </c>
      <c r="O833" s="63">
        <f>+ROUND(Q$833+N833,-2)</f>
        <v>0</v>
      </c>
      <c r="P833" s="65">
        <f t="shared" si="210"/>
        <v>0</v>
      </c>
      <c r="Q833" s="133">
        <f t="shared" si="211"/>
        <v>0</v>
      </c>
      <c r="S833" s="65">
        <f t="shared" si="212"/>
        <v>0</v>
      </c>
      <c r="T833" s="134"/>
    </row>
    <row r="834" spans="1:20" ht="24.75" customHeight="1" outlineLevel="1">
      <c r="A834" s="19">
        <v>41424</v>
      </c>
      <c r="B834" s="20">
        <v>4143022</v>
      </c>
      <c r="C834" s="21" t="s">
        <v>740</v>
      </c>
      <c r="D834" s="57">
        <v>0</v>
      </c>
      <c r="E834" s="57">
        <v>0</v>
      </c>
      <c r="F834" s="57">
        <f>+ROUND(Q$834+E834,-2)</f>
        <v>0</v>
      </c>
      <c r="G834" s="57">
        <f>+ROUND(Q$834+F834,-2)</f>
        <v>0</v>
      </c>
      <c r="H834" s="57">
        <f>+ROUND(Q$834+G834,-2)</f>
        <v>0</v>
      </c>
      <c r="I834" s="57">
        <f>+ROUND(Q$834+H834,-2)</f>
        <v>0</v>
      </c>
      <c r="J834" s="57">
        <f>+ROUND(Q$834+I834,-2)</f>
        <v>0</v>
      </c>
      <c r="K834" s="57">
        <f>+ROUND(Q$834+J834,-2)</f>
        <v>0</v>
      </c>
      <c r="L834" s="57">
        <f>+ROUND(Q$834+K834,-2)</f>
        <v>0</v>
      </c>
      <c r="M834" s="57">
        <f>+ROUND(Q$834+L834,-2)</f>
        <v>0</v>
      </c>
      <c r="N834" s="57">
        <f>+ROUND(Q$834+M834,-2)</f>
        <v>0</v>
      </c>
      <c r="O834" s="63">
        <f>+ROUND(Q$834+N834,-2)</f>
        <v>0</v>
      </c>
      <c r="P834" s="65">
        <f t="shared" si="210"/>
        <v>0</v>
      </c>
      <c r="Q834" s="133">
        <f t="shared" si="211"/>
        <v>0</v>
      </c>
      <c r="S834" s="65">
        <f t="shared" si="212"/>
        <v>0</v>
      </c>
      <c r="T834" s="134"/>
    </row>
    <row r="835" spans="1:20" ht="24.75" customHeight="1" outlineLevel="1">
      <c r="A835" s="19">
        <v>41425</v>
      </c>
      <c r="B835" s="20">
        <v>4143025</v>
      </c>
      <c r="C835" s="21" t="s">
        <v>741</v>
      </c>
      <c r="D835" s="57">
        <v>0</v>
      </c>
      <c r="E835" s="57">
        <v>0</v>
      </c>
      <c r="F835" s="57">
        <f>+ROUND(Q$835+E835,-2)</f>
        <v>0</v>
      </c>
      <c r="G835" s="57">
        <f>+ROUND(Q$835+F835,-2)</f>
        <v>0</v>
      </c>
      <c r="H835" s="57">
        <f>+ROUND(Q$835+G835,-2)</f>
        <v>0</v>
      </c>
      <c r="I835" s="57">
        <f>+ROUND(Q$835+H835,-2)</f>
        <v>0</v>
      </c>
      <c r="J835" s="57">
        <f>+ROUND(Q$835+I835,-2)</f>
        <v>0</v>
      </c>
      <c r="K835" s="57">
        <f>+ROUND(Q$835+J835,-2)</f>
        <v>0</v>
      </c>
      <c r="L835" s="57">
        <f>+ROUND(Q$835+K835,-2)</f>
        <v>0</v>
      </c>
      <c r="M835" s="57">
        <f>+ROUND(Q$835+L835,-2)</f>
        <v>0</v>
      </c>
      <c r="N835" s="57">
        <f>+ROUND(Q$835+M835,-2)</f>
        <v>0</v>
      </c>
      <c r="O835" s="63">
        <f>+ROUND(Q$835+N835,-2)</f>
        <v>0</v>
      </c>
      <c r="P835" s="65">
        <f t="shared" si="210"/>
        <v>0</v>
      </c>
      <c r="Q835" s="133">
        <f t="shared" si="211"/>
        <v>0</v>
      </c>
      <c r="S835" s="65">
        <f t="shared" si="212"/>
        <v>0</v>
      </c>
      <c r="T835" s="134"/>
    </row>
    <row r="836" spans="1:20" ht="24.75" customHeight="1" outlineLevel="1">
      <c r="A836" s="19">
        <v>41429</v>
      </c>
      <c r="B836" s="20">
        <v>4143029</v>
      </c>
      <c r="C836" s="21" t="s">
        <v>736</v>
      </c>
      <c r="D836" s="57">
        <v>0</v>
      </c>
      <c r="E836" s="57">
        <v>0</v>
      </c>
      <c r="F836" s="57">
        <f>+ROUND(Q$836+E836,-2)</f>
        <v>0</v>
      </c>
      <c r="G836" s="57">
        <f>+ROUND(Q$836+F836,-2)</f>
        <v>0</v>
      </c>
      <c r="H836" s="57">
        <f>+ROUND(Q$836+G836,-2)</f>
        <v>0</v>
      </c>
      <c r="I836" s="57">
        <f>+ROUND(Q$836+H836,-2)</f>
        <v>0</v>
      </c>
      <c r="J836" s="57">
        <f>+ROUND(Q$836+I836,-2)</f>
        <v>0</v>
      </c>
      <c r="K836" s="57">
        <f>+ROUND(Q$836+J836,-2)</f>
        <v>0</v>
      </c>
      <c r="L836" s="57">
        <f>+ROUND(Q$836+K836,-2)</f>
        <v>0</v>
      </c>
      <c r="M836" s="57">
        <f>+ROUND(Q$836+L836,-2)</f>
        <v>0</v>
      </c>
      <c r="N836" s="57">
        <f>+ROUND(Q$836+M836,-2)</f>
        <v>0</v>
      </c>
      <c r="O836" s="63">
        <f>+ROUND(Q$836+N836,-2)</f>
        <v>0</v>
      </c>
      <c r="P836" s="65">
        <f t="shared" si="210"/>
        <v>0</v>
      </c>
      <c r="Q836" s="133">
        <f t="shared" si="211"/>
        <v>0</v>
      </c>
      <c r="S836" s="65">
        <f t="shared" si="212"/>
        <v>0</v>
      </c>
      <c r="T836" s="134"/>
    </row>
    <row r="837" spans="1:20" ht="24.75" customHeight="1" outlineLevel="1">
      <c r="A837" s="19">
        <v>41751</v>
      </c>
      <c r="B837" s="20">
        <v>4143031</v>
      </c>
      <c r="C837" s="21" t="s">
        <v>729</v>
      </c>
      <c r="D837" s="57">
        <v>0</v>
      </c>
      <c r="E837" s="57">
        <v>0</v>
      </c>
      <c r="F837" s="57">
        <f>+ROUND(Q$837+E837,-2)</f>
        <v>0</v>
      </c>
      <c r="G837" s="57">
        <f>+ROUND(Q$837+F837,-2)</f>
        <v>0</v>
      </c>
      <c r="H837" s="57">
        <f>+ROUND(Q$837+G837,-2)</f>
        <v>0</v>
      </c>
      <c r="I837" s="57">
        <f>+ROUND(Q$837+H837,-2)</f>
        <v>0</v>
      </c>
      <c r="J837" s="57">
        <f>+ROUND(Q$837+I837,-2)</f>
        <v>0</v>
      </c>
      <c r="K837" s="57">
        <f>+ROUND(Q$837+J837,-2)</f>
        <v>0</v>
      </c>
      <c r="L837" s="57">
        <f>+ROUND(Q$837+K837,-2)</f>
        <v>0</v>
      </c>
      <c r="M837" s="57">
        <f>+ROUND(Q$837+L837,-2)</f>
        <v>0</v>
      </c>
      <c r="N837" s="57">
        <f>+ROUND(Q$837+M837,-2)</f>
        <v>0</v>
      </c>
      <c r="O837" s="63">
        <f>+ROUND(Q$837+N837,-2)</f>
        <v>0</v>
      </c>
      <c r="P837" s="65">
        <f t="shared" si="210"/>
        <v>0</v>
      </c>
      <c r="Q837" s="133">
        <f t="shared" si="211"/>
        <v>0</v>
      </c>
      <c r="S837" s="65">
        <f t="shared" si="212"/>
        <v>0</v>
      </c>
      <c r="T837" s="134"/>
    </row>
    <row r="838" spans="1:20" ht="24.75" customHeight="1" outlineLevel="1">
      <c r="A838" s="19"/>
      <c r="B838" s="20">
        <v>4150000</v>
      </c>
      <c r="C838" s="21" t="s">
        <v>742</v>
      </c>
      <c r="D838" s="57">
        <f>+D839+D844</f>
        <v>13382861.320999999</v>
      </c>
      <c r="E838" s="57">
        <f>+E839+E844</f>
        <v>25722602.710999995</v>
      </c>
      <c r="F838" s="57">
        <f t="shared" ref="F838:O838" si="223">+F839+F844</f>
        <v>34401755.699000001</v>
      </c>
      <c r="G838" s="57">
        <f t="shared" si="223"/>
        <v>42665655.699000001</v>
      </c>
      <c r="H838" s="57">
        <f t="shared" si="223"/>
        <v>50848755.699000001</v>
      </c>
      <c r="I838" s="57">
        <f t="shared" si="223"/>
        <v>59054255.699000001</v>
      </c>
      <c r="J838" s="57">
        <f t="shared" si="223"/>
        <v>67282255.699000001</v>
      </c>
      <c r="K838" s="57">
        <f t="shared" si="223"/>
        <v>75532055.699000001</v>
      </c>
      <c r="L838" s="57">
        <f t="shared" si="223"/>
        <v>84235855.699000001</v>
      </c>
      <c r="M838" s="57">
        <f t="shared" si="223"/>
        <v>92817155.699000001</v>
      </c>
      <c r="N838" s="57">
        <f t="shared" si="223"/>
        <v>101395555.699</v>
      </c>
      <c r="O838" s="63">
        <f t="shared" si="223"/>
        <v>109868755.699</v>
      </c>
      <c r="P838" s="65">
        <f t="shared" si="210"/>
        <v>0</v>
      </c>
      <c r="Q838" s="133"/>
      <c r="S838" s="65">
        <f t="shared" si="212"/>
        <v>0</v>
      </c>
      <c r="T838" s="134"/>
    </row>
    <row r="839" spans="1:20" ht="24.75" customHeight="1" outlineLevel="1">
      <c r="A839" s="19"/>
      <c r="B839" s="20">
        <v>4151000</v>
      </c>
      <c r="C839" s="21" t="s">
        <v>743</v>
      </c>
      <c r="D839" s="57">
        <f t="shared" ref="D839:O839" si="224">+SUM(D840:D843)</f>
        <v>0</v>
      </c>
      <c r="E839" s="57">
        <f t="shared" si="224"/>
        <v>0</v>
      </c>
      <c r="F839" s="57">
        <f t="shared" si="224"/>
        <v>0</v>
      </c>
      <c r="G839" s="57">
        <f t="shared" si="224"/>
        <v>0</v>
      </c>
      <c r="H839" s="57">
        <f t="shared" si="224"/>
        <v>0</v>
      </c>
      <c r="I839" s="57">
        <f t="shared" si="224"/>
        <v>0</v>
      </c>
      <c r="J839" s="57">
        <f t="shared" si="224"/>
        <v>0</v>
      </c>
      <c r="K839" s="57">
        <f t="shared" si="224"/>
        <v>0</v>
      </c>
      <c r="L839" s="57">
        <f t="shared" si="224"/>
        <v>0</v>
      </c>
      <c r="M839" s="57">
        <f t="shared" si="224"/>
        <v>0</v>
      </c>
      <c r="N839" s="57">
        <f t="shared" si="224"/>
        <v>0</v>
      </c>
      <c r="O839" s="63">
        <f t="shared" si="224"/>
        <v>0</v>
      </c>
      <c r="P839" s="65">
        <f t="shared" si="210"/>
        <v>0</v>
      </c>
      <c r="Q839" s="137" t="s">
        <v>744</v>
      </c>
      <c r="S839" s="65">
        <f t="shared" si="212"/>
        <v>0</v>
      </c>
      <c r="T839" s="134"/>
    </row>
    <row r="840" spans="1:20" ht="24.75" customHeight="1" outlineLevel="1">
      <c r="A840" s="19">
        <v>41312</v>
      </c>
      <c r="B840" s="20">
        <v>4151011</v>
      </c>
      <c r="C840" s="21" t="s">
        <v>745</v>
      </c>
      <c r="D840" s="57">
        <v>0</v>
      </c>
      <c r="E840" s="57">
        <v>0</v>
      </c>
      <c r="F840" s="57">
        <v>0</v>
      </c>
      <c r="G840" s="57">
        <v>0</v>
      </c>
      <c r="H840" s="57">
        <v>0</v>
      </c>
      <c r="I840" s="57">
        <v>0</v>
      </c>
      <c r="J840" s="57">
        <v>0</v>
      </c>
      <c r="K840" s="57">
        <v>0</v>
      </c>
      <c r="L840" s="57">
        <v>0</v>
      </c>
      <c r="M840" s="57">
        <v>0</v>
      </c>
      <c r="N840" s="57">
        <v>0</v>
      </c>
      <c r="O840" s="63">
        <v>0</v>
      </c>
      <c r="P840" s="135">
        <f t="shared" si="210"/>
        <v>0</v>
      </c>
      <c r="Q840" s="138">
        <f>IFERROR(IF((E840/(+VLOOKUP(P840,B$166:O$215,4,FALSE))*12/2)*100&lt;9,9,IF(E840/(+VLOOKUP(P840,B$166:O$215,4,FALSE))*12/2*100&gt;13,13,E840/(+VLOOKUP(P840,B$166:O$215,4,FALSE))*12/2*100)),0)</f>
        <v>0</v>
      </c>
      <c r="S840" s="65">
        <f t="shared" si="212"/>
        <v>0</v>
      </c>
      <c r="T840" s="134"/>
    </row>
    <row r="841" spans="1:20" ht="24.75" customHeight="1" outlineLevel="1">
      <c r="A841" s="19">
        <v>41725</v>
      </c>
      <c r="B841" s="20">
        <v>4151012</v>
      </c>
      <c r="C841" s="21" t="s">
        <v>746</v>
      </c>
      <c r="D841" s="57">
        <v>0</v>
      </c>
      <c r="E841" s="57">
        <v>0</v>
      </c>
      <c r="F841" s="57">
        <v>0</v>
      </c>
      <c r="G841" s="57">
        <v>0</v>
      </c>
      <c r="H841" s="57">
        <v>0</v>
      </c>
      <c r="I841" s="57">
        <v>0</v>
      </c>
      <c r="J841" s="57">
        <v>0</v>
      </c>
      <c r="K841" s="57">
        <v>0</v>
      </c>
      <c r="L841" s="57">
        <v>0</v>
      </c>
      <c r="M841" s="57">
        <v>0</v>
      </c>
      <c r="N841" s="57">
        <v>0</v>
      </c>
      <c r="O841" s="63">
        <v>0</v>
      </c>
      <c r="P841" s="135">
        <f t="shared" si="210"/>
        <v>0</v>
      </c>
      <c r="Q841" s="138">
        <f>IFERROR(IF((E841/(+VLOOKUP(P841,B$166:O$215,4,FALSE))*12/2)*100&lt;9,9,IF(E841/(+VLOOKUP(P841,B$166:O$215,4,FALSE))*12/2*100&gt;13,13,E841/(+VLOOKUP(P841,B$166:O$215,4,FALSE))*12/2*100)),0)</f>
        <v>0</v>
      </c>
      <c r="S841" s="65">
        <f t="shared" si="212"/>
        <v>0</v>
      </c>
      <c r="T841" s="134"/>
    </row>
    <row r="842" spans="1:20" ht="24.75" customHeight="1" outlineLevel="1">
      <c r="A842" s="19">
        <v>41752</v>
      </c>
      <c r="B842" s="20">
        <v>4151013</v>
      </c>
      <c r="C842" s="21" t="s">
        <v>746</v>
      </c>
      <c r="D842" s="57">
        <v>0</v>
      </c>
      <c r="E842" s="57">
        <v>0</v>
      </c>
      <c r="F842" s="57">
        <v>0</v>
      </c>
      <c r="G842" s="57">
        <v>0</v>
      </c>
      <c r="H842" s="57">
        <v>0</v>
      </c>
      <c r="I842" s="57">
        <v>0</v>
      </c>
      <c r="J842" s="57">
        <v>0</v>
      </c>
      <c r="K842" s="57">
        <v>0</v>
      </c>
      <c r="L842" s="57">
        <v>0</v>
      </c>
      <c r="M842" s="57">
        <v>0</v>
      </c>
      <c r="N842" s="57">
        <v>0</v>
      </c>
      <c r="O842" s="63">
        <v>0</v>
      </c>
      <c r="P842" s="135">
        <f t="shared" si="210"/>
        <v>0</v>
      </c>
      <c r="Q842" s="138">
        <f>IFERROR(IF((E842/(+VLOOKUP(P842,B$166:O$215,4,FALSE))*12/2)*100&lt;9,9,IF(E842/(+VLOOKUP(P842,B$166:O$215,4,FALSE))*12/2*100&gt;13,13,E842/(+VLOOKUP(P842,B$166:O$215,4,FALSE))*12/2*100)),0)</f>
        <v>0</v>
      </c>
      <c r="S842" s="65">
        <f t="shared" si="212"/>
        <v>0</v>
      </c>
      <c r="T842" s="134"/>
    </row>
    <row r="843" spans="1:20" ht="24.75" customHeight="1" outlineLevel="1">
      <c r="A843" s="19">
        <v>41469</v>
      </c>
      <c r="B843" s="20">
        <v>4151014</v>
      </c>
      <c r="C843" s="21" t="s">
        <v>747</v>
      </c>
      <c r="D843" s="57">
        <v>0</v>
      </c>
      <c r="E843" s="57">
        <v>0</v>
      </c>
      <c r="F843" s="57">
        <f>+ROUND(VLOOKUP(P$843,B$162:O$215,5,FALSE)*Q$843/1200+E843,-2)</f>
        <v>0</v>
      </c>
      <c r="G843" s="57">
        <f>+ROUND(VLOOKUP(P$843,B$162:O$215,6,FALSE)*Q$843/1200+F843,-2)</f>
        <v>0</v>
      </c>
      <c r="H843" s="57">
        <f>+ROUND(VLOOKUP(P$843,B$162:O$215,7,FALSE)*Q$843/1200+G843,-2)</f>
        <v>0</v>
      </c>
      <c r="I843" s="57">
        <f>+ROUND(VLOOKUP(P$843,B$162:O$215,8,FALSE)*Q$843/1200+H843,-2)</f>
        <v>0</v>
      </c>
      <c r="J843" s="57">
        <f>+ROUND(VLOOKUP(P$843,B$162:O$215,9,FALSE)*Q$843/1200+I843,-2)</f>
        <v>0</v>
      </c>
      <c r="K843" s="57">
        <f>+ROUND(VLOOKUP(P$843,B$162:O$215,10,FALSE)*Q$843/1200+J843,-2)</f>
        <v>0</v>
      </c>
      <c r="L843" s="57">
        <f>+ROUND(VLOOKUP(P$843,B$162:O$215,11,FALSE)*Q$843/1200+K843,-2)</f>
        <v>0</v>
      </c>
      <c r="M843" s="57">
        <f>+ROUND(VLOOKUP(P$843,B$162:O$215,12,FALSE)*Q$843/1200+L843,-2)</f>
        <v>0</v>
      </c>
      <c r="N843" s="57">
        <f>+ROUND(VLOOKUP(P$843,B$162:O$215,13,FALSE)*Q$843/1200+M843,-2)</f>
        <v>0</v>
      </c>
      <c r="O843" s="63">
        <f>+ROUND(VLOOKUP(P$843,B$162:O$215,14,FALSE)*Q$843/1200+N843,-2)</f>
        <v>0</v>
      </c>
      <c r="P843" s="136">
        <v>1454214</v>
      </c>
      <c r="Q843" s="138">
        <f>IFERROR(IF((E843/(+VLOOKUP(P843,B$166:O$215,4,FALSE))*12/2)*100&lt;9,9,IF(E843/(+VLOOKUP(P843,B$166:O$215,4,FALSE))*12/2*100&gt;13,13,E843/(+VLOOKUP(P843,B$166:O$215,4,FALSE))*12/2*100)),0)</f>
        <v>0</v>
      </c>
      <c r="S843" s="65">
        <f t="shared" si="212"/>
        <v>0</v>
      </c>
      <c r="T843" s="134"/>
    </row>
    <row r="844" spans="1:20" ht="24.75" customHeight="1" outlineLevel="1">
      <c r="A844" s="19"/>
      <c r="B844" s="20">
        <v>4152000</v>
      </c>
      <c r="C844" s="21" t="s">
        <v>748</v>
      </c>
      <c r="D844" s="57">
        <f>+SUM(D845:D895)</f>
        <v>13382861.320999999</v>
      </c>
      <c r="E844" s="57">
        <f t="shared" ref="E844:O844" si="225">+SUM(E845:E895)</f>
        <v>25722602.710999995</v>
      </c>
      <c r="F844" s="57">
        <f t="shared" si="225"/>
        <v>34401755.699000001</v>
      </c>
      <c r="G844" s="57">
        <f t="shared" si="225"/>
        <v>42665655.699000001</v>
      </c>
      <c r="H844" s="57">
        <f t="shared" si="225"/>
        <v>50848755.699000001</v>
      </c>
      <c r="I844" s="57">
        <f t="shared" si="225"/>
        <v>59054255.699000001</v>
      </c>
      <c r="J844" s="57">
        <f t="shared" si="225"/>
        <v>67282255.699000001</v>
      </c>
      <c r="K844" s="57">
        <f t="shared" si="225"/>
        <v>75532055.699000001</v>
      </c>
      <c r="L844" s="57">
        <f t="shared" si="225"/>
        <v>84235855.699000001</v>
      </c>
      <c r="M844" s="57">
        <f t="shared" si="225"/>
        <v>92817155.699000001</v>
      </c>
      <c r="N844" s="57">
        <f t="shared" si="225"/>
        <v>101395555.699</v>
      </c>
      <c r="O844" s="63">
        <f t="shared" si="225"/>
        <v>109868755.699</v>
      </c>
      <c r="P844" s="136"/>
      <c r="Q844" s="133"/>
      <c r="S844" s="65">
        <f t="shared" si="212"/>
        <v>0</v>
      </c>
      <c r="T844" s="134"/>
    </row>
    <row r="845" spans="1:20" ht="24.75" customHeight="1" outlineLevel="1">
      <c r="A845" s="19">
        <v>41441</v>
      </c>
      <c r="B845" s="20">
        <v>4152111</v>
      </c>
      <c r="C845" s="21" t="s">
        <v>749</v>
      </c>
      <c r="D845" s="57">
        <v>0</v>
      </c>
      <c r="E845" s="57">
        <v>0</v>
      </c>
      <c r="F845" s="57">
        <f>+ROUND(VLOOKUP(P$845,B$162:O$215,5,FALSE)*Q$845/1200+E845,-2)</f>
        <v>0</v>
      </c>
      <c r="G845" s="57">
        <f>+ROUND(VLOOKUP(P$845,B$162:O$215,6,FALSE)*Q$845/1200+F845,-2)</f>
        <v>0</v>
      </c>
      <c r="H845" s="57">
        <f>+ROUND(VLOOKUP(P$845,B$162:O$215,7,FALSE)*Q$845/1200+G845,-2)</f>
        <v>0</v>
      </c>
      <c r="I845" s="57">
        <f>+ROUND(VLOOKUP(P$845,B$162:O$215,8,FALSE)*Q$845/1200+H845,-2)</f>
        <v>0</v>
      </c>
      <c r="J845" s="57">
        <f>+ROUND(VLOOKUP(P$845,B$162:O$215,9,FALSE)*Q$845/1200+I845,-2)</f>
        <v>0</v>
      </c>
      <c r="K845" s="57">
        <f>+ROUND(VLOOKUP(P$845,B$162:O$215,10,FALSE)*Q$845/1200+J845,-2)</f>
        <v>0</v>
      </c>
      <c r="L845" s="57">
        <f>+ROUND(VLOOKUP(P$845,B$162:O$215,11,FALSE)*Q$845/1200+K845,-2)</f>
        <v>0</v>
      </c>
      <c r="M845" s="57">
        <f>+ROUND(VLOOKUP(P$845,B$162:O$215,12,FALSE)*Q$845/1200+L845,-2)</f>
        <v>0</v>
      </c>
      <c r="N845" s="57">
        <f>+ROUND(VLOOKUP(P$845,B$162:O$215,13,FALSE)*Q$845/1200+M845,-2)</f>
        <v>0</v>
      </c>
      <c r="O845" s="63">
        <f>+ROUND(VLOOKUP(P$845,B$162:O$215,14,FALSE)*Q$845/1200+N845,-2)</f>
        <v>0</v>
      </c>
      <c r="P845" s="136">
        <v>1454311</v>
      </c>
      <c r="Q845" s="138">
        <f t="shared" ref="Q845:Q857" si="226">IFERROR(IF((E845/(+VLOOKUP(P845,B$166:O$215,4,FALSE))*12/2)*100&lt;9,9,IF(E845/(+VLOOKUP(P845,B$166:O$215,4,FALSE))*12/2*100&gt;13,13,E845/(+VLOOKUP(P845,B$166:O$215,4,FALSE))*12/2*100)),0)</f>
        <v>0</v>
      </c>
      <c r="S845" s="65">
        <f t="shared" si="212"/>
        <v>0</v>
      </c>
      <c r="T845" s="134"/>
    </row>
    <row r="846" spans="1:20" ht="24.75" customHeight="1" outlineLevel="1">
      <c r="A846" s="19">
        <v>41442</v>
      </c>
      <c r="B846" s="20">
        <v>4152112</v>
      </c>
      <c r="C846" s="21" t="s">
        <v>750</v>
      </c>
      <c r="D846" s="57">
        <v>0</v>
      </c>
      <c r="E846" s="57">
        <v>0</v>
      </c>
      <c r="F846" s="57">
        <f>+ROUND(VLOOKUP(P$846,B$162:O$215,5,FALSE)*Q$846/1200+E846,-2)</f>
        <v>0</v>
      </c>
      <c r="G846" s="57">
        <f>+ROUND(VLOOKUP(P$846,B$162:O$215,6,FALSE)*Q$846/1200+F846,-2)</f>
        <v>0</v>
      </c>
      <c r="H846" s="57">
        <f>+ROUND(VLOOKUP(P$846,B$162:O$215,7,FALSE)*Q$846/1200+G846,-2)</f>
        <v>0</v>
      </c>
      <c r="I846" s="57">
        <f>+ROUND(VLOOKUP(P$846,B$162:O$215,8,FALSE)*Q$846/1200+H846,-2)</f>
        <v>0</v>
      </c>
      <c r="J846" s="57">
        <f>+ROUND(VLOOKUP(P$846,B$162:O$215,9,FALSE)*Q$846/1200+I846,-2)</f>
        <v>0</v>
      </c>
      <c r="K846" s="57">
        <f>+ROUND(VLOOKUP(P$846,B$162:O$215,10,FALSE)*Q$846/1200+J846,-2)</f>
        <v>0</v>
      </c>
      <c r="L846" s="57">
        <f>+ROUND(VLOOKUP(P$846,B$162:O$215,11,FALSE)*Q$846/1200+K846,-2)</f>
        <v>0</v>
      </c>
      <c r="M846" s="57">
        <f>+ROUND(VLOOKUP(P$846,B$162:O$215,12,FALSE)*Q$846/1200+L846,-2)</f>
        <v>0</v>
      </c>
      <c r="N846" s="57">
        <f>+ROUND(VLOOKUP(P$846,B$162:O$215,13,FALSE)*Q$846/1200+M846,-2)</f>
        <v>0</v>
      </c>
      <c r="O846" s="63">
        <f>+ROUND(VLOOKUP(P$846,B$162:O$215,14,FALSE)*Q$846/1200+N846,-2)</f>
        <v>0</v>
      </c>
      <c r="P846" s="136">
        <v>1454312</v>
      </c>
      <c r="Q846" s="138">
        <f t="shared" si="226"/>
        <v>0</v>
      </c>
      <c r="S846" s="65">
        <f t="shared" si="212"/>
        <v>0</v>
      </c>
      <c r="T846" s="134"/>
    </row>
    <row r="847" spans="1:20" ht="24.75" customHeight="1" outlineLevel="1">
      <c r="A847" s="19">
        <v>41443</v>
      </c>
      <c r="B847" s="20">
        <v>4152113</v>
      </c>
      <c r="C847" s="21" t="s">
        <v>751</v>
      </c>
      <c r="D847" s="57">
        <v>11032.36</v>
      </c>
      <c r="E847" s="57">
        <v>20558.831999999999</v>
      </c>
      <c r="F847" s="57">
        <f>+ROUND(VLOOKUP(P$847,B$162:O$215,5,FALSE)*Q$847/1200+E847,-2)</f>
        <v>27900</v>
      </c>
      <c r="G847" s="57">
        <f>+ROUND(VLOOKUP(P$847,B$162:O$215,6,FALSE)*Q$847/1200+F847,-2)</f>
        <v>35200</v>
      </c>
      <c r="H847" s="57">
        <f>+ROUND(VLOOKUP(P$847,B$162:O$215,7,FALSE)*Q$847/1200+G847,-2)</f>
        <v>42800</v>
      </c>
      <c r="I847" s="57">
        <f>+ROUND(VLOOKUP(P$847,B$162:O$215,8,FALSE)*Q$847/1200+H847,-2)</f>
        <v>50800</v>
      </c>
      <c r="J847" s="57">
        <f>+ROUND(VLOOKUP(P$847,B$162:O$215,9,FALSE)*Q$847/1200+I847,-2)</f>
        <v>59300</v>
      </c>
      <c r="K847" s="57">
        <f>+ROUND(VLOOKUP(P$847,B$162:O$215,10,FALSE)*Q$847/1200+J847,-2)</f>
        <v>68200</v>
      </c>
      <c r="L847" s="57">
        <f>+ROUND(VLOOKUP(P$847,B$162:O$215,11,FALSE)*Q$847/1200+K847,-2)</f>
        <v>77600</v>
      </c>
      <c r="M847" s="57">
        <f>+ROUND(VLOOKUP(P$847,B$162:O$215,12,FALSE)*Q$847/1200+L847,-2)</f>
        <v>87000</v>
      </c>
      <c r="N847" s="57">
        <f>+ROUND(VLOOKUP(P$847,B$162:O$215,13,FALSE)*Q$847/1200+M847,-2)</f>
        <v>96300</v>
      </c>
      <c r="O847" s="63">
        <f>+ROUND(VLOOKUP(P$847,B$162:O$215,14,FALSE)*Q$847/1200+N847,-2)</f>
        <v>105500</v>
      </c>
      <c r="P847" s="136">
        <v>1454313</v>
      </c>
      <c r="Q847" s="138">
        <f t="shared" si="226"/>
        <v>13</v>
      </c>
      <c r="S847" s="65">
        <f t="shared" si="212"/>
        <v>0</v>
      </c>
      <c r="T847" s="134"/>
    </row>
    <row r="848" spans="1:20" ht="24.75" customHeight="1" outlineLevel="1">
      <c r="A848" s="19">
        <v>41444</v>
      </c>
      <c r="B848" s="20">
        <v>4152114</v>
      </c>
      <c r="C848" s="21" t="s">
        <v>752</v>
      </c>
      <c r="D848" s="57">
        <v>0</v>
      </c>
      <c r="E848" s="57">
        <v>0</v>
      </c>
      <c r="F848" s="57">
        <f>+ROUND(VLOOKUP(P$848,B$162:O$215,5,FALSE)*Q$848/1200+E848,-2)</f>
        <v>0</v>
      </c>
      <c r="G848" s="57">
        <f>+ROUND(VLOOKUP(P$848,B$162:O$215,6,FALSE)*Q$848/1200+F848,-2)</f>
        <v>0</v>
      </c>
      <c r="H848" s="57">
        <f>+ROUND(VLOOKUP(P$848,B$162:O$215,7,FALSE)*Q$848/1200+G848,-2)</f>
        <v>0</v>
      </c>
      <c r="I848" s="57">
        <f>+ROUND(VLOOKUP(P$848,B$162:O$215,8,FALSE)*Q$848/1200+H848,-2)</f>
        <v>0</v>
      </c>
      <c r="J848" s="57">
        <f>+ROUND(VLOOKUP(P$848,B$162:O$215,9,FALSE)*Q$848/1200+I848,-2)</f>
        <v>0</v>
      </c>
      <c r="K848" s="57">
        <f>+ROUND(VLOOKUP(P$848,B$162:O$215,10,FALSE)*Q$848/1200+J848,-2)</f>
        <v>0</v>
      </c>
      <c r="L848" s="57">
        <f>+ROUND(VLOOKUP(P$848,B$162:O$215,11,FALSE)*Q$848/1200+K848,-2)</f>
        <v>0</v>
      </c>
      <c r="M848" s="57">
        <f>+ROUND(VLOOKUP(P$848,B$162:O$215,12,FALSE)*Q$848/1200+L848,-2)</f>
        <v>0</v>
      </c>
      <c r="N848" s="57">
        <f>+ROUND(VLOOKUP(P$848,B$162:O$215,13,FALSE)*Q$848/1200+M848,-2)</f>
        <v>0</v>
      </c>
      <c r="O848" s="63">
        <f>+ROUND(VLOOKUP(P$848,B$162:O$215,14,FALSE)*Q$848/1200+N848,-2)</f>
        <v>0</v>
      </c>
      <c r="P848" s="136">
        <v>1454314</v>
      </c>
      <c r="Q848" s="138">
        <f t="shared" si="226"/>
        <v>0</v>
      </c>
      <c r="S848" s="65">
        <f t="shared" si="212"/>
        <v>0</v>
      </c>
      <c r="T848" s="134"/>
    </row>
    <row r="849" spans="1:20" ht="24.75" customHeight="1" outlineLevel="1">
      <c r="A849" s="19">
        <v>41445</v>
      </c>
      <c r="B849" s="20">
        <v>4152115</v>
      </c>
      <c r="C849" s="21" t="s">
        <v>753</v>
      </c>
      <c r="D849" s="57">
        <v>0</v>
      </c>
      <c r="E849" s="57">
        <v>0</v>
      </c>
      <c r="F849" s="57">
        <f>+ROUND(VLOOKUP(P$849,B$162:O$215,5,FALSE)*Q$849/1200+E849,-2)</f>
        <v>0</v>
      </c>
      <c r="G849" s="57">
        <f>+ROUND(VLOOKUP(P$849,B$162:O$215,6,FALSE)*Q$849/1200+F849,-2)</f>
        <v>0</v>
      </c>
      <c r="H849" s="57">
        <f>+ROUND(VLOOKUP(P$849,B$162:O$215,7,FALSE)*Q$849/1200+G849,-2)</f>
        <v>0</v>
      </c>
      <c r="I849" s="57">
        <f>+ROUND(VLOOKUP(P$849,B$162:O$215,8,FALSE)*Q$849/1200+H849,-2)</f>
        <v>0</v>
      </c>
      <c r="J849" s="57">
        <f>+ROUND(VLOOKUP(P$849,B$162:O$215,9,FALSE)*Q$849/1200+I849,-2)</f>
        <v>0</v>
      </c>
      <c r="K849" s="57">
        <f>+ROUND(VLOOKUP(P$849,B$162:O$215,10,FALSE)*Q$849/1200+J849,-2)</f>
        <v>0</v>
      </c>
      <c r="L849" s="57">
        <f>+ROUND(VLOOKUP(P$849,B$162:O$215,11,FALSE)*Q$849/1200+K849,-2)</f>
        <v>0</v>
      </c>
      <c r="M849" s="57">
        <f>+ROUND(VLOOKUP(P$849,B$162:O$215,12,FALSE)*Q$849/1200+L849,-2)</f>
        <v>0</v>
      </c>
      <c r="N849" s="57">
        <f>+ROUND(VLOOKUP(P$849,B$162:O$215,13,FALSE)*Q$849/1200+M849,-2)</f>
        <v>0</v>
      </c>
      <c r="O849" s="63">
        <f>+ROUND(VLOOKUP(P$849,B$162:O$215,14,FALSE)*Q$849/1200+N849,-2)</f>
        <v>0</v>
      </c>
      <c r="P849" s="136">
        <v>1454315</v>
      </c>
      <c r="Q849" s="138">
        <f t="shared" si="226"/>
        <v>0</v>
      </c>
      <c r="S849" s="65">
        <f t="shared" si="212"/>
        <v>0</v>
      </c>
      <c r="T849" s="134"/>
    </row>
    <row r="850" spans="1:20" ht="24.75" customHeight="1" outlineLevel="1">
      <c r="A850" s="19">
        <v>41446</v>
      </c>
      <c r="B850" s="20">
        <v>4152116</v>
      </c>
      <c r="C850" s="21" t="s">
        <v>754</v>
      </c>
      <c r="D850" s="57">
        <v>0</v>
      </c>
      <c r="E850" s="57">
        <v>0</v>
      </c>
      <c r="F850" s="57">
        <f>+ROUND(VLOOKUP(P$850,B$162:O$215,5,FALSE)*Q$850/1200+E850,-2)</f>
        <v>0</v>
      </c>
      <c r="G850" s="57">
        <f>+ROUND(VLOOKUP(P$850,B$162:O$215,6,FALSE)*Q$850/1200+F850,-2)</f>
        <v>0</v>
      </c>
      <c r="H850" s="57">
        <f>+ROUND(VLOOKUP(P$850,B$162:O$215,7,FALSE)*Q$850/1200+G850,-2)</f>
        <v>0</v>
      </c>
      <c r="I850" s="57">
        <f>+ROUND(VLOOKUP(P$850,B$162:O$215,8,FALSE)*Q$850/1200+H850,-2)</f>
        <v>0</v>
      </c>
      <c r="J850" s="57">
        <f>+ROUND(VLOOKUP(P$850,B$162:O$215,9,FALSE)*Q$850/1200+I850,-2)</f>
        <v>0</v>
      </c>
      <c r="K850" s="57">
        <f>+ROUND(VLOOKUP(P$850,B$162:O$215,10,FALSE)*Q$850/1200+J850,-2)</f>
        <v>0</v>
      </c>
      <c r="L850" s="57">
        <f>+ROUND(VLOOKUP(P$850,B$162:O$215,11,FALSE)*Q$850/1200+K850,-2)</f>
        <v>0</v>
      </c>
      <c r="M850" s="57">
        <f>+ROUND(VLOOKUP(P$850,B$162:O$215,12,FALSE)*Q$850/1200+L850,-2)</f>
        <v>0</v>
      </c>
      <c r="N850" s="57">
        <f>+ROUND(VLOOKUP(P$850,B$162:O$215,13,FALSE)*Q$850/1200+M850,-2)</f>
        <v>0</v>
      </c>
      <c r="O850" s="63">
        <f>+ROUND(VLOOKUP(P$850,B$162:O$215,14,FALSE)*Q$850/1200+N850,-2)</f>
        <v>0</v>
      </c>
      <c r="P850" s="136">
        <v>1454316</v>
      </c>
      <c r="Q850" s="138">
        <f t="shared" si="226"/>
        <v>0</v>
      </c>
      <c r="S850" s="65">
        <f t="shared" si="212"/>
        <v>0</v>
      </c>
      <c r="T850" s="134"/>
    </row>
    <row r="851" spans="1:20" ht="24.75" customHeight="1" outlineLevel="1">
      <c r="A851" s="19">
        <v>41447</v>
      </c>
      <c r="B851" s="20">
        <v>4152117</v>
      </c>
      <c r="C851" s="21" t="s">
        <v>755</v>
      </c>
      <c r="D851" s="57">
        <v>0</v>
      </c>
      <c r="E851" s="57">
        <v>0</v>
      </c>
      <c r="F851" s="57">
        <f>+ROUND(VLOOKUP(P$851,B$162:O$215,5,FALSE)*Q$851/1200+E851,-2)</f>
        <v>0</v>
      </c>
      <c r="G851" s="57">
        <f>+ROUND(VLOOKUP(P$851,B$162:O$215,6,FALSE)*Q$851/1200+F851,-2)</f>
        <v>0</v>
      </c>
      <c r="H851" s="57">
        <f>+ROUND(VLOOKUP(P$851,B$162:O$215,7,FALSE)*Q$851/1200+G851,-2)</f>
        <v>0</v>
      </c>
      <c r="I851" s="57">
        <f>+ROUND(VLOOKUP(P$851,B$162:O$215,8,FALSE)*Q$851/1200+H851,-2)</f>
        <v>0</v>
      </c>
      <c r="J851" s="57">
        <f>+ROUND(VLOOKUP(P$851,B$162:O$215,9,FALSE)*Q$851/1200+I851,-2)</f>
        <v>0</v>
      </c>
      <c r="K851" s="57">
        <f>+ROUND(VLOOKUP(P$851,B$162:O$215,10,FALSE)*Q$851/1200+J851,-2)</f>
        <v>0</v>
      </c>
      <c r="L851" s="57">
        <f>+ROUND(VLOOKUP(P$851,B$162:O$215,11,FALSE)*Q$851/1200+K851,-2)</f>
        <v>0</v>
      </c>
      <c r="M851" s="57">
        <f>+ROUND(VLOOKUP(P$851,B$162:O$215,12,FALSE)*Q$851/1200+L851,-2)</f>
        <v>0</v>
      </c>
      <c r="N851" s="57">
        <f>+ROUND(VLOOKUP(P$851,B$162:O$215,13,FALSE)*Q$851/1200+M851,-2)</f>
        <v>0</v>
      </c>
      <c r="O851" s="63">
        <f>+ROUND(VLOOKUP(P$851,B$162:O$215,14,FALSE)*Q$851/1200+N851,-2)</f>
        <v>0</v>
      </c>
      <c r="P851" s="136">
        <v>1454317</v>
      </c>
      <c r="Q851" s="138">
        <f t="shared" si="226"/>
        <v>0</v>
      </c>
      <c r="S851" s="65">
        <f t="shared" si="212"/>
        <v>0</v>
      </c>
      <c r="T851" s="134"/>
    </row>
    <row r="852" spans="1:20" ht="24.75" customHeight="1" outlineLevel="1">
      <c r="A852" s="19">
        <v>41448</v>
      </c>
      <c r="B852" s="20">
        <v>4152118</v>
      </c>
      <c r="C852" s="21" t="s">
        <v>756</v>
      </c>
      <c r="D852" s="57">
        <v>0</v>
      </c>
      <c r="E852" s="57">
        <v>0</v>
      </c>
      <c r="F852" s="57">
        <f>+ROUND(VLOOKUP(P$852,B$162:O$215,5,FALSE)*Q$852/1200+E852,-2)</f>
        <v>0</v>
      </c>
      <c r="G852" s="57">
        <f>+ROUND(VLOOKUP(P$852,B$162:O$215,6,FALSE)*Q$852/1200+F852,-2)</f>
        <v>0</v>
      </c>
      <c r="H852" s="57">
        <f>+ROUND(VLOOKUP(P$852,B$162:O$215,7,FALSE)*Q$852/1200+G852,-2)</f>
        <v>0</v>
      </c>
      <c r="I852" s="57">
        <f>+ROUND(VLOOKUP(P$852,B$162:O$215,8,FALSE)*Q$852/1200+H852,-2)</f>
        <v>0</v>
      </c>
      <c r="J852" s="57">
        <f>+ROUND(VLOOKUP(P$852,B$162:O$215,9,FALSE)*Q$852/1200+I852,-2)</f>
        <v>0</v>
      </c>
      <c r="K852" s="57">
        <f>+ROUND(VLOOKUP(P$852,B$162:O$215,10,FALSE)*Q$852/1200+J852,-2)</f>
        <v>0</v>
      </c>
      <c r="L852" s="57">
        <f>+ROUND(VLOOKUP(P$852,B$162:O$215,11,FALSE)*Q$852/1200+K852,-2)</f>
        <v>0</v>
      </c>
      <c r="M852" s="57">
        <f>+ROUND(VLOOKUP(P$852,B$162:O$215,12,FALSE)*Q$852/1200+L852,-2)</f>
        <v>0</v>
      </c>
      <c r="N852" s="57">
        <f>+ROUND(VLOOKUP(P$852,B$162:O$215,13,FALSE)*Q$852/1200+M852,-2)</f>
        <v>0</v>
      </c>
      <c r="O852" s="63">
        <f>+ROUND(VLOOKUP(P$852,B$162:O$215,14,FALSE)*Q$852/1200+N852,-2)</f>
        <v>0</v>
      </c>
      <c r="P852" s="136">
        <v>1454318</v>
      </c>
      <c r="Q852" s="138">
        <f t="shared" si="226"/>
        <v>0</v>
      </c>
      <c r="S852" s="65">
        <f t="shared" si="212"/>
        <v>0</v>
      </c>
      <c r="T852" s="134"/>
    </row>
    <row r="853" spans="1:20" ht="24.75" customHeight="1" outlineLevel="1">
      <c r="A853" s="19">
        <v>41449</v>
      </c>
      <c r="B853" s="20">
        <v>4152121</v>
      </c>
      <c r="C853" s="21" t="s">
        <v>757</v>
      </c>
      <c r="D853" s="57">
        <v>423766.01699999999</v>
      </c>
      <c r="E853" s="57">
        <v>842850.21499999997</v>
      </c>
      <c r="F853" s="57">
        <f>+ROUND(VLOOKUP(P$853,B$162:O$215,5,FALSE)*Q$853/1200+E853,-2)</f>
        <v>1693600</v>
      </c>
      <c r="G853" s="57">
        <f>+ROUND(VLOOKUP(P$853,B$162:O$215,6,FALSE)*Q$853/1200+F853,-2)</f>
        <v>2134800</v>
      </c>
      <c r="H853" s="57">
        <f>+ROUND(VLOOKUP(P$853,B$162:O$215,7,FALSE)*Q$853/1200+G853,-2)</f>
        <v>2408200</v>
      </c>
      <c r="I853" s="57">
        <f>+ROUND(VLOOKUP(P$853,B$162:O$215,8,FALSE)*Q$853/1200+H853,-2)</f>
        <v>2595700</v>
      </c>
      <c r="J853" s="57">
        <f>+ROUND(VLOOKUP(P$853,B$162:O$215,9,FALSE)*Q$853/1200+I853,-2)</f>
        <v>2693800</v>
      </c>
      <c r="K853" s="57">
        <f>+ROUND(VLOOKUP(P$853,B$162:O$215,10,FALSE)*Q$853/1200+J853,-2)</f>
        <v>2700600</v>
      </c>
      <c r="L853" s="57">
        <f>+ROUND(VLOOKUP(P$853,B$162:O$215,11,FALSE)*Q$853/1200+K853,-2)</f>
        <v>3046600</v>
      </c>
      <c r="M853" s="57">
        <f>+ROUND(VLOOKUP(P$853,B$162:O$215,12,FALSE)*Q$853/1200+L853,-2)</f>
        <v>3476600</v>
      </c>
      <c r="N853" s="57">
        <f>+ROUND(VLOOKUP(P$853,B$162:O$215,13,FALSE)*Q$853/1200+M853,-2)</f>
        <v>3934700</v>
      </c>
      <c r="O853" s="63">
        <f>+ROUND(VLOOKUP(P$853,B$162:O$215,14,FALSE)*Q$853/1200+N853,-2)</f>
        <v>4323500</v>
      </c>
      <c r="P853" s="136">
        <v>1454321</v>
      </c>
      <c r="Q853" s="138">
        <f t="shared" si="226"/>
        <v>9.4795308544722907</v>
      </c>
      <c r="S853" s="65">
        <f t="shared" si="212"/>
        <v>0</v>
      </c>
      <c r="T853" s="134"/>
    </row>
    <row r="854" spans="1:20" ht="24.75" customHeight="1" outlineLevel="1">
      <c r="A854" s="19">
        <v>41450</v>
      </c>
      <c r="B854" s="20">
        <v>4152122</v>
      </c>
      <c r="C854" s="21" t="s">
        <v>758</v>
      </c>
      <c r="D854" s="57">
        <v>1282494.29</v>
      </c>
      <c r="E854" s="57">
        <v>2385310.2820000001</v>
      </c>
      <c r="F854" s="57">
        <f>+ROUND(VLOOKUP(P$854,B$162:O$215,5,FALSE)*Q$854/1200+E854,-2)</f>
        <v>3531100</v>
      </c>
      <c r="G854" s="57">
        <f>+ROUND(VLOOKUP(P$854,B$162:O$215,6,FALSE)*Q$854/1200+F854,-2)</f>
        <v>4669500</v>
      </c>
      <c r="H854" s="57">
        <f>+ROUND(VLOOKUP(P$854,B$162:O$215,7,FALSE)*Q$854/1200+G854,-2)</f>
        <v>5860300</v>
      </c>
      <c r="I854" s="57">
        <f>+ROUND(VLOOKUP(P$854,B$162:O$215,8,FALSE)*Q$854/1200+H854,-2)</f>
        <v>7120400</v>
      </c>
      <c r="J854" s="57">
        <f>+ROUND(VLOOKUP(P$854,B$162:O$215,9,FALSE)*Q$854/1200+I854,-2)</f>
        <v>8451800</v>
      </c>
      <c r="K854" s="57">
        <f>+ROUND(VLOOKUP(P$854,B$162:O$215,10,FALSE)*Q$854/1200+J854,-2)</f>
        <v>9856500</v>
      </c>
      <c r="L854" s="57">
        <f>+ROUND(VLOOKUP(P$854,B$162:O$215,11,FALSE)*Q$854/1200+K854,-2)</f>
        <v>11336200</v>
      </c>
      <c r="M854" s="57">
        <f>+ROUND(VLOOKUP(P$854,B$162:O$215,12,FALSE)*Q$854/1200+L854,-2)</f>
        <v>12811700</v>
      </c>
      <c r="N854" s="57">
        <f>+ROUND(VLOOKUP(P$854,B$162:O$215,13,FALSE)*Q$854/1200+M854,-2)</f>
        <v>14269300</v>
      </c>
      <c r="O854" s="63">
        <f>+ROUND(VLOOKUP(P$854,B$162:O$215,14,FALSE)*Q$854/1200+N854,-2)</f>
        <v>15709200</v>
      </c>
      <c r="P854" s="136">
        <v>1454322</v>
      </c>
      <c r="Q854" s="138">
        <f t="shared" si="226"/>
        <v>9.8535460769815053</v>
      </c>
      <c r="S854" s="65">
        <f t="shared" si="212"/>
        <v>0</v>
      </c>
      <c r="T854" s="134"/>
    </row>
    <row r="855" spans="1:20" ht="24.75" customHeight="1" outlineLevel="1">
      <c r="A855" s="19">
        <v>41451</v>
      </c>
      <c r="B855" s="20">
        <v>4152123</v>
      </c>
      <c r="C855" s="21" t="s">
        <v>759</v>
      </c>
      <c r="D855" s="57">
        <v>0</v>
      </c>
      <c r="E855" s="57">
        <v>0</v>
      </c>
      <c r="F855" s="57">
        <f>+ROUND(VLOOKUP(P$855,B$162:O$215,5,FALSE)*Q$855/1200+E855,-2)</f>
        <v>0</v>
      </c>
      <c r="G855" s="57">
        <f>+ROUND(VLOOKUP(P$855,B$162:O$215,6,FALSE)*Q$855/1200+F855,-2)</f>
        <v>0</v>
      </c>
      <c r="H855" s="57">
        <f>+ROUND(VLOOKUP(P$855,B$162:O$215,7,FALSE)*Q$855/1200+G855,-2)</f>
        <v>0</v>
      </c>
      <c r="I855" s="57">
        <f>+ROUND(VLOOKUP(P$855,B$162:O$215,8,FALSE)*Q$855/1200+H855,-2)</f>
        <v>0</v>
      </c>
      <c r="J855" s="57">
        <f>+ROUND(VLOOKUP(P$855,B$162:O$215,9,FALSE)*Q$855/1200+I855,-2)</f>
        <v>0</v>
      </c>
      <c r="K855" s="57">
        <f>+ROUND(VLOOKUP(P$855,B$162:O$215,10,FALSE)*Q$855/1200+J855,-2)</f>
        <v>0</v>
      </c>
      <c r="L855" s="57">
        <f>+ROUND(VLOOKUP(P$855,B$162:O$215,11,FALSE)*Q$855/1200+K855,-2)</f>
        <v>0</v>
      </c>
      <c r="M855" s="57">
        <f>+ROUND(VLOOKUP(P$855,B$162:O$215,12,FALSE)*Q$855/1200+L855,-2)</f>
        <v>0</v>
      </c>
      <c r="N855" s="57">
        <f>+ROUND(VLOOKUP(P$855,B$162:O$215,13,FALSE)*Q$855/1200+M855,-2)</f>
        <v>0</v>
      </c>
      <c r="O855" s="63">
        <f>+ROUND(VLOOKUP(P$855,B$162:O$215,14,FALSE)*Q$855/1200+N855,-2)</f>
        <v>0</v>
      </c>
      <c r="P855" s="136">
        <v>1454323</v>
      </c>
      <c r="Q855" s="138">
        <f t="shared" si="226"/>
        <v>0</v>
      </c>
      <c r="S855" s="65">
        <f t="shared" si="212"/>
        <v>0</v>
      </c>
      <c r="T855" s="134"/>
    </row>
    <row r="856" spans="1:20" ht="24.75" customHeight="1" outlineLevel="1">
      <c r="A856" s="19">
        <v>41452</v>
      </c>
      <c r="B856" s="20">
        <v>4152124</v>
      </c>
      <c r="C856" s="21" t="s">
        <v>760</v>
      </c>
      <c r="D856" s="57">
        <v>0</v>
      </c>
      <c r="E856" s="57">
        <v>0</v>
      </c>
      <c r="F856" s="57">
        <f>+ROUND(VLOOKUP(P$856,B$162:O$215,5,FALSE)*Q$856/1200+E856,-2)</f>
        <v>0</v>
      </c>
      <c r="G856" s="57">
        <f>+ROUND(VLOOKUP(P$856,B$162:O$215,6,FALSE)*Q$856/1200+F856,-2)</f>
        <v>0</v>
      </c>
      <c r="H856" s="57">
        <f>+ROUND(VLOOKUP(P$856,B$162:O$215,7,FALSE)*Q$856/1200+G856,-2)</f>
        <v>0</v>
      </c>
      <c r="I856" s="57">
        <f>+ROUND(VLOOKUP(P$856,B$162:O$215,8,FALSE)*Q$856/1200+H856,-2)</f>
        <v>0</v>
      </c>
      <c r="J856" s="57">
        <f>+ROUND(VLOOKUP(P$856,B$162:O$215,9,FALSE)*Q$856/1200+I856,-2)</f>
        <v>0</v>
      </c>
      <c r="K856" s="57">
        <f>+ROUND(VLOOKUP(P$856,B$162:O$215,10,FALSE)*Q$856/1200+J856,-2)</f>
        <v>0</v>
      </c>
      <c r="L856" s="57">
        <f>+ROUND(VLOOKUP(P$856,B$162:O$215,11,FALSE)*Q$856/1200+K856,-2)</f>
        <v>0</v>
      </c>
      <c r="M856" s="57">
        <f>+ROUND(VLOOKUP(P$856,B$162:O$215,12,FALSE)*Q$856/1200+L856,-2)</f>
        <v>0</v>
      </c>
      <c r="N856" s="57">
        <f>+ROUND(VLOOKUP(P$856,B$162:O$215,13,FALSE)*Q$856/1200+M856,-2)</f>
        <v>0</v>
      </c>
      <c r="O856" s="63">
        <f>+ROUND(VLOOKUP(P$856,B$162:O$215,14,FALSE)*Q$856/1200+N856,-2)</f>
        <v>0</v>
      </c>
      <c r="P856" s="136">
        <v>1454324</v>
      </c>
      <c r="Q856" s="138">
        <f t="shared" si="226"/>
        <v>0</v>
      </c>
      <c r="S856" s="65">
        <f t="shared" si="212"/>
        <v>0</v>
      </c>
      <c r="T856" s="134"/>
    </row>
    <row r="857" spans="1:20" ht="24.75" customHeight="1" outlineLevel="1">
      <c r="A857" s="19">
        <v>41453</v>
      </c>
      <c r="B857" s="20">
        <v>4152125</v>
      </c>
      <c r="C857" s="21" t="s">
        <v>761</v>
      </c>
      <c r="D857" s="57">
        <v>150984.024</v>
      </c>
      <c r="E857" s="57">
        <v>270052.31800000003</v>
      </c>
      <c r="F857" s="57">
        <f>+ROUND(VLOOKUP(P$857,B$162:O$215,5,FALSE)*Q$857/1200+E857,-2)</f>
        <v>409300</v>
      </c>
      <c r="G857" s="57">
        <f>+ROUND(VLOOKUP(P$857,B$162:O$215,6,FALSE)*Q$857/1200+F857,-2)</f>
        <v>552900</v>
      </c>
      <c r="H857" s="57">
        <f>+ROUND(VLOOKUP(P$857,B$162:O$215,7,FALSE)*Q$857/1200+G857,-2)</f>
        <v>700500</v>
      </c>
      <c r="I857" s="57">
        <f>+ROUND(VLOOKUP(P$857,B$162:O$215,8,FALSE)*Q$857/1200+H857,-2)</f>
        <v>851700</v>
      </c>
      <c r="J857" s="57">
        <f>+ROUND(VLOOKUP(P$857,B$162:O$215,9,FALSE)*Q$857/1200+I857,-2)</f>
        <v>1006000</v>
      </c>
      <c r="K857" s="57">
        <f>+ROUND(VLOOKUP(P$857,B$162:O$215,10,FALSE)*Q$857/1200+J857,-2)</f>
        <v>1163000</v>
      </c>
      <c r="L857" s="57">
        <f>+ROUND(VLOOKUP(P$857,B$162:O$215,11,FALSE)*Q$857/1200+K857,-2)</f>
        <v>1322000</v>
      </c>
      <c r="M857" s="57">
        <f>+ROUND(VLOOKUP(P$857,B$162:O$215,12,FALSE)*Q$857/1200+L857,-2)</f>
        <v>1482300</v>
      </c>
      <c r="N857" s="57">
        <f>+ROUND(VLOOKUP(P$857,B$162:O$215,13,FALSE)*Q$857/1200+M857,-2)</f>
        <v>1642900</v>
      </c>
      <c r="O857" s="63">
        <f>+ROUND(VLOOKUP(P$857,B$162:O$215,14,FALSE)*Q$857/1200+N857,-2)</f>
        <v>1803600</v>
      </c>
      <c r="P857" s="136">
        <v>1454325</v>
      </c>
      <c r="Q857" s="138">
        <f t="shared" si="226"/>
        <v>11.084633886534947</v>
      </c>
      <c r="S857" s="65">
        <f t="shared" si="212"/>
        <v>0</v>
      </c>
      <c r="T857" s="134"/>
    </row>
    <row r="858" spans="1:20" ht="24.75" customHeight="1" outlineLevel="1">
      <c r="A858" s="19">
        <v>41454</v>
      </c>
      <c r="B858" s="20">
        <v>4152126</v>
      </c>
      <c r="C858" s="21" t="s">
        <v>762</v>
      </c>
      <c r="D858" s="57">
        <v>29004.375</v>
      </c>
      <c r="E858" s="57">
        <v>54909.798000000003</v>
      </c>
      <c r="F858" s="57">
        <f>+ROUND(VLOOKUP(P$858,B$162:O$215,5,FALSE)*Q$858/1200+E858,-2)</f>
        <v>84400</v>
      </c>
      <c r="G858" s="57">
        <f>+ROUND(VLOOKUP(P$858,B$162:O$215,6,FALSE)*Q$858/1200+F858,-2)</f>
        <v>114800</v>
      </c>
      <c r="H858" s="57">
        <f>+ROUND(VLOOKUP(P$858,B$162:O$215,7,FALSE)*Q$858/1200+G858,-2)</f>
        <v>146100</v>
      </c>
      <c r="I858" s="57">
        <f>+ROUND(VLOOKUP(P$858,B$162:O$215,8,FALSE)*Q$858/1200+H858,-2)</f>
        <v>178100</v>
      </c>
      <c r="J858" s="57">
        <f>+ROUND(VLOOKUP(P$858,B$162:O$215,9,FALSE)*Q$858/1200+I858,-2)</f>
        <v>210800</v>
      </c>
      <c r="K858" s="57">
        <f>+ROUND(VLOOKUP(P$858,B$162:O$215,10,FALSE)*Q$858/1200+J858,-2)</f>
        <v>244100</v>
      </c>
      <c r="L858" s="57">
        <f>+ROUND(VLOOKUP(P$858,B$162:O$215,11,FALSE)*Q$858/1200+K858,-2)</f>
        <v>277800</v>
      </c>
      <c r="M858" s="57">
        <f>+ROUND(VLOOKUP(P$858,B$162:O$215,12,FALSE)*Q$858/1200+L858,-2)</f>
        <v>311800</v>
      </c>
      <c r="N858" s="57">
        <f>+ROUND(VLOOKUP(P$858,B$162:O$215,13,FALSE)*Q$858/1200+M858,-2)</f>
        <v>345800</v>
      </c>
      <c r="O858" s="63">
        <f>+ROUND(VLOOKUP(P$858,B$162:O$215,14,FALSE)*Q$858/1200+N858,-2)</f>
        <v>379800</v>
      </c>
      <c r="P858" s="136">
        <v>1454328</v>
      </c>
      <c r="Q858" s="138">
        <v>5.5</v>
      </c>
      <c r="S858" s="65">
        <f t="shared" ref="S858:S921" si="227">+IF(F858&lt;E858,1,0)+IF(G858&lt;F858,1,0)+IF(H858&lt;G858,1,0)+IF(I858&lt;H858,1,0)+IF(J858&lt;I858,1,0)+IF(K858&lt;J858,1,0)+IF(L858&lt;K858,1,0)+IF(M858&lt;L858,1,0)+IF(N858&lt;M858,1,0)+IF(O858&lt;N858,1,0)</f>
        <v>0</v>
      </c>
      <c r="T858" s="134"/>
    </row>
    <row r="859" spans="1:20" ht="24.75" customHeight="1" outlineLevel="1">
      <c r="A859" s="19">
        <v>41455</v>
      </c>
      <c r="B859" s="20">
        <v>4152127</v>
      </c>
      <c r="C859" s="21" t="s">
        <v>763</v>
      </c>
      <c r="D859" s="57">
        <v>0</v>
      </c>
      <c r="E859" s="57">
        <v>0</v>
      </c>
      <c r="F859" s="57">
        <f>+ROUND(VLOOKUP(P$859,B$162:O$215,5,FALSE)*Q$859/1200+E859,-2)</f>
        <v>0</v>
      </c>
      <c r="G859" s="57">
        <f>+ROUND(VLOOKUP(P$859,B$162:O$215,6,FALSE)*Q$859/1200+F859,-2)</f>
        <v>0</v>
      </c>
      <c r="H859" s="57">
        <f>+ROUND(VLOOKUP(P$859,B$162:O$215,7,FALSE)*Q$859/1200+G859,-2)</f>
        <v>0</v>
      </c>
      <c r="I859" s="57">
        <f>+ROUND(VLOOKUP(P$859,B$162:O$215,8,FALSE)*Q$859/1200+H859,-2)</f>
        <v>0</v>
      </c>
      <c r="J859" s="57">
        <f>+ROUND(VLOOKUP(P$859,B$162:O$215,9,FALSE)*Q$859/1200+I859,-2)</f>
        <v>0</v>
      </c>
      <c r="K859" s="57">
        <f>+ROUND(VLOOKUP(P$859,B$162:O$215,10,FALSE)*Q$859/1200+J859,-2)</f>
        <v>0</v>
      </c>
      <c r="L859" s="57">
        <f>+ROUND(VLOOKUP(P$859,B$162:O$215,11,FALSE)*Q$859/1200+K859,-2)</f>
        <v>0</v>
      </c>
      <c r="M859" s="57">
        <f>+ROUND(VLOOKUP(P$859,B$162:O$215,12,FALSE)*Q$859/1200+L859,-2)</f>
        <v>0</v>
      </c>
      <c r="N859" s="57">
        <f>+ROUND(VLOOKUP(P$859,B$162:O$215,13,FALSE)*Q$859/1200+M859,-2)</f>
        <v>0</v>
      </c>
      <c r="O859" s="63">
        <f>+ROUND(VLOOKUP(P$859,B$162:O$215,14,FALSE)*Q$859/1200+N859,-2)</f>
        <v>0</v>
      </c>
      <c r="P859" s="136">
        <v>1454326</v>
      </c>
      <c r="Q859" s="138">
        <f>IFERROR(IF((E859/(+VLOOKUP(P859,B$166:O$215,4,FALSE))*12/2)*100&lt;9,9,IF(E859/(+VLOOKUP(P859,B$166:O$215,4,FALSE))*12/2*100&gt;13,13,E859/(+VLOOKUP(P859,B$166:O$215,4,FALSE))*12/2*100)),0)</f>
        <v>0</v>
      </c>
      <c r="S859" s="65">
        <f t="shared" si="227"/>
        <v>0</v>
      </c>
      <c r="T859" s="134"/>
    </row>
    <row r="860" spans="1:20" ht="24.75" customHeight="1" outlineLevel="1">
      <c r="A860" s="19">
        <v>41456</v>
      </c>
      <c r="B860" s="20">
        <v>4152128</v>
      </c>
      <c r="C860" s="21" t="s">
        <v>764</v>
      </c>
      <c r="D860" s="57">
        <v>4988389.5619999999</v>
      </c>
      <c r="E860" s="57">
        <v>9464502.9759999998</v>
      </c>
      <c r="F860" s="57">
        <v>9464502.9759999998</v>
      </c>
      <c r="G860" s="57">
        <v>9464502.9759999998</v>
      </c>
      <c r="H860" s="57">
        <v>9464502.9759999998</v>
      </c>
      <c r="I860" s="57">
        <v>9464502.9759999998</v>
      </c>
      <c r="J860" s="57">
        <v>9464502.9759999998</v>
      </c>
      <c r="K860" s="57">
        <v>9464502.9759999998</v>
      </c>
      <c r="L860" s="57">
        <v>9464502.9759999998</v>
      </c>
      <c r="M860" s="57">
        <v>9464502.9759999998</v>
      </c>
      <c r="N860" s="57">
        <v>9464502.9759999998</v>
      </c>
      <c r="O860" s="63">
        <v>9464502.9759999998</v>
      </c>
      <c r="P860" s="136">
        <v>1454327</v>
      </c>
      <c r="Q860" s="138">
        <v>11</v>
      </c>
      <c r="S860" s="65">
        <f t="shared" si="227"/>
        <v>0</v>
      </c>
      <c r="T860" s="134"/>
    </row>
    <row r="861" spans="1:20" ht="24.75" customHeight="1" outlineLevel="1">
      <c r="A861" s="19">
        <v>41457</v>
      </c>
      <c r="B861" s="20">
        <v>4152131</v>
      </c>
      <c r="C861" s="21" t="s">
        <v>765</v>
      </c>
      <c r="D861" s="57">
        <v>0</v>
      </c>
      <c r="E861" s="57">
        <v>0</v>
      </c>
      <c r="F861" s="57">
        <f>+ROUND(VLOOKUP(P$861,B$162:O$215,5,FALSE)*Q$861/1200+E861,-2)</f>
        <v>0</v>
      </c>
      <c r="G861" s="57">
        <f>+ROUND(VLOOKUP(P$861,B$162:O$215,6,FALSE)*Q$861/1200+F861,-2)</f>
        <v>0</v>
      </c>
      <c r="H861" s="57">
        <f>+ROUND(VLOOKUP(P$861,B$162:O$215,7,FALSE)*Q$861/1200+G861,-2)</f>
        <v>0</v>
      </c>
      <c r="I861" s="57">
        <f>+ROUND(VLOOKUP(P$861,B$162:O$215,8,FALSE)*Q$861/1200+H861,-2)</f>
        <v>0</v>
      </c>
      <c r="J861" s="57">
        <f>+ROUND(VLOOKUP(P$861,B$162:O$215,9,FALSE)*Q$861/1200+I861,-2)</f>
        <v>0</v>
      </c>
      <c r="K861" s="57">
        <f>+ROUND(VLOOKUP(P$861,B$162:O$215,10,FALSE)*Q$861/1200+J861,-2)</f>
        <v>0</v>
      </c>
      <c r="L861" s="57">
        <f>+ROUND(VLOOKUP(P$861,B$162:O$215,11,FALSE)*Q$861/1200+K861,-2)</f>
        <v>0</v>
      </c>
      <c r="M861" s="57">
        <f>+ROUND(VLOOKUP(P$861,B$162:O$215,12,FALSE)*Q$861/1200+L861,-2)</f>
        <v>0</v>
      </c>
      <c r="N861" s="57">
        <f>+ROUND(VLOOKUP(P$861,B$162:O$215,13,FALSE)*Q$861/1200+M861,-2)</f>
        <v>0</v>
      </c>
      <c r="O861" s="63">
        <f>+ROUND(VLOOKUP(P$861,B$162:O$215,14,FALSE)*Q$861/1200+N861,-2)</f>
        <v>0</v>
      </c>
      <c r="P861" s="136">
        <v>1454331</v>
      </c>
      <c r="Q861" s="138">
        <f t="shared" ref="Q861:Q872" si="228">IFERROR(IF((E861/(+VLOOKUP(P861,B$166:O$215,4,FALSE))*12/2)*100&lt;9,9,IF(E861/(+VLOOKUP(P861,B$166:O$215,4,FALSE))*12/2*100&gt;13,13,E861/(+VLOOKUP(P861,B$166:O$215,4,FALSE))*12/2*100)),0)</f>
        <v>0</v>
      </c>
      <c r="S861" s="65">
        <f t="shared" si="227"/>
        <v>0</v>
      </c>
      <c r="T861" s="134"/>
    </row>
    <row r="862" spans="1:20" ht="24.75" customHeight="1" outlineLevel="1">
      <c r="A862" s="19">
        <v>41458</v>
      </c>
      <c r="B862" s="20">
        <v>4152132</v>
      </c>
      <c r="C862" s="21" t="s">
        <v>766</v>
      </c>
      <c r="D862" s="57">
        <v>0</v>
      </c>
      <c r="E862" s="57">
        <v>0</v>
      </c>
      <c r="F862" s="57">
        <f>+ROUND(VLOOKUP(P$862,B$162:O$215,5,FALSE)*Q$862/1200+E862,-2)</f>
        <v>0</v>
      </c>
      <c r="G862" s="57">
        <f>+ROUND(VLOOKUP(P$862,B$162:O$215,6,FALSE)*Q$862/1200+F862,-2)</f>
        <v>0</v>
      </c>
      <c r="H862" s="57">
        <f>+ROUND(VLOOKUP(P$862,B$162:O$215,7,FALSE)*Q$862/1200+G862,-2)</f>
        <v>0</v>
      </c>
      <c r="I862" s="57">
        <f>+ROUND(VLOOKUP(P$862,B$162:O$215,8,FALSE)*Q$862/1200+H862,-2)</f>
        <v>0</v>
      </c>
      <c r="J862" s="57">
        <f>+ROUND(VLOOKUP(P$862,B$162:O$215,9,FALSE)*Q$862/1200+I862,-2)</f>
        <v>0</v>
      </c>
      <c r="K862" s="57">
        <f>+ROUND(VLOOKUP(P$862,B$162:O$215,10,FALSE)*Q$862/1200+J862,-2)</f>
        <v>0</v>
      </c>
      <c r="L862" s="57">
        <f>+ROUND(VLOOKUP(P$862,B$162:O$215,11,FALSE)*Q$862/1200+K862,-2)</f>
        <v>0</v>
      </c>
      <c r="M862" s="57">
        <f>+ROUND(VLOOKUP(P$862,B$162:O$215,12,FALSE)*Q$862/1200+L862,-2)</f>
        <v>0</v>
      </c>
      <c r="N862" s="57">
        <f>+ROUND(VLOOKUP(P$862,B$162:O$215,13,FALSE)*Q$862/1200+M862,-2)</f>
        <v>0</v>
      </c>
      <c r="O862" s="63">
        <f>+ROUND(VLOOKUP(P$862,B$162:O$215,14,FALSE)*Q$862/1200+N862,-2)</f>
        <v>0</v>
      </c>
      <c r="P862" s="136">
        <v>1454332</v>
      </c>
      <c r="Q862" s="138">
        <f t="shared" si="228"/>
        <v>0</v>
      </c>
      <c r="S862" s="65">
        <f t="shared" si="227"/>
        <v>0</v>
      </c>
      <c r="T862" s="134"/>
    </row>
    <row r="863" spans="1:20" ht="24.75" customHeight="1" outlineLevel="1">
      <c r="A863" s="19">
        <v>41459</v>
      </c>
      <c r="B863" s="20">
        <v>4152133</v>
      </c>
      <c r="C863" s="21" t="s">
        <v>767</v>
      </c>
      <c r="D863" s="57">
        <v>7443.5590000000002</v>
      </c>
      <c r="E863" s="57">
        <v>3016.8409999999999</v>
      </c>
      <c r="F863" s="57">
        <f>+ROUND(VLOOKUP(P$863,B$162:O$215,5,FALSE)*Q$863/1200+E863,-2)</f>
        <v>38100</v>
      </c>
      <c r="G863" s="57">
        <f>+ROUND(VLOOKUP(P$863,B$162:O$215,6,FALSE)*Q$863/1200+F863,-2)</f>
        <v>72900</v>
      </c>
      <c r="H863" s="57">
        <f>+ROUND(VLOOKUP(P$863,B$162:O$215,7,FALSE)*Q$863/1200+G863,-2)</f>
        <v>109300</v>
      </c>
      <c r="I863" s="57">
        <f>+ROUND(VLOOKUP(P$863,B$162:O$215,8,FALSE)*Q$863/1200+H863,-2)</f>
        <v>147900</v>
      </c>
      <c r="J863" s="57">
        <f>+ROUND(VLOOKUP(P$863,B$162:O$215,9,FALSE)*Q$863/1200+I863,-2)</f>
        <v>188600</v>
      </c>
      <c r="K863" s="57">
        <f>+ROUND(VLOOKUP(P$863,B$162:O$215,10,FALSE)*Q$863/1200+J863,-2)</f>
        <v>231600</v>
      </c>
      <c r="L863" s="57">
        <f>+ROUND(VLOOKUP(P$863,B$162:O$215,11,FALSE)*Q$863/1200+K863,-2)</f>
        <v>276900</v>
      </c>
      <c r="M863" s="57">
        <f>+ROUND(VLOOKUP(P$863,B$162:O$215,12,FALSE)*Q$863/1200+L863,-2)</f>
        <v>322100</v>
      </c>
      <c r="N863" s="57">
        <f>+ROUND(VLOOKUP(P$863,B$162:O$215,13,FALSE)*Q$863/1200+M863,-2)</f>
        <v>366700</v>
      </c>
      <c r="O863" s="63">
        <f>+ROUND(VLOOKUP(P$863,B$162:O$215,14,FALSE)*Q$863/1200+N863,-2)</f>
        <v>410800</v>
      </c>
      <c r="P863" s="136">
        <v>1454333</v>
      </c>
      <c r="Q863" s="138">
        <f t="shared" si="228"/>
        <v>9</v>
      </c>
      <c r="S863" s="65">
        <f t="shared" si="227"/>
        <v>0</v>
      </c>
      <c r="T863" s="134"/>
    </row>
    <row r="864" spans="1:20" ht="24.75" customHeight="1" outlineLevel="1">
      <c r="A864" s="19">
        <v>41460</v>
      </c>
      <c r="B864" s="20">
        <v>4152134</v>
      </c>
      <c r="C864" s="21" t="s">
        <v>768</v>
      </c>
      <c r="D864" s="57">
        <v>0</v>
      </c>
      <c r="E864" s="57">
        <v>0</v>
      </c>
      <c r="F864" s="57">
        <f>+ROUND(VLOOKUP(P$864,B$162:O$215,5,FALSE)*Q$864/1200+E864,-2)</f>
        <v>0</v>
      </c>
      <c r="G864" s="57">
        <f>+ROUND(VLOOKUP(P$864,B$162:O$215,6,FALSE)*Q$864/1200+F864,-2)</f>
        <v>0</v>
      </c>
      <c r="H864" s="57">
        <f>+ROUND(VLOOKUP(P$864,B$162:O$215,7,FALSE)*Q$864/1200+G864,-2)</f>
        <v>0</v>
      </c>
      <c r="I864" s="57">
        <f>+ROUND(VLOOKUP(P$864,B$162:O$215,8,FALSE)*Q$864/1200+H864,-2)</f>
        <v>0</v>
      </c>
      <c r="J864" s="57">
        <f>+ROUND(VLOOKUP(P$864,B$162:O$215,9,FALSE)*Q$864/1200+I864,-2)</f>
        <v>0</v>
      </c>
      <c r="K864" s="57">
        <f>+ROUND(VLOOKUP(P$864,B$162:O$215,10,FALSE)*Q$864/1200+J864,-2)</f>
        <v>0</v>
      </c>
      <c r="L864" s="57">
        <f>+ROUND(VLOOKUP(P$864,B$162:O$215,11,FALSE)*Q$864/1200+K864,-2)</f>
        <v>0</v>
      </c>
      <c r="M864" s="57">
        <f>+ROUND(VLOOKUP(P$864,B$162:O$215,12,FALSE)*Q$864/1200+L864,-2)</f>
        <v>0</v>
      </c>
      <c r="N864" s="57">
        <f>+ROUND(VLOOKUP(P$864,B$162:O$215,13,FALSE)*Q$864/1200+M864,-2)</f>
        <v>0</v>
      </c>
      <c r="O864" s="63">
        <f>+ROUND(VLOOKUP(P$864,B$162:O$215,14,FALSE)*Q$864/1200+N864,-2)</f>
        <v>0</v>
      </c>
      <c r="P864" s="136">
        <v>1454334</v>
      </c>
      <c r="Q864" s="138">
        <f t="shared" si="228"/>
        <v>0</v>
      </c>
      <c r="S864" s="65">
        <f t="shared" si="227"/>
        <v>0</v>
      </c>
      <c r="T864" s="134"/>
    </row>
    <row r="865" spans="1:20" ht="24.75" customHeight="1" outlineLevel="1">
      <c r="A865" s="19">
        <v>41461</v>
      </c>
      <c r="B865" s="20">
        <v>4152135</v>
      </c>
      <c r="C865" s="21" t="s">
        <v>769</v>
      </c>
      <c r="D865" s="57">
        <v>0</v>
      </c>
      <c r="E865" s="57">
        <v>0</v>
      </c>
      <c r="F865" s="57">
        <f>+ROUND(VLOOKUP(P$865,B$162:O$215,5,FALSE)*Q$865/1200+E865,-2)</f>
        <v>0</v>
      </c>
      <c r="G865" s="57">
        <f>+ROUND(VLOOKUP(P$865,B$162:O$215,6,FALSE)*Q$865/1200+F865,-2)</f>
        <v>0</v>
      </c>
      <c r="H865" s="57">
        <f>+ROUND(VLOOKUP(P$865,B$162:O$215,7,FALSE)*Q$865/1200+G865,-2)</f>
        <v>0</v>
      </c>
      <c r="I865" s="57">
        <f>+ROUND(VLOOKUP(P$865,B$162:O$215,8,FALSE)*Q$865/1200+H865,-2)</f>
        <v>0</v>
      </c>
      <c r="J865" s="57">
        <f>+ROUND(VLOOKUP(P$865,B$162:O$215,9,FALSE)*Q$865/1200+I865,-2)</f>
        <v>0</v>
      </c>
      <c r="K865" s="57">
        <f>+ROUND(VLOOKUP(P$865,B$162:O$215,10,FALSE)*Q$865/1200+J865,-2)</f>
        <v>0</v>
      </c>
      <c r="L865" s="57">
        <f>+ROUND(VLOOKUP(P$865,B$162:O$215,11,FALSE)*Q$865/1200+K865,-2)</f>
        <v>0</v>
      </c>
      <c r="M865" s="57">
        <f>+ROUND(VLOOKUP(P$865,B$162:O$215,12,FALSE)*Q$865/1200+L865,-2)</f>
        <v>0</v>
      </c>
      <c r="N865" s="57">
        <f>+ROUND(VLOOKUP(P$865,B$162:O$215,13,FALSE)*Q$865/1200+M865,-2)</f>
        <v>0</v>
      </c>
      <c r="O865" s="63">
        <f>+ROUND(VLOOKUP(P$865,B$162:O$215,14,FALSE)*Q$865/1200+N865,-2)</f>
        <v>0</v>
      </c>
      <c r="P865" s="136">
        <v>1454335</v>
      </c>
      <c r="Q865" s="138">
        <f t="shared" si="228"/>
        <v>0</v>
      </c>
      <c r="S865" s="65">
        <f t="shared" si="227"/>
        <v>0</v>
      </c>
      <c r="T865" s="134"/>
    </row>
    <row r="866" spans="1:20" ht="24.75" customHeight="1" outlineLevel="1">
      <c r="A866" s="19">
        <v>41462</v>
      </c>
      <c r="B866" s="20">
        <v>4152136</v>
      </c>
      <c r="C866" s="21" t="s">
        <v>770</v>
      </c>
      <c r="D866" s="57">
        <v>134476.56400000001</v>
      </c>
      <c r="E866" s="57">
        <v>264647.64399999997</v>
      </c>
      <c r="F866" s="57">
        <f>+ROUND(VLOOKUP(P$866,B$162:O$215,5,FALSE)*Q$866/1200+E866,-2)</f>
        <v>485400</v>
      </c>
      <c r="G866" s="57">
        <f>+ROUND(VLOOKUP(P$866,B$162:O$215,6,FALSE)*Q$866/1200+F866,-2)</f>
        <v>704700</v>
      </c>
      <c r="H866" s="57">
        <f>+ROUND(VLOOKUP(P$866,B$162:O$215,7,FALSE)*Q$866/1200+G866,-2)</f>
        <v>934100</v>
      </c>
      <c r="I866" s="57">
        <f>+ROUND(VLOOKUP(P$866,B$162:O$215,8,FALSE)*Q$866/1200+H866,-2)</f>
        <v>1176800</v>
      </c>
      <c r="J866" s="57">
        <f>+ROUND(VLOOKUP(P$866,B$162:O$215,9,FALSE)*Q$866/1200+I866,-2)</f>
        <v>1433300</v>
      </c>
      <c r="K866" s="57">
        <f>+ROUND(VLOOKUP(P$866,B$162:O$215,10,FALSE)*Q$866/1200+J866,-2)</f>
        <v>1703900</v>
      </c>
      <c r="L866" s="57">
        <f>+ROUND(VLOOKUP(P$866,B$162:O$215,11,FALSE)*Q$866/1200+K866,-2)</f>
        <v>1988900</v>
      </c>
      <c r="M866" s="57">
        <f>+ROUND(VLOOKUP(P$866,B$162:O$215,12,FALSE)*Q$866/1200+L866,-2)</f>
        <v>2273100</v>
      </c>
      <c r="N866" s="57">
        <f>+ROUND(VLOOKUP(P$866,B$162:O$215,13,FALSE)*Q$866/1200+M866,-2)</f>
        <v>2553900</v>
      </c>
      <c r="O866" s="63">
        <f>+ROUND(VLOOKUP(P$866,B$162:O$215,14,FALSE)*Q$866/1200+N866,-2)</f>
        <v>2831300</v>
      </c>
      <c r="P866" s="136">
        <v>1454336</v>
      </c>
      <c r="Q866" s="138">
        <f t="shared" si="228"/>
        <v>9</v>
      </c>
      <c r="S866" s="65">
        <f t="shared" si="227"/>
        <v>0</v>
      </c>
      <c r="T866" s="134"/>
    </row>
    <row r="867" spans="1:20" ht="24.75" customHeight="1" outlineLevel="1">
      <c r="A867" s="19">
        <v>41463</v>
      </c>
      <c r="B867" s="20">
        <v>4152137</v>
      </c>
      <c r="C867" s="21" t="s">
        <v>771</v>
      </c>
      <c r="D867" s="57">
        <v>2036.136</v>
      </c>
      <c r="E867" s="57">
        <v>3542.2820000000002</v>
      </c>
      <c r="F867" s="57">
        <f>+ROUND(VLOOKUP(P$867,B$162:O$215,5,FALSE)*Q$867/1200+E867,-2)</f>
        <v>9300</v>
      </c>
      <c r="G867" s="57">
        <f>+ROUND(VLOOKUP(P$867,B$162:O$215,6,FALSE)*Q$867/1200+F867,-2)</f>
        <v>15000</v>
      </c>
      <c r="H867" s="57">
        <f>+ROUND(VLOOKUP(P$867,B$162:O$215,7,FALSE)*Q$867/1200+G867,-2)</f>
        <v>20900</v>
      </c>
      <c r="I867" s="57">
        <f>+ROUND(VLOOKUP(P$867,B$162:O$215,8,FALSE)*Q$867/1200+H867,-2)</f>
        <v>27200</v>
      </c>
      <c r="J867" s="57">
        <f>+ROUND(VLOOKUP(P$867,B$162:O$215,9,FALSE)*Q$867/1200+I867,-2)</f>
        <v>33800</v>
      </c>
      <c r="K867" s="57">
        <f>+ROUND(VLOOKUP(P$867,B$162:O$215,10,FALSE)*Q$867/1200+J867,-2)</f>
        <v>40800</v>
      </c>
      <c r="L867" s="57">
        <f>+ROUND(VLOOKUP(P$867,B$162:O$215,11,FALSE)*Q$867/1200+K867,-2)</f>
        <v>48200</v>
      </c>
      <c r="M867" s="57">
        <f>+ROUND(VLOOKUP(P$867,B$162:O$215,12,FALSE)*Q$867/1200+L867,-2)</f>
        <v>55600</v>
      </c>
      <c r="N867" s="57">
        <f>+ROUND(VLOOKUP(P$867,B$162:O$215,13,FALSE)*Q$867/1200+M867,-2)</f>
        <v>62900</v>
      </c>
      <c r="O867" s="63">
        <f>+ROUND(VLOOKUP(P$867,B$162:O$215,14,FALSE)*Q$867/1200+N867,-2)</f>
        <v>70100</v>
      </c>
      <c r="P867" s="136">
        <v>1454337</v>
      </c>
      <c r="Q867" s="138">
        <f t="shared" si="228"/>
        <v>9</v>
      </c>
      <c r="S867" s="65">
        <f t="shared" si="227"/>
        <v>0</v>
      </c>
      <c r="T867" s="134"/>
    </row>
    <row r="868" spans="1:20" ht="24.75" customHeight="1" outlineLevel="1">
      <c r="A868" s="19">
        <v>41464</v>
      </c>
      <c r="B868" s="20">
        <v>4152138</v>
      </c>
      <c r="C868" s="21" t="s">
        <v>772</v>
      </c>
      <c r="D868" s="57">
        <v>0</v>
      </c>
      <c r="E868" s="57">
        <v>0</v>
      </c>
      <c r="F868" s="57">
        <f>+ROUND(VLOOKUP(P$868,B$162:O$215,5,FALSE)*Q$868/1200+E868,-2)</f>
        <v>0</v>
      </c>
      <c r="G868" s="57">
        <f>+ROUND(VLOOKUP(P$868,B$162:O$215,6,FALSE)*Q$868/1200+F868,-2)</f>
        <v>0</v>
      </c>
      <c r="H868" s="57">
        <f>+ROUND(VLOOKUP(P$868,B$162:O$215,7,FALSE)*Q$868/1200+G868,-2)</f>
        <v>0</v>
      </c>
      <c r="I868" s="57">
        <f>+ROUND(VLOOKUP(P$868,B$162:O$215,8,FALSE)*Q$868/1200+H868,-2)</f>
        <v>0</v>
      </c>
      <c r="J868" s="57">
        <f>+ROUND(VLOOKUP(P$868,B$162:O$215,9,FALSE)*Q$868/1200+I868,-2)</f>
        <v>0</v>
      </c>
      <c r="K868" s="57">
        <f>+ROUND(VLOOKUP(P$868,B$162:O$215,10,FALSE)*Q$868/1200+J868,-2)</f>
        <v>0</v>
      </c>
      <c r="L868" s="57">
        <f>+ROUND(VLOOKUP(P$868,B$162:O$215,11,FALSE)*Q$868/1200+K868,-2)</f>
        <v>0</v>
      </c>
      <c r="M868" s="57">
        <f>+ROUND(VLOOKUP(P$868,B$162:O$215,12,FALSE)*Q$868/1200+L868,-2)</f>
        <v>0</v>
      </c>
      <c r="N868" s="57">
        <f>+ROUND(VLOOKUP(P$868,B$162:O$215,13,FALSE)*Q$868/1200+M868,-2)</f>
        <v>0</v>
      </c>
      <c r="O868" s="63">
        <f>+ROUND(VLOOKUP(P$868,B$162:O$215,14,FALSE)*Q$868/1200+N868,-2)</f>
        <v>0</v>
      </c>
      <c r="P868" s="136">
        <v>1454338</v>
      </c>
      <c r="Q868" s="138">
        <f t="shared" si="228"/>
        <v>0</v>
      </c>
      <c r="S868" s="65">
        <f t="shared" si="227"/>
        <v>0</v>
      </c>
      <c r="T868" s="134"/>
    </row>
    <row r="869" spans="1:20" ht="24.75" customHeight="1" outlineLevel="1">
      <c r="A869" s="19">
        <v>41465</v>
      </c>
      <c r="B869" s="20">
        <v>4152139</v>
      </c>
      <c r="C869" s="21" t="s">
        <v>773</v>
      </c>
      <c r="D869" s="57">
        <v>0</v>
      </c>
      <c r="E869" s="57">
        <v>0</v>
      </c>
      <c r="F869" s="57">
        <f>+ROUND(VLOOKUP(P$869,B$162:O$215,5,FALSE)*Q$869/1200+E869,-2)</f>
        <v>0</v>
      </c>
      <c r="G869" s="57">
        <f>+ROUND(VLOOKUP(P$869,B$162:O$215,6,FALSE)*Q$869/1200+F869,-2)</f>
        <v>0</v>
      </c>
      <c r="H869" s="57">
        <f>+ROUND(VLOOKUP(P$869,B$162:O$215,7,FALSE)*Q$869/1200+G869,-2)</f>
        <v>0</v>
      </c>
      <c r="I869" s="57">
        <f>+ROUND(VLOOKUP(P$869,B$162:O$215,8,FALSE)*Q$869/1200+H869,-2)</f>
        <v>0</v>
      </c>
      <c r="J869" s="57">
        <f>+ROUND(VLOOKUP(P$869,B$162:O$215,9,FALSE)*Q$869/1200+I869,-2)</f>
        <v>0</v>
      </c>
      <c r="K869" s="57">
        <f>+ROUND(VLOOKUP(P$869,B$162:O$215,10,FALSE)*Q$869/1200+J869,-2)</f>
        <v>0</v>
      </c>
      <c r="L869" s="57">
        <f>+ROUND(VLOOKUP(P$869,B$162:O$215,11,FALSE)*Q$869/1200+K869,-2)</f>
        <v>0</v>
      </c>
      <c r="M869" s="57">
        <f>+ROUND(VLOOKUP(P$869,B$162:O$215,12,FALSE)*Q$869/1200+L869,-2)</f>
        <v>0</v>
      </c>
      <c r="N869" s="57">
        <f>+ROUND(VLOOKUP(P$869,B$162:O$215,13,FALSE)*Q$869/1200+M869,-2)</f>
        <v>0</v>
      </c>
      <c r="O869" s="63">
        <f>+ROUND(VLOOKUP(P$869,B$162:O$215,14,FALSE)*Q$869/1200+N869,-2)</f>
        <v>0</v>
      </c>
      <c r="P869" s="136">
        <v>1454339</v>
      </c>
      <c r="Q869" s="138">
        <f t="shared" si="228"/>
        <v>0</v>
      </c>
      <c r="S869" s="65">
        <f t="shared" si="227"/>
        <v>0</v>
      </c>
      <c r="T869" s="134"/>
    </row>
    <row r="870" spans="1:20" ht="24.75" customHeight="1" outlineLevel="1">
      <c r="A870" s="19">
        <v>41466</v>
      </c>
      <c r="B870" s="20">
        <v>4152140</v>
      </c>
      <c r="C870" s="21" t="s">
        <v>774</v>
      </c>
      <c r="D870" s="57">
        <v>0</v>
      </c>
      <c r="E870" s="57">
        <v>0</v>
      </c>
      <c r="F870" s="57">
        <f>+ROUND(VLOOKUP(P$870,B$162:O$215,5,FALSE)*Q$870/1200+E870,-2)</f>
        <v>0</v>
      </c>
      <c r="G870" s="57">
        <f>+ROUND(VLOOKUP(P$870,B$162:O$215,6,FALSE)*Q$870/1200+F870,-2)</f>
        <v>0</v>
      </c>
      <c r="H870" s="57">
        <f>+ROUND(VLOOKUP(P$870,B$162:O$215,7,FALSE)*Q$870/1200+G870,-2)</f>
        <v>0</v>
      </c>
      <c r="I870" s="57">
        <f>+ROUND(VLOOKUP(P$870,B$162:O$215,8,FALSE)*Q$870/1200+H870,-2)</f>
        <v>0</v>
      </c>
      <c r="J870" s="57">
        <f>+ROUND(VLOOKUP(P$870,B$162:O$215,9,FALSE)*Q$870/1200+I870,-2)</f>
        <v>0</v>
      </c>
      <c r="K870" s="57">
        <f>+ROUND(VLOOKUP(P$870,B$162:O$215,10,FALSE)*Q$870/1200+J870,-2)</f>
        <v>0</v>
      </c>
      <c r="L870" s="57">
        <f>+ROUND(VLOOKUP(P$870,B$162:O$215,11,FALSE)*Q$870/1200+K870,-2)</f>
        <v>0</v>
      </c>
      <c r="M870" s="57">
        <f>+ROUND(VLOOKUP(P$870,B$162:O$215,12,FALSE)*Q$870/1200+L870,-2)</f>
        <v>0</v>
      </c>
      <c r="N870" s="57">
        <f>+ROUND(VLOOKUP(P$870,B$162:O$215,13,FALSE)*Q$870/1200+M870,-2)</f>
        <v>0</v>
      </c>
      <c r="O870" s="63">
        <f>+ROUND(VLOOKUP(P$870,B$162:O$215,14,FALSE)*Q$870/1200+N870,-2)</f>
        <v>0</v>
      </c>
      <c r="P870" s="136">
        <v>1454340</v>
      </c>
      <c r="Q870" s="138">
        <f t="shared" si="228"/>
        <v>0</v>
      </c>
      <c r="S870" s="65">
        <f t="shared" si="227"/>
        <v>0</v>
      </c>
      <c r="T870" s="134"/>
    </row>
    <row r="871" spans="1:20" ht="24.75" customHeight="1" outlineLevel="1">
      <c r="A871" s="19">
        <v>41467</v>
      </c>
      <c r="B871" s="20">
        <v>4152141</v>
      </c>
      <c r="C871" s="21" t="s">
        <v>775</v>
      </c>
      <c r="D871" s="57">
        <v>6648.0349999999999</v>
      </c>
      <c r="E871" s="57">
        <v>12457.989</v>
      </c>
      <c r="F871" s="57">
        <f>+ROUND(VLOOKUP(P$871,B$162:O$215,5,FALSE)*Q$871/1200+E871,-2)</f>
        <v>18400</v>
      </c>
      <c r="G871" s="57">
        <f>+ROUND(VLOOKUP(P$871,B$162:O$215,6,FALSE)*Q$871/1200+F871,-2)</f>
        <v>24300</v>
      </c>
      <c r="H871" s="57">
        <f>+ROUND(VLOOKUP(P$871,B$162:O$215,7,FALSE)*Q$871/1200+G871,-2)</f>
        <v>30500</v>
      </c>
      <c r="I871" s="57">
        <f>+ROUND(VLOOKUP(P$871,B$162:O$215,8,FALSE)*Q$871/1200+H871,-2)</f>
        <v>37100</v>
      </c>
      <c r="J871" s="57">
        <f>+ROUND(VLOOKUP(P$871,B$162:O$215,9,FALSE)*Q$871/1200+I871,-2)</f>
        <v>44100</v>
      </c>
      <c r="K871" s="57">
        <f>+ROUND(VLOOKUP(P$871,B$162:O$215,10,FALSE)*Q$871/1200+J871,-2)</f>
        <v>51400</v>
      </c>
      <c r="L871" s="57">
        <f>+ROUND(VLOOKUP(P$871,B$162:O$215,11,FALSE)*Q$871/1200+K871,-2)</f>
        <v>59100</v>
      </c>
      <c r="M871" s="57">
        <f>+ROUND(VLOOKUP(P$871,B$162:O$215,12,FALSE)*Q$871/1200+L871,-2)</f>
        <v>66800</v>
      </c>
      <c r="N871" s="57">
        <f>+ROUND(VLOOKUP(P$871,B$162:O$215,13,FALSE)*Q$871/1200+M871,-2)</f>
        <v>74400</v>
      </c>
      <c r="O871" s="63">
        <f>+ROUND(VLOOKUP(P$871,B$162:O$215,14,FALSE)*Q$871/1200+N871,-2)</f>
        <v>81900</v>
      </c>
      <c r="P871" s="136">
        <v>1454341</v>
      </c>
      <c r="Q871" s="138">
        <f t="shared" si="228"/>
        <v>12.747231109765389</v>
      </c>
      <c r="S871" s="65">
        <f t="shared" si="227"/>
        <v>0</v>
      </c>
      <c r="T871" s="134"/>
    </row>
    <row r="872" spans="1:20" ht="24.75" customHeight="1" outlineLevel="1">
      <c r="A872" s="19">
        <v>41468</v>
      </c>
      <c r="B872" s="20">
        <v>4152142</v>
      </c>
      <c r="C872" s="21" t="s">
        <v>776</v>
      </c>
      <c r="D872" s="57">
        <v>0</v>
      </c>
      <c r="E872" s="57">
        <v>0</v>
      </c>
      <c r="F872" s="57">
        <f>+ROUND(VLOOKUP(P$872,B$162:O$215,5,FALSE)*Q$872/1200+E872,-2)</f>
        <v>0</v>
      </c>
      <c r="G872" s="57">
        <f>+ROUND(VLOOKUP(P$872,B$162:O$215,6,FALSE)*Q$872/1200+F872,-2)</f>
        <v>0</v>
      </c>
      <c r="H872" s="57">
        <f>+ROUND(VLOOKUP(P$872,B$162:O$215,7,FALSE)*Q$872/1200+G872,-2)</f>
        <v>0</v>
      </c>
      <c r="I872" s="57">
        <f>+ROUND(VLOOKUP(P$872,B$162:O$215,8,FALSE)*Q$872/1200+H872,-2)</f>
        <v>0</v>
      </c>
      <c r="J872" s="57">
        <f>+ROUND(VLOOKUP(P$872,B$162:O$215,9,FALSE)*Q$872/1200+I872,-2)</f>
        <v>0</v>
      </c>
      <c r="K872" s="57">
        <f>+ROUND(VLOOKUP(P$872,B$162:O$215,10,FALSE)*Q$872/1200+J872,-2)</f>
        <v>0</v>
      </c>
      <c r="L872" s="57">
        <f>+ROUND(VLOOKUP(P$872,B$162:O$215,11,FALSE)*Q$872/1200+K872,-2)</f>
        <v>0</v>
      </c>
      <c r="M872" s="57">
        <f>+ROUND(VLOOKUP(P$872,B$162:O$215,12,FALSE)*Q$872/1200+L872,-2)</f>
        <v>0</v>
      </c>
      <c r="N872" s="57">
        <f>+ROUND(VLOOKUP(P$872,B$162:O$215,13,FALSE)*Q$872/1200+M872,-2)</f>
        <v>0</v>
      </c>
      <c r="O872" s="63">
        <f>+ROUND(VLOOKUP(P$872,B$162:O$215,14,FALSE)*Q$872/1200+N872,-2)</f>
        <v>0</v>
      </c>
      <c r="P872" s="136">
        <v>1454342</v>
      </c>
      <c r="Q872" s="138">
        <f t="shared" si="228"/>
        <v>0</v>
      </c>
      <c r="S872" s="65">
        <f t="shared" si="227"/>
        <v>0</v>
      </c>
      <c r="T872" s="134"/>
    </row>
    <row r="873" spans="1:20" ht="24.75" customHeight="1" outlineLevel="1">
      <c r="A873" s="19">
        <v>41470</v>
      </c>
      <c r="B873" s="20">
        <v>4152144</v>
      </c>
      <c r="C873" s="21" t="s">
        <v>777</v>
      </c>
      <c r="D873" s="57">
        <v>33077.487999999998</v>
      </c>
      <c r="E873" s="57">
        <v>42010.815999999999</v>
      </c>
      <c r="F873" s="57">
        <f>+ROUND(VLOOKUP(P$873,B$162:O$215,5,FALSE)*Q$873/1200+E873,-2)+100</f>
        <v>42100</v>
      </c>
      <c r="G873" s="57">
        <f>+ROUND(VLOOKUP(P$873,B$162:O$215,6,FALSE)*Q$873/1200+F873,-2)</f>
        <v>42100</v>
      </c>
      <c r="H873" s="57">
        <f>+ROUND(VLOOKUP(P$873,B$162:O$215,7,FALSE)*Q$873/1200+G873,-2)</f>
        <v>47100</v>
      </c>
      <c r="I873" s="57">
        <f>+ROUND(VLOOKUP(P$873,B$162:O$215,8,FALSE)*Q$873/1200+H873,-2)</f>
        <v>54100</v>
      </c>
      <c r="J873" s="57">
        <f>+ROUND(VLOOKUP(P$873,B$162:O$215,9,FALSE)*Q$873/1200+I873,-2)</f>
        <v>64100</v>
      </c>
      <c r="K873" s="57">
        <f>+ROUND(VLOOKUP(P$873,B$162:O$215,10,FALSE)*Q$873/1200+J873,-2)</f>
        <v>76100</v>
      </c>
      <c r="L873" s="57">
        <f>+ROUND(VLOOKUP(P$873,B$162:O$215,11,FALSE)*Q$873/1200+K873,-2)</f>
        <v>90100</v>
      </c>
      <c r="M873" s="57">
        <f>+ROUND(VLOOKUP(P$873,B$162:O$215,12,FALSE)*Q$873/1200+L873,-2)</f>
        <v>105100</v>
      </c>
      <c r="N873" s="57">
        <f>+ROUND(VLOOKUP(P$873,B$162:O$215,13,FALSE)*Q$873/1200+M873,-2)</f>
        <v>115100</v>
      </c>
      <c r="O873" s="63">
        <f>+ROUND(VLOOKUP(P$873,B$162:O$215,14,FALSE)*Q$873/1200+N873,-2)</f>
        <v>115100</v>
      </c>
      <c r="P873" s="136">
        <v>1454344</v>
      </c>
      <c r="Q873" s="138">
        <v>12</v>
      </c>
      <c r="S873" s="65">
        <f t="shared" si="227"/>
        <v>0</v>
      </c>
      <c r="T873" s="134"/>
    </row>
    <row r="874" spans="1:20" ht="24.75" customHeight="1" outlineLevel="1">
      <c r="A874" s="19">
        <v>41471</v>
      </c>
      <c r="B874" s="20">
        <v>4152145</v>
      </c>
      <c r="C874" s="21" t="s">
        <v>778</v>
      </c>
      <c r="D874" s="57">
        <v>0</v>
      </c>
      <c r="E874" s="57">
        <v>0</v>
      </c>
      <c r="F874" s="57">
        <f>+ROUND(VLOOKUP(P$874,B$162:O$215,5,FALSE)*Q$874/1200+E874,-2)</f>
        <v>0</v>
      </c>
      <c r="G874" s="57">
        <f>+ROUND(VLOOKUP(P$874,B$162:O$215,6,FALSE)*Q$874/1200+F874,-2)</f>
        <v>0</v>
      </c>
      <c r="H874" s="57">
        <f>+ROUND(VLOOKUP(P$874,B$162:O$215,7,FALSE)*Q$874/1200+G874,-2)</f>
        <v>0</v>
      </c>
      <c r="I874" s="57">
        <f>+ROUND(VLOOKUP(P$874,B$162:O$215,8,FALSE)*Q$874/1200+H874,-2)</f>
        <v>0</v>
      </c>
      <c r="J874" s="57">
        <f>+ROUND(VLOOKUP(P$874,B$162:O$215,9,FALSE)*Q$874/1200+I874,-2)</f>
        <v>0</v>
      </c>
      <c r="K874" s="57">
        <f>+ROUND(VLOOKUP(P$874,B$162:O$215,10,FALSE)*Q$874/1200+J874,-2)</f>
        <v>0</v>
      </c>
      <c r="L874" s="57">
        <f>+ROUND(VLOOKUP(P$874,B$162:O$215,11,FALSE)*Q$874/1200+K874,-2)</f>
        <v>0</v>
      </c>
      <c r="M874" s="57">
        <f>+ROUND(VLOOKUP(P$874,B$162:O$215,12,FALSE)*Q$874/1200+L874,-2)</f>
        <v>0</v>
      </c>
      <c r="N874" s="57">
        <f>+ROUND(VLOOKUP(P$874,B$162:O$215,13,FALSE)*Q$874/1200+M874,-2)</f>
        <v>0</v>
      </c>
      <c r="O874" s="63">
        <f>+ROUND(VLOOKUP(P$874,B$162:O$215,14,FALSE)*Q$874/1200+N874,-2)</f>
        <v>0</v>
      </c>
      <c r="P874" s="136">
        <v>1454345</v>
      </c>
      <c r="Q874" s="138">
        <f t="shared" ref="Q874:Q891" si="229">IFERROR(IF((E874/(+VLOOKUP(P874,B$166:O$215,4,FALSE))*12/2)*100&lt;9,9,IF(E874/(+VLOOKUP(P874,B$166:O$215,4,FALSE))*12/2*100&gt;13,13,E874/(+VLOOKUP(P874,B$166:O$215,4,FALSE))*12/2*100)),0)</f>
        <v>0</v>
      </c>
      <c r="S874" s="65">
        <f t="shared" si="227"/>
        <v>0</v>
      </c>
      <c r="T874" s="134"/>
    </row>
    <row r="875" spans="1:20" ht="24.75" customHeight="1" outlineLevel="1">
      <c r="A875" s="19">
        <v>41472</v>
      </c>
      <c r="B875" s="20">
        <v>4152146</v>
      </c>
      <c r="C875" s="21" t="s">
        <v>779</v>
      </c>
      <c r="D875" s="57">
        <v>0</v>
      </c>
      <c r="E875" s="57">
        <v>0</v>
      </c>
      <c r="F875" s="57">
        <f>+ROUND(VLOOKUP(P$875,B$162:O$215,5,FALSE)*Q$875/1200+E875,-2)</f>
        <v>0</v>
      </c>
      <c r="G875" s="57">
        <f>+ROUND(VLOOKUP(P$875,B$162:O$215,6,FALSE)*Q$875/1200+F875,-2)</f>
        <v>0</v>
      </c>
      <c r="H875" s="57">
        <f>+ROUND(VLOOKUP(P$875,B$162:O$215,7,FALSE)*Q$875/1200+G875,-2)</f>
        <v>0</v>
      </c>
      <c r="I875" s="57">
        <f>+ROUND(VLOOKUP(P$875,B$162:O$215,8,FALSE)*Q$875/1200+H875,-2)</f>
        <v>0</v>
      </c>
      <c r="J875" s="57">
        <f>+ROUND(VLOOKUP(P$875,B$162:O$215,9,FALSE)*Q$875/1200+I875,-2)</f>
        <v>0</v>
      </c>
      <c r="K875" s="57">
        <f>+ROUND(VLOOKUP(P$875,B$162:O$215,10,FALSE)*Q$875/1200+J875,-2)</f>
        <v>0</v>
      </c>
      <c r="L875" s="57">
        <f>+ROUND(VLOOKUP(P$875,B$162:O$215,11,FALSE)*Q$875/1200+K875,-2)</f>
        <v>0</v>
      </c>
      <c r="M875" s="57">
        <f>+ROUND(VLOOKUP(P$875,B$162:O$215,12,FALSE)*Q$875/1200+L875,-2)</f>
        <v>0</v>
      </c>
      <c r="N875" s="57">
        <f>+ROUND(VLOOKUP(P$875,B$162:O$215,13,FALSE)*Q$875/1200+M875,-2)</f>
        <v>0</v>
      </c>
      <c r="O875" s="63">
        <f>+ROUND(VLOOKUP(P$875,B$162:O$215,14,FALSE)*Q$875/1200+N875,-2)</f>
        <v>0</v>
      </c>
      <c r="P875" s="136">
        <v>1454346</v>
      </c>
      <c r="Q875" s="138">
        <f t="shared" si="229"/>
        <v>0</v>
      </c>
      <c r="S875" s="65">
        <f t="shared" si="227"/>
        <v>0</v>
      </c>
      <c r="T875" s="134"/>
    </row>
    <row r="876" spans="1:20" ht="24.75" customHeight="1" outlineLevel="1">
      <c r="A876" s="19">
        <v>41473</v>
      </c>
      <c r="B876" s="20">
        <v>4152147</v>
      </c>
      <c r="C876" s="21" t="s">
        <v>780</v>
      </c>
      <c r="D876" s="57">
        <v>0</v>
      </c>
      <c r="E876" s="57">
        <v>0</v>
      </c>
      <c r="F876" s="57">
        <f>+ROUND(VLOOKUP(P$876,B$162:O$215,5,FALSE)*Q$876/1200+E876,-2)</f>
        <v>0</v>
      </c>
      <c r="G876" s="57">
        <f>+ROUND(VLOOKUP(P$876,B$162:O$215,6,FALSE)*Q$876/1200+F876,-2)</f>
        <v>0</v>
      </c>
      <c r="H876" s="57">
        <f>+ROUND(VLOOKUP(P$876,B$162:O$215,7,FALSE)*Q$876/1200+G876,-2)</f>
        <v>0</v>
      </c>
      <c r="I876" s="57">
        <f>+ROUND(VLOOKUP(P$876,B$162:O$215,8,FALSE)*Q$876/1200+H876,-2)</f>
        <v>0</v>
      </c>
      <c r="J876" s="57">
        <f>+ROUND(VLOOKUP(P$876,B$162:O$215,9,FALSE)*Q$876/1200+I876,-2)</f>
        <v>0</v>
      </c>
      <c r="K876" s="57">
        <f>+ROUND(VLOOKUP(P$876,B$162:O$215,10,FALSE)*Q$876/1200+J876,-2)</f>
        <v>0</v>
      </c>
      <c r="L876" s="57">
        <f>+ROUND(VLOOKUP(P$876,B$162:O$215,11,FALSE)*Q$876/1200+K876,-2)</f>
        <v>0</v>
      </c>
      <c r="M876" s="57">
        <f>+ROUND(VLOOKUP(P$876,B$162:O$215,12,FALSE)*Q$876/1200+L876,-2)</f>
        <v>0</v>
      </c>
      <c r="N876" s="57">
        <f>+ROUND(VLOOKUP(P$876,B$162:O$215,13,FALSE)*Q$876/1200+M876,-2)</f>
        <v>0</v>
      </c>
      <c r="O876" s="63">
        <f>+ROUND(VLOOKUP(P$876,B$162:O$215,14,FALSE)*Q$876/1200+N876,-2)</f>
        <v>0</v>
      </c>
      <c r="P876" s="136">
        <v>1454347</v>
      </c>
      <c r="Q876" s="138">
        <f t="shared" si="229"/>
        <v>0</v>
      </c>
      <c r="S876" s="65">
        <f t="shared" si="227"/>
        <v>0</v>
      </c>
      <c r="T876" s="134"/>
    </row>
    <row r="877" spans="1:20" ht="24.75" customHeight="1" outlineLevel="1">
      <c r="A877" s="19">
        <v>41474</v>
      </c>
      <c r="B877" s="20">
        <v>4152148</v>
      </c>
      <c r="C877" s="21" t="s">
        <v>781</v>
      </c>
      <c r="D877" s="57">
        <v>0</v>
      </c>
      <c r="E877" s="57">
        <v>0</v>
      </c>
      <c r="F877" s="57">
        <f>+ROUND(VLOOKUP(P$877,B$162:O$215,5,FALSE)*Q$877/1200+E877,-2)</f>
        <v>0</v>
      </c>
      <c r="G877" s="57">
        <f>+ROUND(VLOOKUP(P$877,B$162:O$215,6,FALSE)*Q$877/1200+F877,-2)</f>
        <v>0</v>
      </c>
      <c r="H877" s="57">
        <f>+ROUND(VLOOKUP(P$877,B$162:O$215,7,FALSE)*Q$877/1200+G877,-2)</f>
        <v>0</v>
      </c>
      <c r="I877" s="57">
        <f>+ROUND(VLOOKUP(P$877,B$162:O$215,8,FALSE)*Q$877/1200+H877,-2)</f>
        <v>0</v>
      </c>
      <c r="J877" s="57">
        <f>+ROUND(VLOOKUP(P$877,B$162:O$215,9,FALSE)*Q$877/1200+I877,-2)</f>
        <v>0</v>
      </c>
      <c r="K877" s="57">
        <f>+ROUND(VLOOKUP(P$877,B$162:O$215,10,FALSE)*Q$877/1200+J877,-2)</f>
        <v>0</v>
      </c>
      <c r="L877" s="57">
        <f>+ROUND(VLOOKUP(P$877,B$162:O$215,11,FALSE)*Q$877/1200+K877,-2)</f>
        <v>0</v>
      </c>
      <c r="M877" s="57">
        <f>+ROUND(VLOOKUP(P$877,B$162:O$215,12,FALSE)*Q$877/1200+L877,-2)</f>
        <v>0</v>
      </c>
      <c r="N877" s="57">
        <f>+ROUND(VLOOKUP(P$877,B$162:O$215,13,FALSE)*Q$877/1200+M877,-2)</f>
        <v>0</v>
      </c>
      <c r="O877" s="63">
        <f>+ROUND(VLOOKUP(P$877,B$162:O$215,14,FALSE)*Q$877/1200+N877,-2)</f>
        <v>0</v>
      </c>
      <c r="P877" s="136">
        <v>1454348</v>
      </c>
      <c r="Q877" s="138">
        <f t="shared" si="229"/>
        <v>0</v>
      </c>
      <c r="S877" s="65">
        <f t="shared" si="227"/>
        <v>0</v>
      </c>
      <c r="T877" s="134"/>
    </row>
    <row r="878" spans="1:20" ht="24.75" customHeight="1" outlineLevel="1">
      <c r="A878" s="19">
        <v>41475</v>
      </c>
      <c r="B878" s="20">
        <v>4152149</v>
      </c>
      <c r="C878" s="21" t="s">
        <v>782</v>
      </c>
      <c r="D878" s="57">
        <v>17538.900000000001</v>
      </c>
      <c r="E878" s="57">
        <v>28225.237000000001</v>
      </c>
      <c r="F878" s="57">
        <f>+ROUND(VLOOKUP(P$878,B$162:O$215,5,FALSE)*Q$878/1200+E878,-2)</f>
        <v>34800</v>
      </c>
      <c r="G878" s="57">
        <f>+ROUND(VLOOKUP(P$878,B$162:O$215,6,FALSE)*Q$878/1200+F878,-2)</f>
        <v>41300</v>
      </c>
      <c r="H878" s="57">
        <f>+ROUND(VLOOKUP(P$878,B$162:O$215,7,FALSE)*Q$878/1200+G878,-2)</f>
        <v>48100</v>
      </c>
      <c r="I878" s="57">
        <f>+ROUND(VLOOKUP(P$878,B$162:O$215,8,FALSE)*Q$878/1200+H878,-2)</f>
        <v>55300</v>
      </c>
      <c r="J878" s="57">
        <f>+ROUND(VLOOKUP(P$878,B$162:O$215,9,FALSE)*Q$878/1200+I878,-2)</f>
        <v>62900</v>
      </c>
      <c r="K878" s="57">
        <f>+ROUND(VLOOKUP(P$878,B$162:O$215,10,FALSE)*Q$878/1200+J878,-2)</f>
        <v>70900</v>
      </c>
      <c r="L878" s="57">
        <f>+ROUND(VLOOKUP(P$878,B$162:O$215,11,FALSE)*Q$878/1200+K878,-2)</f>
        <v>79300</v>
      </c>
      <c r="M878" s="57">
        <f>+ROUND(VLOOKUP(P$878,B$162:O$215,12,FALSE)*Q$878/1200+L878,-2)</f>
        <v>87700</v>
      </c>
      <c r="N878" s="57">
        <f>+ROUND(VLOOKUP(P$878,B$162:O$215,13,FALSE)*Q$878/1200+M878,-2)</f>
        <v>96000</v>
      </c>
      <c r="O878" s="63">
        <f>+ROUND(VLOOKUP(P$878,B$162:O$215,14,FALSE)*Q$878/1200+N878,-2)</f>
        <v>104200</v>
      </c>
      <c r="P878" s="136">
        <v>1454349</v>
      </c>
      <c r="Q878" s="138">
        <f t="shared" si="229"/>
        <v>13</v>
      </c>
      <c r="S878" s="65">
        <f t="shared" si="227"/>
        <v>0</v>
      </c>
      <c r="T878" s="134"/>
    </row>
    <row r="879" spans="1:20" ht="24.75" customHeight="1" outlineLevel="1">
      <c r="A879" s="19">
        <v>41476</v>
      </c>
      <c r="B879" s="20">
        <v>4152150</v>
      </c>
      <c r="C879" s="21" t="s">
        <v>783</v>
      </c>
      <c r="D879" s="57">
        <v>3491.6260000000002</v>
      </c>
      <c r="E879" s="57">
        <v>5522.6090000000004</v>
      </c>
      <c r="F879" s="57">
        <f>+ROUND(VLOOKUP(P$879,B$162:O$215,5,FALSE)*Q$879/1200+E879,-2)</f>
        <v>9700</v>
      </c>
      <c r="G879" s="57">
        <f>+ROUND(VLOOKUP(P$879,B$162:O$215,6,FALSE)*Q$879/1200+F879,-2)</f>
        <v>13900</v>
      </c>
      <c r="H879" s="57">
        <f>+ROUND(VLOOKUP(P$879,B$162:O$215,7,FALSE)*Q$879/1200+G879,-2)</f>
        <v>18300</v>
      </c>
      <c r="I879" s="57">
        <f>+ROUND(VLOOKUP(P$879,B$162:O$215,8,FALSE)*Q$879/1200+H879,-2)</f>
        <v>22900</v>
      </c>
      <c r="J879" s="57">
        <f>+ROUND(VLOOKUP(P$879,B$162:O$215,9,FALSE)*Q$879/1200+I879,-2)</f>
        <v>27800</v>
      </c>
      <c r="K879" s="57">
        <f>+ROUND(VLOOKUP(P$879,B$162:O$215,10,FALSE)*Q$879/1200+J879,-2)</f>
        <v>33000</v>
      </c>
      <c r="L879" s="57">
        <f>+ROUND(VLOOKUP(P$879,B$162:O$215,11,FALSE)*Q$879/1200+K879,-2)</f>
        <v>38400</v>
      </c>
      <c r="M879" s="57">
        <f>+ROUND(VLOOKUP(P$879,B$162:O$215,12,FALSE)*Q$879/1200+L879,-2)</f>
        <v>43800</v>
      </c>
      <c r="N879" s="57">
        <f>+ROUND(VLOOKUP(P$879,B$162:O$215,13,FALSE)*Q$879/1200+M879,-2)</f>
        <v>49200</v>
      </c>
      <c r="O879" s="63">
        <f>+ROUND(VLOOKUP(P$879,B$162:O$215,14,FALSE)*Q$879/1200+N879,-2)</f>
        <v>54500</v>
      </c>
      <c r="P879" s="136">
        <v>1454350</v>
      </c>
      <c r="Q879" s="138">
        <f t="shared" si="229"/>
        <v>9</v>
      </c>
      <c r="S879" s="65">
        <f t="shared" si="227"/>
        <v>0</v>
      </c>
      <c r="T879" s="134"/>
    </row>
    <row r="880" spans="1:20" ht="24.75" customHeight="1" outlineLevel="1">
      <c r="A880" s="19">
        <v>41477</v>
      </c>
      <c r="B880" s="20">
        <v>4152151</v>
      </c>
      <c r="C880" s="21" t="s">
        <v>784</v>
      </c>
      <c r="D880" s="57">
        <v>284943.45500000002</v>
      </c>
      <c r="E880" s="57">
        <v>532540.45499999996</v>
      </c>
      <c r="F880" s="57">
        <f>+ROUND(VLOOKUP(P$880,B$162:O$215,5,FALSE)*Q$880/1200+E880,-2)</f>
        <v>788300</v>
      </c>
      <c r="G880" s="57">
        <f>+ROUND(VLOOKUP(P$880,B$162:O$215,6,FALSE)*Q$880/1200+F880,-2)</f>
        <v>1042500</v>
      </c>
      <c r="H880" s="57">
        <f>+ROUND(VLOOKUP(P$880,B$162:O$215,7,FALSE)*Q$880/1200+G880,-2)</f>
        <v>1308400</v>
      </c>
      <c r="I880" s="57">
        <f>+ROUND(VLOOKUP(P$880,B$162:O$215,8,FALSE)*Q$880/1200+H880,-2)</f>
        <v>1589700</v>
      </c>
      <c r="J880" s="57">
        <f>+ROUND(VLOOKUP(P$880,B$162:O$215,9,FALSE)*Q$880/1200+I880,-2)</f>
        <v>1887000</v>
      </c>
      <c r="K880" s="57">
        <f>+ROUND(VLOOKUP(P$880,B$162:O$215,10,FALSE)*Q$880/1200+J880,-2)</f>
        <v>2200600</v>
      </c>
      <c r="L880" s="57">
        <f>+ROUND(VLOOKUP(P$880,B$162:O$215,11,FALSE)*Q$880/1200+K880,-2)</f>
        <v>2531000</v>
      </c>
      <c r="M880" s="57">
        <f>+ROUND(VLOOKUP(P$880,B$162:O$215,12,FALSE)*Q$880/1200+L880,-2)</f>
        <v>2860400</v>
      </c>
      <c r="N880" s="57">
        <f>+ROUND(VLOOKUP(P$880,B$162:O$215,13,FALSE)*Q$880/1200+M880,-2)</f>
        <v>3185800</v>
      </c>
      <c r="O880" s="63">
        <f>+ROUND(VLOOKUP(P$880,B$162:O$215,14,FALSE)*Q$880/1200+N880,-2)</f>
        <v>3507300</v>
      </c>
      <c r="P880" s="136">
        <v>1454351</v>
      </c>
      <c r="Q880" s="138">
        <f t="shared" si="229"/>
        <v>12.598867093090657</v>
      </c>
      <c r="S880" s="65">
        <f t="shared" si="227"/>
        <v>0</v>
      </c>
      <c r="T880" s="134"/>
    </row>
    <row r="881" spans="1:20" ht="24.75" customHeight="1" outlineLevel="1">
      <c r="A881" s="19">
        <v>41478</v>
      </c>
      <c r="B881" s="20">
        <v>4152152</v>
      </c>
      <c r="C881" s="21" t="s">
        <v>785</v>
      </c>
      <c r="D881" s="57">
        <v>0</v>
      </c>
      <c r="E881" s="57">
        <v>0</v>
      </c>
      <c r="F881" s="57">
        <f>+ROUND(VLOOKUP(P$881,B$162:O$215,5,FALSE)*Q$881/1200+E881,-2)</f>
        <v>0</v>
      </c>
      <c r="G881" s="57">
        <f>+ROUND(VLOOKUP(P$881,B$162:O$215,6,FALSE)*Q$881/1200+F881,-2)</f>
        <v>0</v>
      </c>
      <c r="H881" s="57">
        <f>+ROUND(VLOOKUP(P$881,B$162:O$215,7,FALSE)*Q$881/1200+G881,-2)</f>
        <v>0</v>
      </c>
      <c r="I881" s="57">
        <f>+ROUND(VLOOKUP(P$881,B$162:O$215,8,FALSE)*Q$881/1200+H881,-2)</f>
        <v>0</v>
      </c>
      <c r="J881" s="57">
        <f>+ROUND(VLOOKUP(P$881,B$162:O$215,9,FALSE)*Q$881/1200+I881,-2)</f>
        <v>0</v>
      </c>
      <c r="K881" s="57">
        <f>+ROUND(VLOOKUP(P$881,B$162:O$215,10,FALSE)*Q$881/1200+J881,-2)</f>
        <v>0</v>
      </c>
      <c r="L881" s="57">
        <f>+ROUND(VLOOKUP(P$881,B$162:O$215,11,FALSE)*Q$881/1200+K881,-2)</f>
        <v>0</v>
      </c>
      <c r="M881" s="57">
        <f>+ROUND(VLOOKUP(P$881,B$162:O$215,12,FALSE)*Q$881/1200+L881,-2)</f>
        <v>0</v>
      </c>
      <c r="N881" s="57">
        <f>+ROUND(VLOOKUP(P$881,B$162:O$215,13,FALSE)*Q$881/1200+M881,-2)</f>
        <v>0</v>
      </c>
      <c r="O881" s="63">
        <f>+ROUND(VLOOKUP(P$881,B$162:O$215,14,FALSE)*Q$881/1200+N881,-2)</f>
        <v>0</v>
      </c>
      <c r="P881" s="136">
        <v>1454352</v>
      </c>
      <c r="Q881" s="138">
        <f t="shared" si="229"/>
        <v>0</v>
      </c>
      <c r="S881" s="65">
        <f t="shared" si="227"/>
        <v>0</v>
      </c>
      <c r="T881" s="134"/>
    </row>
    <row r="882" spans="1:20" ht="24.75" customHeight="1" outlineLevel="1">
      <c r="A882" s="19">
        <v>41479</v>
      </c>
      <c r="B882" s="20">
        <v>4152153</v>
      </c>
      <c r="C882" s="21" t="s">
        <v>786</v>
      </c>
      <c r="D882" s="57">
        <v>5811503.4160000002</v>
      </c>
      <c r="E882" s="57">
        <v>11249101.694</v>
      </c>
      <c r="F882" s="57">
        <f>+ROUND(VLOOKUP(P$882,B$162:O$215,5,FALSE)*Q$882/1200+E882,-2)</f>
        <v>16874100</v>
      </c>
      <c r="G882" s="57">
        <f>+ROUND(VLOOKUP(P$882,B$162:O$215,6,FALSE)*Q$882/1200+F882,-2)</f>
        <v>22499100</v>
      </c>
      <c r="H882" s="57">
        <f>+ROUND(VLOOKUP(P$882,B$162:O$215,7,FALSE)*Q$882/1200+G882,-2)</f>
        <v>28124100</v>
      </c>
      <c r="I882" s="57">
        <f>+ROUND(VLOOKUP(P$882,B$162:O$215,8,FALSE)*Q$882/1200+H882,-2)</f>
        <v>33749100</v>
      </c>
      <c r="J882" s="57">
        <f>+ROUND(VLOOKUP(P$882,B$162:O$215,9,FALSE)*Q$882/1200+I882,-2)</f>
        <v>39374100</v>
      </c>
      <c r="K882" s="57">
        <f>+ROUND(VLOOKUP(P$882,B$162:O$215,10,FALSE)*Q$882/1200+J882,-2)</f>
        <v>44999100</v>
      </c>
      <c r="L882" s="57">
        <f>+ROUND(VLOOKUP(P$882,B$162:O$215,11,FALSE)*Q$882/1200+K882,-2)</f>
        <v>50624100</v>
      </c>
      <c r="M882" s="57">
        <f>+ROUND(VLOOKUP(P$882,B$162:O$215,12,FALSE)*Q$882/1200+L882,-2)</f>
        <v>56249100</v>
      </c>
      <c r="N882" s="57">
        <f>+ROUND(VLOOKUP(P$882,B$162:O$215,13,FALSE)*Q$882/1200+M882,-2)</f>
        <v>61874100</v>
      </c>
      <c r="O882" s="63">
        <f>+ROUND(VLOOKUP(P$882,B$162:O$215,14,FALSE)*Q$882/1200+N882,-2)</f>
        <v>67499100</v>
      </c>
      <c r="P882" s="136">
        <v>1454353</v>
      </c>
      <c r="Q882" s="138">
        <f t="shared" si="229"/>
        <v>9</v>
      </c>
      <c r="S882" s="65">
        <f t="shared" si="227"/>
        <v>0</v>
      </c>
      <c r="T882" s="134"/>
    </row>
    <row r="883" spans="1:20" ht="24.75" customHeight="1" outlineLevel="1">
      <c r="A883" s="19">
        <v>41480</v>
      </c>
      <c r="B883" s="20">
        <v>4152154</v>
      </c>
      <c r="C883" s="21" t="s">
        <v>787</v>
      </c>
      <c r="D883" s="57">
        <v>0</v>
      </c>
      <c r="E883" s="57">
        <v>0</v>
      </c>
      <c r="F883" s="57">
        <f>+ROUND(VLOOKUP(P$883,B$162:O$215,5,FALSE)*Q$883/1200+E883,-2)</f>
        <v>0</v>
      </c>
      <c r="G883" s="57">
        <f>+ROUND(VLOOKUP(P$883,B$162:O$215,6,FALSE)*Q$883/1200+F883,-2)</f>
        <v>0</v>
      </c>
      <c r="H883" s="57">
        <f>+ROUND(VLOOKUP(P$883,B$162:O$215,7,FALSE)*Q$883/1200+G883,-2)</f>
        <v>0</v>
      </c>
      <c r="I883" s="57">
        <f>+ROUND(VLOOKUP(P$883,B$162:O$215,8,FALSE)*Q$883/1200+H883,-2)</f>
        <v>0</v>
      </c>
      <c r="J883" s="57">
        <f>+ROUND(VLOOKUP(P$883,B$162:O$215,9,FALSE)*Q$883/1200+I883,-2)</f>
        <v>0</v>
      </c>
      <c r="K883" s="57">
        <f>+ROUND(VLOOKUP(P$883,B$162:O$215,10,FALSE)*Q$883/1200+J883,-2)</f>
        <v>0</v>
      </c>
      <c r="L883" s="57">
        <f>+ROUND(VLOOKUP(P$883,B$162:O$215,11,FALSE)*Q$883/1200+K883,-2)</f>
        <v>0</v>
      </c>
      <c r="M883" s="57">
        <f>+ROUND(VLOOKUP(P$883,B$162:O$215,12,FALSE)*Q$883/1200+L883,-2)</f>
        <v>0</v>
      </c>
      <c r="N883" s="57">
        <f>+ROUND(VLOOKUP(P$883,B$162:O$215,13,FALSE)*Q$883/1200+M883,-2)</f>
        <v>0</v>
      </c>
      <c r="O883" s="63">
        <f>+ROUND(VLOOKUP(P$883,B$162:O$215,14,FALSE)*Q$883/1200+N883,-2)</f>
        <v>0</v>
      </c>
      <c r="P883" s="136">
        <v>1454354</v>
      </c>
      <c r="Q883" s="138">
        <f t="shared" si="229"/>
        <v>0</v>
      </c>
      <c r="S883" s="65">
        <f t="shared" si="227"/>
        <v>0</v>
      </c>
      <c r="T883" s="134"/>
    </row>
    <row r="884" spans="1:20" ht="24.75" customHeight="1" outlineLevel="1">
      <c r="A884" s="19">
        <v>41481</v>
      </c>
      <c r="B884" s="20">
        <v>4152155</v>
      </c>
      <c r="C884" s="21" t="s">
        <v>788</v>
      </c>
      <c r="D884" s="57">
        <v>0</v>
      </c>
      <c r="E884" s="57">
        <v>0</v>
      </c>
      <c r="F884" s="57">
        <f>+ROUND(VLOOKUP(P$884,B$162:O$215,5,FALSE)*Q$884/1200+E884,-2)</f>
        <v>0</v>
      </c>
      <c r="G884" s="57">
        <f>+ROUND(VLOOKUP(P$884,B$162:O$215,6,FALSE)*Q$884/1200+F884,-2)</f>
        <v>0</v>
      </c>
      <c r="H884" s="57">
        <f>+ROUND(VLOOKUP(P$884,B$162:O$215,7,FALSE)*Q$884/1200+G884,-2)</f>
        <v>0</v>
      </c>
      <c r="I884" s="57">
        <f>+ROUND(VLOOKUP(P$884,B$162:O$215,8,FALSE)*Q$884/1200+H884,-2)</f>
        <v>0</v>
      </c>
      <c r="J884" s="57">
        <f>+ROUND(VLOOKUP(P$884,B$162:O$215,9,FALSE)*Q$884/1200+I884,-2)</f>
        <v>0</v>
      </c>
      <c r="K884" s="57">
        <f>+ROUND(VLOOKUP(P$884,B$162:O$215,10,FALSE)*Q$884/1200+J884,-2)</f>
        <v>0</v>
      </c>
      <c r="L884" s="57">
        <f>+ROUND(VLOOKUP(P$884,B$162:O$215,11,FALSE)*Q$884/1200+K884,-2)</f>
        <v>0</v>
      </c>
      <c r="M884" s="57">
        <f>+ROUND(VLOOKUP(P$884,B$162:O$215,12,FALSE)*Q$884/1200+L884,-2)</f>
        <v>0</v>
      </c>
      <c r="N884" s="57">
        <f>+ROUND(VLOOKUP(P$884,B$162:O$215,13,FALSE)*Q$884/1200+M884,-2)</f>
        <v>0</v>
      </c>
      <c r="O884" s="63">
        <f>+ROUND(VLOOKUP(P$884,B$162:O$215,14,FALSE)*Q$884/1200+N884,-2)</f>
        <v>0</v>
      </c>
      <c r="P884" s="136">
        <v>1454355</v>
      </c>
      <c r="Q884" s="138">
        <f t="shared" si="229"/>
        <v>0</v>
      </c>
      <c r="S884" s="65">
        <f t="shared" si="227"/>
        <v>0</v>
      </c>
      <c r="T884" s="134"/>
    </row>
    <row r="885" spans="1:20" ht="24.75" customHeight="1" outlineLevel="1">
      <c r="A885" s="19">
        <v>41482</v>
      </c>
      <c r="B885" s="20">
        <v>4152156</v>
      </c>
      <c r="C885" s="21" t="s">
        <v>789</v>
      </c>
      <c r="D885" s="57">
        <v>0</v>
      </c>
      <c r="E885" s="57">
        <v>0</v>
      </c>
      <c r="F885" s="57">
        <f>+ROUND(VLOOKUP(P$885,B$162:O$215,5,FALSE)*Q$885/1200+E885,-2)</f>
        <v>0</v>
      </c>
      <c r="G885" s="57">
        <f>+ROUND(VLOOKUP(P$885,B$162:O$215,6,FALSE)*Q$885/1200+F885,-2)</f>
        <v>0</v>
      </c>
      <c r="H885" s="57">
        <f>+ROUND(VLOOKUP(P$885,B$162:O$215,7,FALSE)*Q$885/1200+G885,-2)</f>
        <v>0</v>
      </c>
      <c r="I885" s="57">
        <f>+ROUND(VLOOKUP(P$885,B$162:O$215,8,FALSE)*Q$885/1200+H885,-2)</f>
        <v>0</v>
      </c>
      <c r="J885" s="57">
        <f>+ROUND(VLOOKUP(P$885,B$162:O$215,9,FALSE)*Q$885/1200+I885,-2)</f>
        <v>0</v>
      </c>
      <c r="K885" s="57">
        <f>+ROUND(VLOOKUP(P$885,B$162:O$215,10,FALSE)*Q$885/1200+J885,-2)</f>
        <v>0</v>
      </c>
      <c r="L885" s="57">
        <f>+ROUND(VLOOKUP(P$885,B$162:O$215,11,FALSE)*Q$885/1200+K885,-2)</f>
        <v>0</v>
      </c>
      <c r="M885" s="57">
        <f>+ROUND(VLOOKUP(P$885,B$162:O$215,12,FALSE)*Q$885/1200+L885,-2)</f>
        <v>0</v>
      </c>
      <c r="N885" s="57">
        <f>+ROUND(VLOOKUP(P$885,B$162:O$215,13,FALSE)*Q$885/1200+M885,-2)</f>
        <v>0</v>
      </c>
      <c r="O885" s="63">
        <f>+ROUND(VLOOKUP(P$885,B$162:O$215,14,FALSE)*Q$885/1200+N885,-2)</f>
        <v>0</v>
      </c>
      <c r="P885" s="136">
        <v>1454356</v>
      </c>
      <c r="Q885" s="138">
        <f t="shared" si="229"/>
        <v>0</v>
      </c>
      <c r="S885" s="65">
        <f t="shared" si="227"/>
        <v>0</v>
      </c>
      <c r="T885" s="134"/>
    </row>
    <row r="886" spans="1:20" ht="24.75" customHeight="1" outlineLevel="1">
      <c r="A886" s="19">
        <v>41483</v>
      </c>
      <c r="B886" s="20">
        <v>4152157</v>
      </c>
      <c r="C886" s="21" t="s">
        <v>790</v>
      </c>
      <c r="D886" s="57">
        <v>0</v>
      </c>
      <c r="E886" s="57">
        <v>0</v>
      </c>
      <c r="F886" s="57">
        <f>+ROUND(VLOOKUP(P$886,B$162:O$215,5,FALSE)*Q$886/1200+E886,-2)</f>
        <v>0</v>
      </c>
      <c r="G886" s="57">
        <f>+ROUND(VLOOKUP(P$886,B$162:O$215,6,FALSE)*Q$886/1200+F886,-2)</f>
        <v>0</v>
      </c>
      <c r="H886" s="57">
        <f>+ROUND(VLOOKUP(P$886,B$162:O$215,7,FALSE)*Q$886/1200+G886,-2)</f>
        <v>0</v>
      </c>
      <c r="I886" s="57">
        <f>+ROUND(VLOOKUP(P$886,B$162:O$215,8,FALSE)*Q$886/1200+H886,-2)</f>
        <v>0</v>
      </c>
      <c r="J886" s="57">
        <f>+ROUND(VLOOKUP(P$886,B$162:O$215,9,FALSE)*Q$886/1200+I886,-2)</f>
        <v>0</v>
      </c>
      <c r="K886" s="57">
        <f>+ROUND(VLOOKUP(P$886,B$162:O$215,10,FALSE)*Q$886/1200+J886,-2)</f>
        <v>0</v>
      </c>
      <c r="L886" s="57">
        <f>+ROUND(VLOOKUP(P$886,B$162:O$215,11,FALSE)*Q$886/1200+K886,-2)</f>
        <v>0</v>
      </c>
      <c r="M886" s="57">
        <f>+ROUND(VLOOKUP(P$886,B$162:O$215,12,FALSE)*Q$886/1200+L886,-2)</f>
        <v>0</v>
      </c>
      <c r="N886" s="57">
        <f>+ROUND(VLOOKUP(P$886,B$162:O$215,13,FALSE)*Q$886/1200+M886,-2)</f>
        <v>0</v>
      </c>
      <c r="O886" s="63">
        <f>+ROUND(VLOOKUP(P$886,B$162:O$215,14,FALSE)*Q$886/1200+N886,-2)</f>
        <v>0</v>
      </c>
      <c r="P886" s="136">
        <v>1454357</v>
      </c>
      <c r="Q886" s="138">
        <f t="shared" si="229"/>
        <v>0</v>
      </c>
      <c r="S886" s="65">
        <f t="shared" si="227"/>
        <v>0</v>
      </c>
      <c r="T886" s="134"/>
    </row>
    <row r="887" spans="1:20" ht="24.75" customHeight="1" outlineLevel="1">
      <c r="A887" s="19">
        <v>41484</v>
      </c>
      <c r="B887" s="20">
        <v>4152158</v>
      </c>
      <c r="C887" s="21" t="s">
        <v>791</v>
      </c>
      <c r="D887" s="57">
        <v>0</v>
      </c>
      <c r="E887" s="57">
        <v>0</v>
      </c>
      <c r="F887" s="57">
        <f>+ROUND(VLOOKUP(P$887,B$162:O$215,5,FALSE)*Q$887/1200+E887,-2)</f>
        <v>0</v>
      </c>
      <c r="G887" s="57">
        <f>+ROUND(VLOOKUP(P$887,B$162:O$215,6,FALSE)*Q$887/1200+F887,-2)</f>
        <v>0</v>
      </c>
      <c r="H887" s="57">
        <f>+ROUND(VLOOKUP(P$887,B$162:O$215,7,FALSE)*Q$887/1200+G887,-2)</f>
        <v>0</v>
      </c>
      <c r="I887" s="57">
        <f>+ROUND(VLOOKUP(P$887,B$162:O$215,8,FALSE)*Q$887/1200+H887,-2)</f>
        <v>0</v>
      </c>
      <c r="J887" s="57">
        <f>+ROUND(VLOOKUP(P$887,B$162:O$215,9,FALSE)*Q$887/1200+I887,-2)</f>
        <v>0</v>
      </c>
      <c r="K887" s="57">
        <f>+ROUND(VLOOKUP(P$887,B$162:O$215,10,FALSE)*Q$887/1200+J887,-2)</f>
        <v>0</v>
      </c>
      <c r="L887" s="57">
        <f>+ROUND(VLOOKUP(P$887,B$162:O$215,11,FALSE)*Q$887/1200+K887,-2)</f>
        <v>0</v>
      </c>
      <c r="M887" s="57">
        <f>+ROUND(VLOOKUP(P$887,B$162:O$215,12,FALSE)*Q$887/1200+L887,-2)</f>
        <v>0</v>
      </c>
      <c r="N887" s="57">
        <f>+ROUND(VLOOKUP(P$887,B$162:O$215,13,FALSE)*Q$887/1200+M887,-2)</f>
        <v>0</v>
      </c>
      <c r="O887" s="63">
        <f>+ROUND(VLOOKUP(P$887,B$162:O$215,14,FALSE)*Q$887/1200+N887,-2)</f>
        <v>0</v>
      </c>
      <c r="P887" s="136">
        <v>1454358</v>
      </c>
      <c r="Q887" s="138">
        <f t="shared" si="229"/>
        <v>0</v>
      </c>
      <c r="S887" s="65">
        <f t="shared" si="227"/>
        <v>0</v>
      </c>
      <c r="T887" s="134"/>
    </row>
    <row r="888" spans="1:20" ht="24.75" customHeight="1" outlineLevel="1">
      <c r="A888" s="19">
        <v>41485</v>
      </c>
      <c r="B888" s="20">
        <v>4152159</v>
      </c>
      <c r="C888" s="21" t="s">
        <v>792</v>
      </c>
      <c r="D888" s="57">
        <v>0</v>
      </c>
      <c r="E888" s="57">
        <v>0</v>
      </c>
      <c r="F888" s="57">
        <f>+ROUND(VLOOKUP(P$888,B$162:O$215,5,FALSE)*Q$888/1200+E888,-2)</f>
        <v>0</v>
      </c>
      <c r="G888" s="57">
        <f>+ROUND(VLOOKUP(P$888,B$162:O$215,6,FALSE)*Q$888/1200+F888,-2)</f>
        <v>0</v>
      </c>
      <c r="H888" s="57">
        <f>+ROUND(VLOOKUP(P$888,B$162:O$215,7,FALSE)*Q$888/1200+G888,-2)</f>
        <v>0</v>
      </c>
      <c r="I888" s="57">
        <f>+ROUND(VLOOKUP(P$888,B$162:O$215,8,FALSE)*Q$888/1200+H888,-2)</f>
        <v>0</v>
      </c>
      <c r="J888" s="57">
        <f>+ROUND(VLOOKUP(P$888,B$162:O$215,9,FALSE)*Q$888/1200+I888,-2)</f>
        <v>0</v>
      </c>
      <c r="K888" s="57">
        <f>+ROUND(VLOOKUP(P$888,B$162:O$215,10,FALSE)*Q$888/1200+J888,-2)</f>
        <v>0</v>
      </c>
      <c r="L888" s="57">
        <f>+ROUND(VLOOKUP(P$888,B$162:O$215,11,FALSE)*Q$888/1200+K888,-2)</f>
        <v>0</v>
      </c>
      <c r="M888" s="57">
        <f>+ROUND(VLOOKUP(P$888,B$162:O$215,12,FALSE)*Q$888/1200+L888,-2)</f>
        <v>0</v>
      </c>
      <c r="N888" s="57">
        <f>+ROUND(VLOOKUP(P$888,B$162:O$215,13,FALSE)*Q$888/1200+M888,-2)</f>
        <v>0</v>
      </c>
      <c r="O888" s="63">
        <f>+ROUND(VLOOKUP(P$888,B$162:O$215,14,FALSE)*Q$888/1200+N888,-2)</f>
        <v>0</v>
      </c>
      <c r="P888" s="136">
        <v>1454359</v>
      </c>
      <c r="Q888" s="138">
        <f t="shared" si="229"/>
        <v>0</v>
      </c>
      <c r="S888" s="65">
        <f t="shared" si="227"/>
        <v>0</v>
      </c>
      <c r="T888" s="134"/>
    </row>
    <row r="889" spans="1:20" ht="24.75" customHeight="1" outlineLevel="1">
      <c r="A889" s="19">
        <v>41486</v>
      </c>
      <c r="B889" s="20">
        <v>4152160</v>
      </c>
      <c r="C889" s="21" t="s">
        <v>793</v>
      </c>
      <c r="D889" s="57">
        <v>0</v>
      </c>
      <c r="E889" s="57">
        <v>0</v>
      </c>
      <c r="F889" s="57">
        <f>+ROUND(VLOOKUP(P$889,B$162:O$215,5,FALSE)*Q$889/1200+E889,-2)</f>
        <v>0</v>
      </c>
      <c r="G889" s="57">
        <f>+ROUND(VLOOKUP(P$889,B$162:O$215,6,FALSE)*Q$889/1200+F889,-2)</f>
        <v>0</v>
      </c>
      <c r="H889" s="57">
        <f>+ROUND(VLOOKUP(P$889,B$162:O$215,7,FALSE)*Q$889/1200+G889,-2)</f>
        <v>0</v>
      </c>
      <c r="I889" s="57">
        <f>+ROUND(VLOOKUP(P$889,B$162:O$215,8,FALSE)*Q$889/1200+H889,-2)</f>
        <v>0</v>
      </c>
      <c r="J889" s="57">
        <f>+ROUND(VLOOKUP(P$889,B$162:O$215,9,FALSE)*Q$889/1200+I889,-2)</f>
        <v>0</v>
      </c>
      <c r="K889" s="57">
        <f>+ROUND(VLOOKUP(P$889,B$162:O$215,10,FALSE)*Q$889/1200+J889,-2)</f>
        <v>0</v>
      </c>
      <c r="L889" s="57">
        <f>+ROUND(VLOOKUP(P$889,B$162:O$215,11,FALSE)*Q$889/1200+K889,-2)</f>
        <v>0</v>
      </c>
      <c r="M889" s="57">
        <f>+ROUND(VLOOKUP(P$889,B$162:O$215,12,FALSE)*Q$889/1200+L889,-2)</f>
        <v>0</v>
      </c>
      <c r="N889" s="57">
        <f>+ROUND(VLOOKUP(P$889,B$162:O$215,13,FALSE)*Q$889/1200+M889,-2)</f>
        <v>0</v>
      </c>
      <c r="O889" s="63">
        <f>+ROUND(VLOOKUP(P$889,B$162:O$215,14,FALSE)*Q$889/1200+N889,-2)</f>
        <v>0</v>
      </c>
      <c r="P889" s="136">
        <v>1454360</v>
      </c>
      <c r="Q889" s="138">
        <f t="shared" si="229"/>
        <v>0</v>
      </c>
      <c r="S889" s="65">
        <f t="shared" si="227"/>
        <v>0</v>
      </c>
      <c r="T889" s="134"/>
    </row>
    <row r="890" spans="1:20" ht="24.75" customHeight="1" outlineLevel="1">
      <c r="A890" s="19">
        <v>41492</v>
      </c>
      <c r="B890" s="20">
        <v>4152161</v>
      </c>
      <c r="C890" s="21" t="s">
        <v>794</v>
      </c>
      <c r="D890" s="57">
        <v>0</v>
      </c>
      <c r="E890" s="57">
        <v>0</v>
      </c>
      <c r="F890" s="57">
        <f>+ROUND(VLOOKUP(P$890,B$162:O$215,5,FALSE)*Q$890/1200+E890,-2)</f>
        <v>0</v>
      </c>
      <c r="G890" s="57">
        <f>+ROUND(VLOOKUP(P$890,B$162:O$215,6,FALSE)*Q$890/1200+F890,-2)</f>
        <v>0</v>
      </c>
      <c r="H890" s="57">
        <f>+ROUND(VLOOKUP(P$890,B$162:O$215,7,FALSE)*Q$890/1200+G890,-2)</f>
        <v>0</v>
      </c>
      <c r="I890" s="57">
        <f>+ROUND(VLOOKUP(P$890,B$162:O$215,8,FALSE)*Q$890/1200+H890,-2)</f>
        <v>0</v>
      </c>
      <c r="J890" s="57">
        <f>+ROUND(VLOOKUP(P$890,B$162:O$215,9,FALSE)*Q$890/1200+I890,-2)</f>
        <v>0</v>
      </c>
      <c r="K890" s="57">
        <f>+ROUND(VLOOKUP(P$890,B$162:O$215,10,FALSE)*Q$890/1200+J890,-2)</f>
        <v>0</v>
      </c>
      <c r="L890" s="57">
        <f>+ROUND(VLOOKUP(P$890,B$162:O$215,11,FALSE)*Q$890/1200+K890,-2)</f>
        <v>0</v>
      </c>
      <c r="M890" s="57">
        <f>+ROUND(VLOOKUP(P$890,B$162:O$215,12,FALSE)*Q$890/1200+L890,-2)</f>
        <v>0</v>
      </c>
      <c r="N890" s="57">
        <f>+ROUND(VLOOKUP(P$890,B$162:O$215,13,FALSE)*Q$890/1200+M890,-2)</f>
        <v>0</v>
      </c>
      <c r="O890" s="63">
        <f>+ROUND(VLOOKUP(P$890,B$162:O$215,14,FALSE)*Q$890/1200+N890,-2)</f>
        <v>0</v>
      </c>
      <c r="P890" s="136">
        <v>1454361</v>
      </c>
      <c r="Q890" s="138">
        <f t="shared" si="229"/>
        <v>0</v>
      </c>
      <c r="S890" s="65">
        <f t="shared" si="227"/>
        <v>0</v>
      </c>
      <c r="T890" s="134"/>
    </row>
    <row r="891" spans="1:20" ht="24.75" customHeight="1" outlineLevel="1">
      <c r="A891" s="19">
        <v>41493</v>
      </c>
      <c r="B891" s="20">
        <v>4152162</v>
      </c>
      <c r="C891" s="21" t="s">
        <v>795</v>
      </c>
      <c r="D891" s="57">
        <v>0</v>
      </c>
      <c r="E891" s="57">
        <v>0</v>
      </c>
      <c r="F891" s="57">
        <f>+ROUND(VLOOKUP(P$891,B$162:O$215,5,FALSE)*Q$891/1200+E891,-2)</f>
        <v>0</v>
      </c>
      <c r="G891" s="57">
        <f>+ROUND(VLOOKUP(P$891,B$162:O$215,6,FALSE)*Q$891/1200+F891,-2)</f>
        <v>0</v>
      </c>
      <c r="H891" s="57">
        <f>+ROUND(VLOOKUP(P$891,B$162:O$215,7,FALSE)*Q$891/1200+G891,-2)</f>
        <v>0</v>
      </c>
      <c r="I891" s="57">
        <f>+ROUND(VLOOKUP(P$891,B$162:O$215,8,FALSE)*Q$891/1200+H891,-2)</f>
        <v>0</v>
      </c>
      <c r="J891" s="57">
        <f>+ROUND(VLOOKUP(P$891,B$162:O$215,9,FALSE)*Q$891/1200+I891,-2)</f>
        <v>0</v>
      </c>
      <c r="K891" s="57">
        <f>+ROUND(VLOOKUP(P$891,B$162:O$215,10,FALSE)*Q$891/1200+J891,-2)</f>
        <v>0</v>
      </c>
      <c r="L891" s="57">
        <f>+ROUND(VLOOKUP(P$891,B$162:O$215,11,FALSE)*Q$891/1200+K891,-2)</f>
        <v>0</v>
      </c>
      <c r="M891" s="57">
        <f>+ROUND(VLOOKUP(P$891,B$162:O$215,12,FALSE)*Q$891/1200+L891,-2)</f>
        <v>0</v>
      </c>
      <c r="N891" s="57">
        <f>+ROUND(VLOOKUP(P$891,B$162:O$215,13,FALSE)*Q$891/1200+M891,-2)</f>
        <v>0</v>
      </c>
      <c r="O891" s="63">
        <f>+ROUND(VLOOKUP(P$891,B$162:O$215,14,FALSE)*Q$891/1200+N891,-2)</f>
        <v>0</v>
      </c>
      <c r="P891" s="136">
        <v>1454362</v>
      </c>
      <c r="Q891" s="138">
        <f t="shared" si="229"/>
        <v>0</v>
      </c>
      <c r="S891" s="65">
        <f t="shared" si="227"/>
        <v>0</v>
      </c>
      <c r="T891" s="134"/>
    </row>
    <row r="892" spans="1:20" ht="24.75" customHeight="1" outlineLevel="1">
      <c r="A892" s="19">
        <v>41487</v>
      </c>
      <c r="B892" s="20">
        <v>4152196</v>
      </c>
      <c r="C892" s="21" t="s">
        <v>796</v>
      </c>
      <c r="D892" s="57">
        <v>-28935.775000000001</v>
      </c>
      <c r="E892" s="57">
        <v>-25665.734</v>
      </c>
      <c r="F892" s="57">
        <f>ROUND(Q$892,-2)+E892</f>
        <v>-22365.734</v>
      </c>
      <c r="G892" s="57">
        <f>ROUND(Q$892,-2)+F892</f>
        <v>-19065.734</v>
      </c>
      <c r="H892" s="57">
        <f>ROUND(Q$892,-2)+G892</f>
        <v>-15765.734</v>
      </c>
      <c r="I892" s="57">
        <f>ROUND(Q$892,-2)+H892</f>
        <v>-12465.734</v>
      </c>
      <c r="J892" s="57">
        <f>ROUND(Q$892,-2)+I892</f>
        <v>-9165.7340000000004</v>
      </c>
      <c r="K892" s="57">
        <f>ROUND(Q$892,-2)+J892</f>
        <v>-5865.7340000000004</v>
      </c>
      <c r="L892" s="57">
        <f>ROUND(Q$892,-2)+K892</f>
        <v>-2565.7340000000004</v>
      </c>
      <c r="M892" s="57">
        <f>ROUND(Q$892,-2)+L892</f>
        <v>734.26599999999962</v>
      </c>
      <c r="N892" s="57">
        <f>ROUND(Q$892,-2)+M892</f>
        <v>4034.2659999999996</v>
      </c>
      <c r="O892" s="63">
        <f>ROUND(Q$892,-2)+N892</f>
        <v>7334.2659999999996</v>
      </c>
      <c r="P892" s="136">
        <f t="shared" ref="P892:P947" si="230">IF(E892&lt;D892,1,0)+IF(F892&lt;E892,1,0)+IF(G892&lt;F892,1,0)+IF(H892&lt;G892,1,0)+IF(I892&lt;H892,1,0)+IF(J892&lt;I892,1,0)+IF(K892&lt;J892,1,0)+IF(L892&lt;K892,1,0)+IF(M892&lt;L892,1,0)+IF(N892&lt;M892,1,0)+IF(O892&lt;N892,1,0)</f>
        <v>0</v>
      </c>
      <c r="Q892" s="139">
        <f>+E892-D892</f>
        <v>3270.0410000000011</v>
      </c>
      <c r="S892" s="65">
        <f t="shared" si="227"/>
        <v>0</v>
      </c>
      <c r="T892" s="134"/>
    </row>
    <row r="893" spans="1:20" ht="24.75" customHeight="1" outlineLevel="1">
      <c r="A893" s="19">
        <v>41488</v>
      </c>
      <c r="B893" s="20">
        <v>4152197</v>
      </c>
      <c r="C893" s="21" t="s">
        <v>797</v>
      </c>
      <c r="D893" s="57">
        <v>109205.849</v>
      </c>
      <c r="E893" s="57">
        <v>312174.74200000003</v>
      </c>
      <c r="F893" s="57">
        <f>ROUND(Q$893,-2)+E893</f>
        <v>515174.74200000003</v>
      </c>
      <c r="G893" s="57">
        <f>ROUND(Q$893,-2)+F893</f>
        <v>718174.74200000009</v>
      </c>
      <c r="H893" s="57">
        <f>ROUND(Q$893,-2)+G893</f>
        <v>921174.74200000009</v>
      </c>
      <c r="I893" s="57">
        <f>ROUND(Q$893,-2)+H893</f>
        <v>1124174.7420000001</v>
      </c>
      <c r="J893" s="57">
        <f>ROUND(Q$893,-2)+I893</f>
        <v>1327174.7420000001</v>
      </c>
      <c r="K893" s="57">
        <f>ROUND(Q$893,-2)+J893</f>
        <v>1530174.7420000001</v>
      </c>
      <c r="L893" s="57">
        <f>ROUND(Q$893,-2)+K893</f>
        <v>1733174.7420000001</v>
      </c>
      <c r="M893" s="57">
        <f>L893</f>
        <v>1733174.7420000001</v>
      </c>
      <c r="N893" s="57">
        <f>M893</f>
        <v>1733174.7420000001</v>
      </c>
      <c r="O893" s="63">
        <f>N893</f>
        <v>1733174.7420000001</v>
      </c>
      <c r="P893" s="136">
        <f t="shared" si="230"/>
        <v>0</v>
      </c>
      <c r="Q893" s="139">
        <f>+E893-D893</f>
        <v>202968.89300000004</v>
      </c>
      <c r="S893" s="65">
        <f t="shared" si="227"/>
        <v>0</v>
      </c>
      <c r="T893" s="134"/>
    </row>
    <row r="894" spans="1:20" ht="24.75" customHeight="1" outlineLevel="1">
      <c r="A894" s="19">
        <v>41489</v>
      </c>
      <c r="B894" s="20">
        <v>4152198</v>
      </c>
      <c r="C894" s="21" t="s">
        <v>798</v>
      </c>
      <c r="D894" s="57">
        <v>115761.44</v>
      </c>
      <c r="E894" s="57">
        <v>256843.715</v>
      </c>
      <c r="F894" s="57">
        <f>ROUND(Q$894,-2)+E894</f>
        <v>397943.71499999997</v>
      </c>
      <c r="G894" s="57">
        <f>ROUND(Q$894,-2)+F894</f>
        <v>539043.71499999997</v>
      </c>
      <c r="H894" s="57">
        <f>ROUND(Q$894,-2)+G894</f>
        <v>680143.71499999997</v>
      </c>
      <c r="I894" s="57">
        <f>ROUND(Q$894,-2)+H894</f>
        <v>821243.71499999997</v>
      </c>
      <c r="J894" s="57">
        <f>ROUND(Q$894,-2)+I894</f>
        <v>962343.71499999997</v>
      </c>
      <c r="K894" s="57">
        <f>ROUND(Q$894,-2)+J894</f>
        <v>1103443.7149999999</v>
      </c>
      <c r="L894" s="57">
        <f>ROUND(Q$894,-2)+K894</f>
        <v>1244543.7149999999</v>
      </c>
      <c r="M894" s="57">
        <f>ROUND(Q$894,-2)+L894</f>
        <v>1385643.7149999999</v>
      </c>
      <c r="N894" s="57">
        <f>ROUND(Q$894,-2)+M894</f>
        <v>1526743.7149999999</v>
      </c>
      <c r="O894" s="63">
        <f>ROUND(Q$894,-2)+N894</f>
        <v>1667843.7149999999</v>
      </c>
      <c r="P894" s="65">
        <f t="shared" si="230"/>
        <v>0</v>
      </c>
      <c r="Q894" s="140">
        <f>+E894-D894</f>
        <v>141082.27499999999</v>
      </c>
      <c r="S894" s="65">
        <f t="shared" si="227"/>
        <v>0</v>
      </c>
      <c r="T894" s="134"/>
    </row>
    <row r="895" spans="1:20" ht="24.75" customHeight="1" outlineLevel="1">
      <c r="A895" s="19"/>
      <c r="B895" s="20"/>
      <c r="C895" s="21" t="s">
        <v>799</v>
      </c>
      <c r="D895" s="57">
        <v>0</v>
      </c>
      <c r="E895" s="57">
        <v>0</v>
      </c>
      <c r="F895" s="57">
        <v>0</v>
      </c>
      <c r="G895" s="57">
        <v>0</v>
      </c>
      <c r="H895" s="57">
        <v>0</v>
      </c>
      <c r="I895" s="57">
        <v>0</v>
      </c>
      <c r="J895" s="57">
        <v>0</v>
      </c>
      <c r="K895" s="57">
        <v>0</v>
      </c>
      <c r="L895" s="57">
        <v>0</v>
      </c>
      <c r="M895" s="57">
        <v>0</v>
      </c>
      <c r="N895" s="57">
        <v>0</v>
      </c>
      <c r="O895" s="63">
        <v>0</v>
      </c>
      <c r="P895" s="65">
        <f t="shared" si="230"/>
        <v>0</v>
      </c>
      <c r="Q895" s="141"/>
      <c r="S895" s="65">
        <f t="shared" si="227"/>
        <v>0</v>
      </c>
      <c r="T895" s="134"/>
    </row>
    <row r="896" spans="1:20" ht="24.75" customHeight="1" outlineLevel="1">
      <c r="A896" s="19"/>
      <c r="B896" s="20">
        <v>4190000</v>
      </c>
      <c r="C896" s="21" t="s">
        <v>800</v>
      </c>
      <c r="D896" s="57">
        <f t="shared" ref="D896:O896" si="231">+SUM(D899:D915)</f>
        <v>1370002.6240000001</v>
      </c>
      <c r="E896" s="57">
        <f t="shared" si="231"/>
        <v>2569244.9980000001</v>
      </c>
      <c r="F896" s="57">
        <f t="shared" si="231"/>
        <v>3569200</v>
      </c>
      <c r="G896" s="57">
        <f t="shared" si="231"/>
        <v>4569200</v>
      </c>
      <c r="H896" s="57">
        <f t="shared" si="231"/>
        <v>5569200</v>
      </c>
      <c r="I896" s="57">
        <f t="shared" si="231"/>
        <v>6569200</v>
      </c>
      <c r="J896" s="57">
        <f t="shared" si="231"/>
        <v>7569200</v>
      </c>
      <c r="K896" s="57">
        <f t="shared" si="231"/>
        <v>8569200</v>
      </c>
      <c r="L896" s="57">
        <f t="shared" si="231"/>
        <v>9569200</v>
      </c>
      <c r="M896" s="57">
        <f t="shared" si="231"/>
        <v>10569200</v>
      </c>
      <c r="N896" s="57">
        <f t="shared" si="231"/>
        <v>11569200</v>
      </c>
      <c r="O896" s="63">
        <f t="shared" si="231"/>
        <v>12569200</v>
      </c>
      <c r="P896" s="65">
        <f t="shared" si="230"/>
        <v>0</v>
      </c>
      <c r="Q896" s="142" t="s">
        <v>698</v>
      </c>
      <c r="S896" s="65">
        <f t="shared" si="227"/>
        <v>0</v>
      </c>
      <c r="T896" s="134"/>
    </row>
    <row r="897" spans="1:20" ht="24.75" customHeight="1" outlineLevel="1">
      <c r="A897" s="19"/>
      <c r="B897" s="20">
        <v>4191000</v>
      </c>
      <c r="C897" s="21" t="s">
        <v>724</v>
      </c>
      <c r="D897" s="57">
        <f t="shared" ref="D897:O897" si="232">+D898+D899</f>
        <v>0</v>
      </c>
      <c r="E897" s="57">
        <f t="shared" si="232"/>
        <v>0</v>
      </c>
      <c r="F897" s="57">
        <f t="shared" si="232"/>
        <v>0</v>
      </c>
      <c r="G897" s="57">
        <f t="shared" si="232"/>
        <v>0</v>
      </c>
      <c r="H897" s="57">
        <f t="shared" si="232"/>
        <v>0</v>
      </c>
      <c r="I897" s="57">
        <f t="shared" si="232"/>
        <v>0</v>
      </c>
      <c r="J897" s="57">
        <f t="shared" si="232"/>
        <v>0</v>
      </c>
      <c r="K897" s="57">
        <f t="shared" si="232"/>
        <v>0</v>
      </c>
      <c r="L897" s="57">
        <f t="shared" si="232"/>
        <v>0</v>
      </c>
      <c r="M897" s="57">
        <f t="shared" si="232"/>
        <v>0</v>
      </c>
      <c r="N897" s="57">
        <f t="shared" si="232"/>
        <v>0</v>
      </c>
      <c r="O897" s="63">
        <f t="shared" si="232"/>
        <v>0</v>
      </c>
      <c r="P897" s="65">
        <f t="shared" si="230"/>
        <v>0</v>
      </c>
      <c r="Q897" s="148">
        <f>+E897/2</f>
        <v>0</v>
      </c>
      <c r="S897" s="65">
        <f t="shared" si="227"/>
        <v>0</v>
      </c>
      <c r="T897" s="134"/>
    </row>
    <row r="898" spans="1:20" ht="24.75" customHeight="1" outlineLevel="1">
      <c r="A898" s="19">
        <v>41311</v>
      </c>
      <c r="B898" s="20">
        <v>4191011</v>
      </c>
      <c r="C898" s="21" t="s">
        <v>801</v>
      </c>
      <c r="D898" s="57">
        <v>0</v>
      </c>
      <c r="E898" s="57">
        <v>0</v>
      </c>
      <c r="F898" s="57">
        <f>+ROUND(Q$898+E898,-2)</f>
        <v>0</v>
      </c>
      <c r="G898" s="57">
        <f>+ROUND(Q$898+F898,-2)</f>
        <v>0</v>
      </c>
      <c r="H898" s="57">
        <f>+ROUND(Q$898+G898,-2)</f>
        <v>0</v>
      </c>
      <c r="I898" s="57">
        <f>+ROUND(Q$898+H898,-2)</f>
        <v>0</v>
      </c>
      <c r="J898" s="57">
        <f>+ROUND(Q$898+I898,-2)</f>
        <v>0</v>
      </c>
      <c r="K898" s="57">
        <f>+ROUND(Q$898+J898,-2)</f>
        <v>0</v>
      </c>
      <c r="L898" s="57">
        <f>+ROUND(Q$898+K898,-2)</f>
        <v>0</v>
      </c>
      <c r="M898" s="57">
        <f>+ROUND(Q$898+L898,-2)</f>
        <v>0</v>
      </c>
      <c r="N898" s="57">
        <f>+ROUND(Q$898+M898,-2)</f>
        <v>0</v>
      </c>
      <c r="O898" s="63">
        <f>+ROUND(Q$898+N898,-2)</f>
        <v>0</v>
      </c>
      <c r="P898" s="65">
        <f t="shared" si="230"/>
        <v>0</v>
      </c>
      <c r="Q898" s="148">
        <f t="shared" ref="Q898:Q915" si="233">+E898/2</f>
        <v>0</v>
      </c>
      <c r="S898" s="65">
        <f t="shared" si="227"/>
        <v>0</v>
      </c>
      <c r="T898" s="134"/>
    </row>
    <row r="899" spans="1:20" ht="24.75" customHeight="1" outlineLevel="1">
      <c r="A899" s="19">
        <v>41209</v>
      </c>
      <c r="B899" s="20">
        <v>4191019</v>
      </c>
      <c r="C899" s="21" t="s">
        <v>736</v>
      </c>
      <c r="D899" s="57">
        <v>0</v>
      </c>
      <c r="E899" s="57">
        <v>0</v>
      </c>
      <c r="F899" s="57">
        <f>+ROUND(Q$899+E899,-2)</f>
        <v>0</v>
      </c>
      <c r="G899" s="57">
        <f>+ROUND(Q$899+F899,-2)</f>
        <v>0</v>
      </c>
      <c r="H899" s="57">
        <f>+ROUND(Q$899+G899,-2)</f>
        <v>0</v>
      </c>
      <c r="I899" s="57">
        <f>+ROUND(Q$899+H899,-2)</f>
        <v>0</v>
      </c>
      <c r="J899" s="57">
        <f>+ROUND(Q$899+I899,-2)</f>
        <v>0</v>
      </c>
      <c r="K899" s="57">
        <f>+ROUND(Q$899+J899,-2)</f>
        <v>0</v>
      </c>
      <c r="L899" s="57">
        <f>+ROUND(Q$899+K899,-2)</f>
        <v>0</v>
      </c>
      <c r="M899" s="57">
        <f>+ROUND(Q$899+L899,-2)</f>
        <v>0</v>
      </c>
      <c r="N899" s="57">
        <f>+ROUND(Q$899+M899,-2)</f>
        <v>0</v>
      </c>
      <c r="O899" s="63">
        <f>+ROUND(Q$899+N899,-2)</f>
        <v>0</v>
      </c>
      <c r="P899" s="65">
        <f t="shared" si="230"/>
        <v>0</v>
      </c>
      <c r="Q899" s="148">
        <f t="shared" si="233"/>
        <v>0</v>
      </c>
      <c r="S899" s="65">
        <f t="shared" si="227"/>
        <v>0</v>
      </c>
      <c r="T899" s="134"/>
    </row>
    <row r="900" spans="1:20" ht="24.75" customHeight="1" outlineLevel="1">
      <c r="A900" s="19"/>
      <c r="B900" s="20">
        <v>4192000</v>
      </c>
      <c r="C900" s="21" t="s">
        <v>726</v>
      </c>
      <c r="D900" s="57">
        <f t="shared" ref="D900:O900" si="234">+SUM(D901:D908)</f>
        <v>0</v>
      </c>
      <c r="E900" s="57">
        <f t="shared" si="234"/>
        <v>0</v>
      </c>
      <c r="F900" s="57">
        <f t="shared" si="234"/>
        <v>0</v>
      </c>
      <c r="G900" s="57">
        <f t="shared" si="234"/>
        <v>0</v>
      </c>
      <c r="H900" s="57">
        <f t="shared" si="234"/>
        <v>0</v>
      </c>
      <c r="I900" s="57">
        <f t="shared" si="234"/>
        <v>0</v>
      </c>
      <c r="J900" s="57">
        <f t="shared" si="234"/>
        <v>0</v>
      </c>
      <c r="K900" s="57">
        <f t="shared" si="234"/>
        <v>0</v>
      </c>
      <c r="L900" s="57">
        <f t="shared" si="234"/>
        <v>0</v>
      </c>
      <c r="M900" s="57">
        <f t="shared" si="234"/>
        <v>0</v>
      </c>
      <c r="N900" s="57">
        <f t="shared" si="234"/>
        <v>0</v>
      </c>
      <c r="O900" s="63">
        <f t="shared" si="234"/>
        <v>0</v>
      </c>
      <c r="P900" s="65">
        <f t="shared" si="230"/>
        <v>0</v>
      </c>
      <c r="Q900" s="148">
        <f t="shared" si="233"/>
        <v>0</v>
      </c>
      <c r="S900" s="65">
        <f t="shared" si="227"/>
        <v>0</v>
      </c>
      <c r="T900" s="134"/>
    </row>
    <row r="901" spans="1:20" ht="24.75" customHeight="1" outlineLevel="1">
      <c r="A901" s="19">
        <v>41313</v>
      </c>
      <c r="B901" s="20">
        <v>4192011</v>
      </c>
      <c r="C901" s="21" t="s">
        <v>802</v>
      </c>
      <c r="D901" s="57">
        <v>0</v>
      </c>
      <c r="E901" s="57">
        <v>0</v>
      </c>
      <c r="F901" s="57">
        <f>+ROUND(Q$901+E901,-2)</f>
        <v>0</v>
      </c>
      <c r="G901" s="57">
        <f>+ROUND(Q$901+F901,-2)</f>
        <v>0</v>
      </c>
      <c r="H901" s="57">
        <f>+ROUND(Q$901+G901,-2)</f>
        <v>0</v>
      </c>
      <c r="I901" s="57">
        <f>+ROUND(Q$901+H901,-2)</f>
        <v>0</v>
      </c>
      <c r="J901" s="57">
        <f>+ROUND(Q$901+I901,-2)</f>
        <v>0</v>
      </c>
      <c r="K901" s="57">
        <f>+ROUND(Q$901+J901,-2)</f>
        <v>0</v>
      </c>
      <c r="L901" s="57">
        <f>+ROUND(Q$901+K901,-2)</f>
        <v>0</v>
      </c>
      <c r="M901" s="57">
        <f>+ROUND(Q$901+L901,-2)</f>
        <v>0</v>
      </c>
      <c r="N901" s="57">
        <f>+ROUND(Q$901+M901,-2)</f>
        <v>0</v>
      </c>
      <c r="O901" s="63">
        <f>+ROUND(Q$901+N901,-2)</f>
        <v>0</v>
      </c>
      <c r="P901" s="65">
        <f t="shared" si="230"/>
        <v>0</v>
      </c>
      <c r="Q901" s="148">
        <f t="shared" si="233"/>
        <v>0</v>
      </c>
      <c r="S901" s="65">
        <f t="shared" si="227"/>
        <v>0</v>
      </c>
      <c r="T901" s="134"/>
    </row>
    <row r="902" spans="1:20" ht="24.75" customHeight="1" outlineLevel="1">
      <c r="A902" s="19">
        <v>41314</v>
      </c>
      <c r="B902" s="20">
        <v>4192012</v>
      </c>
      <c r="C902" s="21" t="s">
        <v>803</v>
      </c>
      <c r="D902" s="57">
        <v>0</v>
      </c>
      <c r="E902" s="57">
        <v>0</v>
      </c>
      <c r="F902" s="57">
        <f>+ROUND(Q$902+E902,-2)</f>
        <v>0</v>
      </c>
      <c r="G902" s="57">
        <f>+ROUND(Q$902+F902,-2)</f>
        <v>0</v>
      </c>
      <c r="H902" s="57">
        <f>+ROUND(Q$902+G902,-2)</f>
        <v>0</v>
      </c>
      <c r="I902" s="57">
        <f>+ROUND(Q$902+H902,-2)</f>
        <v>0</v>
      </c>
      <c r="J902" s="57">
        <f>+ROUND(Q$902+I902,-2)</f>
        <v>0</v>
      </c>
      <c r="K902" s="57">
        <f>+ROUND(Q$902+J902,-2)</f>
        <v>0</v>
      </c>
      <c r="L902" s="57">
        <f>+ROUND(Q$902+K902,-2)</f>
        <v>0</v>
      </c>
      <c r="M902" s="57">
        <f>+ROUND(Q$902+L902,-2)</f>
        <v>0</v>
      </c>
      <c r="N902" s="57">
        <f>+ROUND(Q$902+M902,-2)</f>
        <v>0</v>
      </c>
      <c r="O902" s="63">
        <f>+ROUND(Q$902+N902,-2)</f>
        <v>0</v>
      </c>
      <c r="P902" s="65">
        <f t="shared" si="230"/>
        <v>0</v>
      </c>
      <c r="Q902" s="148">
        <f t="shared" si="233"/>
        <v>0</v>
      </c>
      <c r="S902" s="65">
        <f t="shared" si="227"/>
        <v>0</v>
      </c>
      <c r="T902" s="134"/>
    </row>
    <row r="903" spans="1:20" ht="24.75" customHeight="1" outlineLevel="1">
      <c r="A903" s="19">
        <v>41318</v>
      </c>
      <c r="B903" s="20">
        <v>4192013</v>
      </c>
      <c r="C903" s="21" t="s">
        <v>804</v>
      </c>
      <c r="D903" s="57">
        <v>0</v>
      </c>
      <c r="E903" s="57">
        <v>0</v>
      </c>
      <c r="F903" s="57">
        <f>+ROUND(Q$903+E903,-2)</f>
        <v>0</v>
      </c>
      <c r="G903" s="57">
        <f>+ROUND(Q$903+F903,-2)</f>
        <v>0</v>
      </c>
      <c r="H903" s="57">
        <f>+ROUND(Q$903+G903,-2)</f>
        <v>0</v>
      </c>
      <c r="I903" s="57">
        <f>+ROUND(Q$903+H903,-2)</f>
        <v>0</v>
      </c>
      <c r="J903" s="57">
        <f>+ROUND(Q$903+I903,-2)</f>
        <v>0</v>
      </c>
      <c r="K903" s="57">
        <f>+ROUND(Q$903+J903,-2)</f>
        <v>0</v>
      </c>
      <c r="L903" s="57">
        <f>+ROUND(Q$903+K903,-2)</f>
        <v>0</v>
      </c>
      <c r="M903" s="57">
        <f>+ROUND(Q$903+L903,-2)</f>
        <v>0</v>
      </c>
      <c r="N903" s="57">
        <f>+ROUND(Q$903+M903,-2)</f>
        <v>0</v>
      </c>
      <c r="O903" s="63">
        <f>+ROUND(Q$903+N903,-2)</f>
        <v>0</v>
      </c>
      <c r="P903" s="65">
        <f t="shared" si="230"/>
        <v>0</v>
      </c>
      <c r="Q903" s="148">
        <f t="shared" si="233"/>
        <v>0</v>
      </c>
      <c r="S903" s="65">
        <f t="shared" si="227"/>
        <v>0</v>
      </c>
      <c r="T903" s="134"/>
    </row>
    <row r="904" spans="1:20" ht="24.75" customHeight="1" outlineLevel="1">
      <c r="A904" s="19">
        <v>41315</v>
      </c>
      <c r="B904" s="20">
        <v>4192014</v>
      </c>
      <c r="C904" s="21" t="s">
        <v>805</v>
      </c>
      <c r="D904" s="57">
        <v>0</v>
      </c>
      <c r="E904" s="57">
        <v>0</v>
      </c>
      <c r="F904" s="57">
        <f>+ROUND(Q$904+E904,-2)</f>
        <v>0</v>
      </c>
      <c r="G904" s="57">
        <f>+ROUND(Q$904+F904,-2)</f>
        <v>0</v>
      </c>
      <c r="H904" s="57">
        <f>+ROUND(Q$904+G904,-2)</f>
        <v>0</v>
      </c>
      <c r="I904" s="57">
        <f>+ROUND(Q$904+H904,-2)</f>
        <v>0</v>
      </c>
      <c r="J904" s="57">
        <f>+ROUND(Q$904+I904,-2)</f>
        <v>0</v>
      </c>
      <c r="K904" s="57">
        <f>+ROUND(Q$904+J904,-2)</f>
        <v>0</v>
      </c>
      <c r="L904" s="57">
        <f>+ROUND(Q$904+K904,-2)</f>
        <v>0</v>
      </c>
      <c r="M904" s="57">
        <f>+ROUND(Q$904+L904,-2)</f>
        <v>0</v>
      </c>
      <c r="N904" s="57">
        <f>+ROUND(Q$904+M904,-2)</f>
        <v>0</v>
      </c>
      <c r="O904" s="63">
        <f>+ROUND(Q$904+N904,-2)</f>
        <v>0</v>
      </c>
      <c r="P904" s="65">
        <f t="shared" si="230"/>
        <v>0</v>
      </c>
      <c r="Q904" s="148">
        <f t="shared" si="233"/>
        <v>0</v>
      </c>
      <c r="S904" s="65">
        <f t="shared" si="227"/>
        <v>0</v>
      </c>
      <c r="T904" s="134"/>
    </row>
    <row r="905" spans="1:20" ht="24.75" customHeight="1" outlineLevel="1">
      <c r="A905" s="19">
        <v>41316</v>
      </c>
      <c r="B905" s="20">
        <v>4192015</v>
      </c>
      <c r="C905" s="21" t="s">
        <v>806</v>
      </c>
      <c r="D905" s="57">
        <v>0</v>
      </c>
      <c r="E905" s="57">
        <v>0</v>
      </c>
      <c r="F905" s="57">
        <f>+ROUND(Q$905+E905,-2)</f>
        <v>0</v>
      </c>
      <c r="G905" s="57">
        <f>+ROUND(Q$905+F905,-2)</f>
        <v>0</v>
      </c>
      <c r="H905" s="57">
        <f>+ROUND(Q$905+G905,-2)</f>
        <v>0</v>
      </c>
      <c r="I905" s="57">
        <f>+ROUND(Q$905+H905,-2)</f>
        <v>0</v>
      </c>
      <c r="J905" s="57">
        <f>+ROUND(Q$905+I905,-2)</f>
        <v>0</v>
      </c>
      <c r="K905" s="57">
        <f>+ROUND(Q$905+J905,-2)</f>
        <v>0</v>
      </c>
      <c r="L905" s="57">
        <f>+ROUND(Q$905+K905,-2)</f>
        <v>0</v>
      </c>
      <c r="M905" s="57">
        <f>+ROUND(Q$905+L905,-2)</f>
        <v>0</v>
      </c>
      <c r="N905" s="57">
        <f>+ROUND(Q$905+M905,-2)</f>
        <v>0</v>
      </c>
      <c r="O905" s="63">
        <f>+ROUND(Q$905+N905,-2)</f>
        <v>0</v>
      </c>
      <c r="P905" s="65">
        <f t="shared" si="230"/>
        <v>0</v>
      </c>
      <c r="Q905" s="148">
        <f t="shared" si="233"/>
        <v>0</v>
      </c>
      <c r="S905" s="65">
        <f t="shared" si="227"/>
        <v>0</v>
      </c>
      <c r="T905" s="134"/>
    </row>
    <row r="906" spans="1:20" ht="24.75" customHeight="1" outlineLevel="1">
      <c r="A906" s="19">
        <v>41320</v>
      </c>
      <c r="B906" s="20">
        <v>4192016</v>
      </c>
      <c r="C906" s="21" t="s">
        <v>807</v>
      </c>
      <c r="D906" s="57">
        <v>0</v>
      </c>
      <c r="E906" s="57">
        <v>0</v>
      </c>
      <c r="F906" s="57">
        <f>+ROUND(Q$906+E906,-2)</f>
        <v>0</v>
      </c>
      <c r="G906" s="57">
        <f>+ROUND(Q$906+F906,-2)</f>
        <v>0</v>
      </c>
      <c r="H906" s="57">
        <f>+ROUND(Q$906+G906,-2)</f>
        <v>0</v>
      </c>
      <c r="I906" s="57">
        <f>+ROUND(Q$906+H906,-2)</f>
        <v>0</v>
      </c>
      <c r="J906" s="57">
        <f>+ROUND(Q$906+I906,-2)</f>
        <v>0</v>
      </c>
      <c r="K906" s="57">
        <f>+ROUND(Q$906+J906,-2)</f>
        <v>0</v>
      </c>
      <c r="L906" s="57">
        <f>+ROUND(Q$906+K906,-2)</f>
        <v>0</v>
      </c>
      <c r="M906" s="57">
        <f>+ROUND(Q$906+L906,-2)</f>
        <v>0</v>
      </c>
      <c r="N906" s="57">
        <f>+ROUND(Q$906+M906,-2)</f>
        <v>0</v>
      </c>
      <c r="O906" s="63">
        <f>+ROUND(Q$906+N906,-2)</f>
        <v>0</v>
      </c>
      <c r="P906" s="65">
        <f t="shared" si="230"/>
        <v>0</v>
      </c>
      <c r="Q906" s="148">
        <f t="shared" si="233"/>
        <v>0</v>
      </c>
      <c r="S906" s="65">
        <f t="shared" si="227"/>
        <v>0</v>
      </c>
      <c r="T906" s="134"/>
    </row>
    <row r="907" spans="1:20" ht="24.75" customHeight="1" outlineLevel="1">
      <c r="A907" s="19">
        <v>41319</v>
      </c>
      <c r="B907" s="20">
        <v>4192019</v>
      </c>
      <c r="C907" s="21" t="s">
        <v>808</v>
      </c>
      <c r="D907" s="57">
        <v>0</v>
      </c>
      <c r="E907" s="57">
        <v>0</v>
      </c>
      <c r="F907" s="57">
        <f>+ROUND(Q$907+E907,-2)</f>
        <v>0</v>
      </c>
      <c r="G907" s="57">
        <f>+ROUND(Q$907+F907,-2)</f>
        <v>0</v>
      </c>
      <c r="H907" s="57">
        <f>+ROUND(Q$907+G907,-2)</f>
        <v>0</v>
      </c>
      <c r="I907" s="57">
        <f>+ROUND(Q$907+H907,-2)</f>
        <v>0</v>
      </c>
      <c r="J907" s="57">
        <f>+ROUND(Q$907+I907,-2)</f>
        <v>0</v>
      </c>
      <c r="K907" s="57">
        <f>+ROUND(Q$907+J907,-2)</f>
        <v>0</v>
      </c>
      <c r="L907" s="57">
        <f>+ROUND(Q$907+K907,-2)</f>
        <v>0</v>
      </c>
      <c r="M907" s="57">
        <f>+ROUND(Q$907+L907,-2)</f>
        <v>0</v>
      </c>
      <c r="N907" s="57">
        <f>+ROUND(Q$907+M907,-2)</f>
        <v>0</v>
      </c>
      <c r="O907" s="63">
        <f>+ROUND(Q$907+N907,-2)</f>
        <v>0</v>
      </c>
      <c r="P907" s="65">
        <f t="shared" si="230"/>
        <v>0</v>
      </c>
      <c r="Q907" s="148">
        <f t="shared" si="233"/>
        <v>0</v>
      </c>
      <c r="S907" s="65">
        <f t="shared" si="227"/>
        <v>0</v>
      </c>
      <c r="T907" s="134"/>
    </row>
    <row r="908" spans="1:20" ht="24.75" customHeight="1" outlineLevel="1">
      <c r="A908" s="19">
        <v>41729</v>
      </c>
      <c r="B908" s="20">
        <v>4192029</v>
      </c>
      <c r="C908" s="21" t="s">
        <v>809</v>
      </c>
      <c r="D908" s="57">
        <v>0</v>
      </c>
      <c r="E908" s="57">
        <v>0</v>
      </c>
      <c r="F908" s="57">
        <f>+ROUND(Q$908+E908,-2)</f>
        <v>0</v>
      </c>
      <c r="G908" s="57">
        <f>+ROUND(Q$908+F908,-2)</f>
        <v>0</v>
      </c>
      <c r="H908" s="57">
        <f>+ROUND(Q$908+G908,-2)</f>
        <v>0</v>
      </c>
      <c r="I908" s="57">
        <f>+ROUND(Q$908+H908,-2)</f>
        <v>0</v>
      </c>
      <c r="J908" s="57">
        <f>+ROUND(Q$908+I908,-2)</f>
        <v>0</v>
      </c>
      <c r="K908" s="57">
        <f>+ROUND(Q$908+J908,-2)</f>
        <v>0</v>
      </c>
      <c r="L908" s="57">
        <f>+ROUND(Q$908+K908,-2)</f>
        <v>0</v>
      </c>
      <c r="M908" s="57">
        <f>+ROUND(Q$908+L908,-2)</f>
        <v>0</v>
      </c>
      <c r="N908" s="57">
        <f>+ROUND(Q$908+M908,-2)</f>
        <v>0</v>
      </c>
      <c r="O908" s="63">
        <f>+ROUND(Q$908+N908,-2)</f>
        <v>0</v>
      </c>
      <c r="P908" s="65">
        <f t="shared" si="230"/>
        <v>0</v>
      </c>
      <c r="Q908" s="148">
        <f t="shared" si="233"/>
        <v>0</v>
      </c>
      <c r="S908" s="65">
        <f t="shared" si="227"/>
        <v>0</v>
      </c>
      <c r="T908" s="134"/>
    </row>
    <row r="909" spans="1:20" ht="24.75" customHeight="1" outlineLevel="1">
      <c r="A909" s="19"/>
      <c r="B909" s="20">
        <v>4193000</v>
      </c>
      <c r="C909" s="21" t="s">
        <v>730</v>
      </c>
      <c r="D909" s="57">
        <f t="shared" ref="D909:O909" si="235">+SUM(D910:D912)</f>
        <v>0</v>
      </c>
      <c r="E909" s="57">
        <f t="shared" si="235"/>
        <v>0</v>
      </c>
      <c r="F909" s="57">
        <f t="shared" si="235"/>
        <v>0</v>
      </c>
      <c r="G909" s="57">
        <f t="shared" si="235"/>
        <v>0</v>
      </c>
      <c r="H909" s="57">
        <f t="shared" si="235"/>
        <v>0</v>
      </c>
      <c r="I909" s="57">
        <f t="shared" si="235"/>
        <v>0</v>
      </c>
      <c r="J909" s="57">
        <f t="shared" si="235"/>
        <v>0</v>
      </c>
      <c r="K909" s="57">
        <f t="shared" si="235"/>
        <v>0</v>
      </c>
      <c r="L909" s="57">
        <f t="shared" si="235"/>
        <v>0</v>
      </c>
      <c r="M909" s="57">
        <f t="shared" si="235"/>
        <v>0</v>
      </c>
      <c r="N909" s="57">
        <f t="shared" si="235"/>
        <v>0</v>
      </c>
      <c r="O909" s="63">
        <f t="shared" si="235"/>
        <v>0</v>
      </c>
      <c r="P909" s="65">
        <f t="shared" si="230"/>
        <v>0</v>
      </c>
      <c r="Q909" s="148">
        <f t="shared" si="233"/>
        <v>0</v>
      </c>
      <c r="S909" s="65">
        <f t="shared" si="227"/>
        <v>0</v>
      </c>
      <c r="T909" s="134"/>
    </row>
    <row r="910" spans="1:20" ht="24.75" customHeight="1" outlineLevel="1">
      <c r="A910" s="19">
        <v>41432</v>
      </c>
      <c r="B910" s="20">
        <v>4193013</v>
      </c>
      <c r="C910" s="21" t="s">
        <v>810</v>
      </c>
      <c r="D910" s="57">
        <v>0</v>
      </c>
      <c r="E910" s="57">
        <v>0</v>
      </c>
      <c r="F910" s="57">
        <f>+ROUND(Q$910+E910,-2)</f>
        <v>0</v>
      </c>
      <c r="G910" s="57">
        <f>+ROUND(Q$910+F910,-2)</f>
        <v>0</v>
      </c>
      <c r="H910" s="57">
        <f>+ROUND(Q$910+G910,-2)</f>
        <v>0</v>
      </c>
      <c r="I910" s="57">
        <f>+ROUND(Q$910+H910,-2)</f>
        <v>0</v>
      </c>
      <c r="J910" s="57">
        <f>+ROUND(Q$910+I910,-2)</f>
        <v>0</v>
      </c>
      <c r="K910" s="57">
        <f>+ROUND(Q$910+J910,-2)</f>
        <v>0</v>
      </c>
      <c r="L910" s="57">
        <f>+ROUND(Q$910+K910,-2)</f>
        <v>0</v>
      </c>
      <c r="M910" s="57">
        <f>+ROUND(Q$910+L910,-2)</f>
        <v>0</v>
      </c>
      <c r="N910" s="57">
        <f>+ROUND(Q$910+M910,-2)</f>
        <v>0</v>
      </c>
      <c r="O910" s="63">
        <f>+ROUND(Q$910+N910,-2)</f>
        <v>0</v>
      </c>
      <c r="P910" s="65">
        <f t="shared" si="230"/>
        <v>0</v>
      </c>
      <c r="Q910" s="148">
        <f t="shared" si="233"/>
        <v>0</v>
      </c>
      <c r="S910" s="65">
        <f t="shared" si="227"/>
        <v>0</v>
      </c>
      <c r="T910" s="134"/>
    </row>
    <row r="911" spans="1:20" ht="24.75" customHeight="1" outlineLevel="1">
      <c r="A911" s="19">
        <v>41431</v>
      </c>
      <c r="B911" s="20">
        <v>4193019</v>
      </c>
      <c r="C911" s="21" t="s">
        <v>811</v>
      </c>
      <c r="D911" s="57">
        <v>0</v>
      </c>
      <c r="E911" s="57">
        <v>0</v>
      </c>
      <c r="F911" s="57">
        <f>+ROUND(Q$911+E911,-2)</f>
        <v>0</v>
      </c>
      <c r="G911" s="57">
        <f>+ROUND(Q$911+F911,-2)</f>
        <v>0</v>
      </c>
      <c r="H911" s="57">
        <f>+ROUND(Q$911+G911,-2)</f>
        <v>0</v>
      </c>
      <c r="I911" s="57">
        <f>+ROUND(Q$911+H911,-2)</f>
        <v>0</v>
      </c>
      <c r="J911" s="57">
        <f>+ROUND(Q$911+I911,-2)</f>
        <v>0</v>
      </c>
      <c r="K911" s="57">
        <f>+ROUND(Q$911+J911,-2)</f>
        <v>0</v>
      </c>
      <c r="L911" s="57">
        <f>+ROUND(Q$911+K911,-2)</f>
        <v>0</v>
      </c>
      <c r="M911" s="57">
        <f>+ROUND(Q$911+L911,-2)</f>
        <v>0</v>
      </c>
      <c r="N911" s="57">
        <f>+ROUND(Q$911+M911,-2)</f>
        <v>0</v>
      </c>
      <c r="O911" s="63">
        <f>+ROUND(Q$911+N911,-2)</f>
        <v>0</v>
      </c>
      <c r="P911" s="65">
        <f t="shared" si="230"/>
        <v>0</v>
      </c>
      <c r="Q911" s="148">
        <f t="shared" si="233"/>
        <v>0</v>
      </c>
      <c r="S911" s="65">
        <f t="shared" si="227"/>
        <v>0</v>
      </c>
      <c r="T911" s="134"/>
    </row>
    <row r="912" spans="1:20" ht="24.75" customHeight="1" outlineLevel="1">
      <c r="A912" s="19">
        <v>41759</v>
      </c>
      <c r="B912" s="20">
        <v>4193029</v>
      </c>
      <c r="C912" s="21" t="s">
        <v>809</v>
      </c>
      <c r="D912" s="57">
        <v>0</v>
      </c>
      <c r="E912" s="57">
        <v>0</v>
      </c>
      <c r="F912" s="57">
        <f>+ROUND(Q$912+E912,-2)</f>
        <v>0</v>
      </c>
      <c r="G912" s="57">
        <f>+ROUND(Q$912+F912,-2)</f>
        <v>0</v>
      </c>
      <c r="H912" s="57">
        <f>+ROUND(Q$912+G912,-2)</f>
        <v>0</v>
      </c>
      <c r="I912" s="57">
        <f>+ROUND(Q$912+H912,-2)</f>
        <v>0</v>
      </c>
      <c r="J912" s="57">
        <f>+ROUND(Q$912+I912,-2)</f>
        <v>0</v>
      </c>
      <c r="K912" s="57">
        <f>+ROUND(Q$912+J912,-2)</f>
        <v>0</v>
      </c>
      <c r="L912" s="57">
        <f>+ROUND(Q$912+K912,-2)</f>
        <v>0</v>
      </c>
      <c r="M912" s="57">
        <f>+ROUND(Q$912+L912,-2)</f>
        <v>0</v>
      </c>
      <c r="N912" s="57">
        <f>+ROUND(Q$912+M912,-2)</f>
        <v>0</v>
      </c>
      <c r="O912" s="63">
        <f>+ROUND(Q$912+N912,-2)</f>
        <v>0</v>
      </c>
      <c r="P912" s="65">
        <f t="shared" si="230"/>
        <v>0</v>
      </c>
      <c r="Q912" s="148">
        <f t="shared" si="233"/>
        <v>0</v>
      </c>
      <c r="S912" s="65">
        <f t="shared" si="227"/>
        <v>0</v>
      </c>
      <c r="T912" s="134"/>
    </row>
    <row r="913" spans="1:20" ht="24.75" customHeight="1" outlineLevel="1">
      <c r="A913" s="19"/>
      <c r="B913" s="20">
        <v>4194000</v>
      </c>
      <c r="C913" s="21" t="s">
        <v>812</v>
      </c>
      <c r="D913" s="57">
        <f t="shared" ref="D913:O913" si="236">+D914</f>
        <v>0</v>
      </c>
      <c r="E913" s="57">
        <f t="shared" si="236"/>
        <v>0</v>
      </c>
      <c r="F913" s="57">
        <f t="shared" si="236"/>
        <v>0</v>
      </c>
      <c r="G913" s="57">
        <f t="shared" si="236"/>
        <v>0</v>
      </c>
      <c r="H913" s="57">
        <f t="shared" si="236"/>
        <v>0</v>
      </c>
      <c r="I913" s="57">
        <f t="shared" si="236"/>
        <v>0</v>
      </c>
      <c r="J913" s="57">
        <f t="shared" si="236"/>
        <v>0</v>
      </c>
      <c r="K913" s="57">
        <f t="shared" si="236"/>
        <v>0</v>
      </c>
      <c r="L913" s="57">
        <f t="shared" si="236"/>
        <v>0</v>
      </c>
      <c r="M913" s="57">
        <f t="shared" si="236"/>
        <v>0</v>
      </c>
      <c r="N913" s="57">
        <f t="shared" si="236"/>
        <v>0</v>
      </c>
      <c r="O913" s="63">
        <f t="shared" si="236"/>
        <v>0</v>
      </c>
      <c r="P913" s="65">
        <f t="shared" si="230"/>
        <v>0</v>
      </c>
      <c r="Q913" s="148">
        <f t="shared" si="233"/>
        <v>0</v>
      </c>
      <c r="S913" s="65">
        <f t="shared" si="227"/>
        <v>0</v>
      </c>
      <c r="T913" s="134"/>
    </row>
    <row r="914" spans="1:20" ht="24.75" customHeight="1" outlineLevel="1">
      <c r="A914" s="19">
        <v>41710</v>
      </c>
      <c r="B914" s="20">
        <v>4194011</v>
      </c>
      <c r="C914" s="21" t="s">
        <v>813</v>
      </c>
      <c r="D914" s="57">
        <v>0</v>
      </c>
      <c r="E914" s="57">
        <v>0</v>
      </c>
      <c r="F914" s="57">
        <f>+ROUND(Q$914+E914,-2)</f>
        <v>0</v>
      </c>
      <c r="G914" s="57">
        <f>+ROUND(Q$914+F914,-2)</f>
        <v>0</v>
      </c>
      <c r="H914" s="57">
        <f>+ROUND(Q$914+G914,-2)</f>
        <v>0</v>
      </c>
      <c r="I914" s="57">
        <f>+ROUND(Q$914+H914,-2)</f>
        <v>0</v>
      </c>
      <c r="J914" s="57">
        <f>+ROUND(Q$914+I914,-2)</f>
        <v>0</v>
      </c>
      <c r="K914" s="57">
        <f>+ROUND(Q$914+J914,-2)</f>
        <v>0</v>
      </c>
      <c r="L914" s="57">
        <f>+ROUND(Q$914+K914,-2)</f>
        <v>0</v>
      </c>
      <c r="M914" s="57">
        <f>+ROUND(Q$914+L914,-2)</f>
        <v>0</v>
      </c>
      <c r="N914" s="57">
        <f>+ROUND(Q$914+M914,-2)</f>
        <v>0</v>
      </c>
      <c r="O914" s="63">
        <f>+ROUND(Q$914+N914,-2)</f>
        <v>0</v>
      </c>
      <c r="P914" s="65">
        <f t="shared" si="230"/>
        <v>0</v>
      </c>
      <c r="Q914" s="148">
        <f t="shared" si="233"/>
        <v>0</v>
      </c>
      <c r="S914" s="65">
        <f t="shared" si="227"/>
        <v>0</v>
      </c>
      <c r="T914" s="134"/>
    </row>
    <row r="915" spans="1:20" ht="24.75" customHeight="1" outlineLevel="1">
      <c r="A915" s="19"/>
      <c r="B915" s="20">
        <v>4195000</v>
      </c>
      <c r="C915" s="21" t="s">
        <v>814</v>
      </c>
      <c r="D915" s="57">
        <f t="shared" ref="D915:O915" si="237">+SUM(D916:D918)</f>
        <v>1370002.6240000001</v>
      </c>
      <c r="E915" s="57">
        <f t="shared" si="237"/>
        <v>2569244.9980000001</v>
      </c>
      <c r="F915" s="57">
        <f t="shared" si="237"/>
        <v>3569200</v>
      </c>
      <c r="G915" s="57">
        <f t="shared" si="237"/>
        <v>4569200</v>
      </c>
      <c r="H915" s="57">
        <f t="shared" si="237"/>
        <v>5569200</v>
      </c>
      <c r="I915" s="57">
        <f t="shared" si="237"/>
        <v>6569200</v>
      </c>
      <c r="J915" s="57">
        <f t="shared" si="237"/>
        <v>7569200</v>
      </c>
      <c r="K915" s="57">
        <f t="shared" si="237"/>
        <v>8569200</v>
      </c>
      <c r="L915" s="57">
        <f t="shared" si="237"/>
        <v>9569200</v>
      </c>
      <c r="M915" s="57">
        <f t="shared" si="237"/>
        <v>10569200</v>
      </c>
      <c r="N915" s="57">
        <f t="shared" si="237"/>
        <v>11569200</v>
      </c>
      <c r="O915" s="63">
        <f t="shared" si="237"/>
        <v>12569200</v>
      </c>
      <c r="P915" s="65">
        <f t="shared" si="230"/>
        <v>0</v>
      </c>
      <c r="Q915" s="148">
        <f t="shared" si="233"/>
        <v>1284622.4990000001</v>
      </c>
      <c r="S915" s="65">
        <f t="shared" si="227"/>
        <v>0</v>
      </c>
      <c r="T915" s="134"/>
    </row>
    <row r="916" spans="1:20" ht="24.75" customHeight="1" outlineLevel="1">
      <c r="A916" s="19">
        <v>45003</v>
      </c>
      <c r="B916" s="20">
        <v>4195011</v>
      </c>
      <c r="C916" s="21" t="s">
        <v>815</v>
      </c>
      <c r="D916" s="57">
        <v>1370002.6240000001</v>
      </c>
      <c r="E916" s="57">
        <v>2569244.9980000001</v>
      </c>
      <c r="F916" s="57">
        <f>+ROUND(Q$916+E916,-2)</f>
        <v>3569200</v>
      </c>
      <c r="G916" s="57">
        <f>+ROUND(Q$916+F916,-2)</f>
        <v>4569200</v>
      </c>
      <c r="H916" s="57">
        <f>+ROUND(Q$916+G916,-2)</f>
        <v>5569200</v>
      </c>
      <c r="I916" s="57">
        <f>+ROUND(Q$916+H916,-2)</f>
        <v>6569200</v>
      </c>
      <c r="J916" s="57">
        <f>+ROUND(Q$916+I916,-2)</f>
        <v>7569200</v>
      </c>
      <c r="K916" s="57">
        <f>+ROUND(Q$916+J916,-2)</f>
        <v>8569200</v>
      </c>
      <c r="L916" s="57">
        <f>+ROUND(Q$916+K916,-2)</f>
        <v>9569200</v>
      </c>
      <c r="M916" s="57">
        <f>+ROUND(Q$916+L916,-2)</f>
        <v>10569200</v>
      </c>
      <c r="N916" s="57">
        <f>+ROUND(Q$916+M916,-2)</f>
        <v>11569200</v>
      </c>
      <c r="O916" s="63">
        <f>+ROUND(Q$916+N916,-2)</f>
        <v>12569200</v>
      </c>
      <c r="P916" s="65">
        <f t="shared" si="230"/>
        <v>0</v>
      </c>
      <c r="Q916" s="148">
        <v>1000000</v>
      </c>
      <c r="S916" s="65">
        <f t="shared" si="227"/>
        <v>0</v>
      </c>
      <c r="T916" s="134"/>
    </row>
    <row r="917" spans="1:20" ht="24.75" customHeight="1" outlineLevel="1">
      <c r="A917" s="19">
        <v>45004</v>
      </c>
      <c r="B917" s="20">
        <v>4195012</v>
      </c>
      <c r="C917" s="21" t="s">
        <v>816</v>
      </c>
      <c r="D917" s="57">
        <v>0</v>
      </c>
      <c r="E917" s="57">
        <v>0</v>
      </c>
      <c r="F917" s="57">
        <f>+ROUND(Q$917+E917,-2)</f>
        <v>0</v>
      </c>
      <c r="G917" s="57">
        <f>+ROUND(Q$917+F917,-2)</f>
        <v>0</v>
      </c>
      <c r="H917" s="57">
        <f>+ROUND(Q$917+G917,-2)</f>
        <v>0</v>
      </c>
      <c r="I917" s="57">
        <f>+ROUND(Q$917+H917,-2)</f>
        <v>0</v>
      </c>
      <c r="J917" s="57">
        <f>+ROUND(Q$917+I917,-2)</f>
        <v>0</v>
      </c>
      <c r="K917" s="57">
        <f>+ROUND(Q$917+J917,-2)</f>
        <v>0</v>
      </c>
      <c r="L917" s="57">
        <f>+ROUND(Q$917+K917,-2)</f>
        <v>0</v>
      </c>
      <c r="M917" s="57">
        <f>+ROUND(Q$917+L917,-2)</f>
        <v>0</v>
      </c>
      <c r="N917" s="57">
        <f>+ROUND(Q$917+M917,-2)</f>
        <v>0</v>
      </c>
      <c r="O917" s="63">
        <f>+ROUND(Q$917+N917,-2)</f>
        <v>0</v>
      </c>
      <c r="P917" s="65">
        <f t="shared" si="230"/>
        <v>0</v>
      </c>
      <c r="Q917" s="148">
        <f>+E917/2</f>
        <v>0</v>
      </c>
      <c r="S917" s="65">
        <f t="shared" si="227"/>
        <v>0</v>
      </c>
      <c r="T917" s="134"/>
    </row>
    <row r="918" spans="1:20" ht="24.75" customHeight="1" outlineLevel="1">
      <c r="A918" s="19">
        <v>45010</v>
      </c>
      <c r="B918" s="20">
        <v>4195013</v>
      </c>
      <c r="C918" s="21" t="s">
        <v>817</v>
      </c>
      <c r="D918" s="57">
        <v>0</v>
      </c>
      <c r="E918" s="57">
        <v>0</v>
      </c>
      <c r="F918" s="57">
        <f>+ROUND(Q$918+E918,-2)</f>
        <v>0</v>
      </c>
      <c r="G918" s="57">
        <f>+ROUND(Q$918+F918,-2)</f>
        <v>0</v>
      </c>
      <c r="H918" s="57">
        <f>+ROUND(Q$918+G918,-2)</f>
        <v>0</v>
      </c>
      <c r="I918" s="57">
        <f>+ROUND(Q$918+H918,-2)</f>
        <v>0</v>
      </c>
      <c r="J918" s="57">
        <f>+ROUND(Q$918+I918,-2)</f>
        <v>0</v>
      </c>
      <c r="K918" s="57">
        <f>+ROUND(Q$918+J918,-2)</f>
        <v>0</v>
      </c>
      <c r="L918" s="57">
        <f>+ROUND(Q$918+K918,-2)</f>
        <v>0</v>
      </c>
      <c r="M918" s="57">
        <f>+ROUND(Q$918+L918,-2)</f>
        <v>0</v>
      </c>
      <c r="N918" s="57">
        <f>+ROUND(Q$918+M918,-2)</f>
        <v>0</v>
      </c>
      <c r="O918" s="63">
        <f>+ROUND(Q$918+N918,-2)</f>
        <v>0</v>
      </c>
      <c r="P918" s="65">
        <f t="shared" si="230"/>
        <v>0</v>
      </c>
      <c r="Q918" s="148">
        <f>+E918/2</f>
        <v>0</v>
      </c>
      <c r="S918" s="65">
        <f t="shared" si="227"/>
        <v>0</v>
      </c>
      <c r="T918" s="134"/>
    </row>
    <row r="919" spans="1:20" ht="24.75" customHeight="1">
      <c r="A919" s="48" t="s">
        <v>818</v>
      </c>
      <c r="B919" s="61"/>
      <c r="C919" s="62"/>
      <c r="D919" s="143">
        <f t="shared" ref="D919:O919" si="238">D920</f>
        <v>3688302.7890000003</v>
      </c>
      <c r="E919" s="143">
        <f t="shared" si="238"/>
        <v>7269338.9539999999</v>
      </c>
      <c r="F919" s="143">
        <f t="shared" si="238"/>
        <v>10207659.296</v>
      </c>
      <c r="G919" s="143">
        <f t="shared" si="238"/>
        <v>13118361.296</v>
      </c>
      <c r="H919" s="143">
        <f t="shared" si="238"/>
        <v>15925563.296</v>
      </c>
      <c r="I919" s="143">
        <f t="shared" si="238"/>
        <v>18902365.296</v>
      </c>
      <c r="J919" s="143">
        <f t="shared" si="238"/>
        <v>21894367.296</v>
      </c>
      <c r="K919" s="143">
        <f t="shared" si="238"/>
        <v>25084469.296</v>
      </c>
      <c r="L919" s="143">
        <f t="shared" si="238"/>
        <v>28063471.296</v>
      </c>
      <c r="M919" s="143">
        <f t="shared" si="238"/>
        <v>30850273.296</v>
      </c>
      <c r="N919" s="143">
        <f t="shared" si="238"/>
        <v>33641775.295999996</v>
      </c>
      <c r="O919" s="145">
        <f t="shared" si="238"/>
        <v>36265677.296000004</v>
      </c>
      <c r="P919" s="65">
        <f t="shared" si="230"/>
        <v>0</v>
      </c>
      <c r="Q919" s="149"/>
      <c r="S919" s="65">
        <f t="shared" si="227"/>
        <v>0</v>
      </c>
      <c r="T919" s="134"/>
    </row>
    <row r="920" spans="1:20" ht="24.75" customHeight="1" outlineLevel="1">
      <c r="A920" s="19"/>
      <c r="B920" s="20">
        <v>5100000</v>
      </c>
      <c r="C920" s="21" t="s">
        <v>819</v>
      </c>
      <c r="D920" s="57">
        <f t="shared" ref="D920:O920" si="239">D921+D930+D948+D970+D986+D1006+D1041+D1019</f>
        <v>3688302.7890000003</v>
      </c>
      <c r="E920" s="57">
        <f t="shared" si="239"/>
        <v>7269338.9539999999</v>
      </c>
      <c r="F920" s="57">
        <f t="shared" si="239"/>
        <v>10207659.296</v>
      </c>
      <c r="G920" s="57">
        <f t="shared" si="239"/>
        <v>13118361.296</v>
      </c>
      <c r="H920" s="57">
        <f t="shared" si="239"/>
        <v>15925563.296</v>
      </c>
      <c r="I920" s="57">
        <f t="shared" si="239"/>
        <v>18902365.296</v>
      </c>
      <c r="J920" s="57">
        <f t="shared" si="239"/>
        <v>21894367.296</v>
      </c>
      <c r="K920" s="57">
        <f t="shared" si="239"/>
        <v>25084469.296</v>
      </c>
      <c r="L920" s="57">
        <f t="shared" si="239"/>
        <v>28063471.296</v>
      </c>
      <c r="M920" s="57">
        <f t="shared" si="239"/>
        <v>30850273.296</v>
      </c>
      <c r="N920" s="57">
        <f t="shared" si="239"/>
        <v>33641775.295999996</v>
      </c>
      <c r="O920" s="63">
        <f t="shared" si="239"/>
        <v>36265677.296000004</v>
      </c>
      <c r="P920" s="65">
        <f t="shared" si="230"/>
        <v>0</v>
      </c>
      <c r="Q920" s="150" t="s">
        <v>698</v>
      </c>
      <c r="S920" s="65">
        <f t="shared" si="227"/>
        <v>0</v>
      </c>
      <c r="T920" s="134"/>
    </row>
    <row r="921" spans="1:20" ht="24.75" customHeight="1" outlineLevel="1">
      <c r="A921" s="19"/>
      <c r="B921" s="20">
        <v>5110000</v>
      </c>
      <c r="C921" s="21" t="s">
        <v>820</v>
      </c>
      <c r="D921" s="57">
        <f t="shared" ref="D921:O921" si="240">+SUM(D922:D929)</f>
        <v>0</v>
      </c>
      <c r="E921" s="57">
        <f t="shared" si="240"/>
        <v>0</v>
      </c>
      <c r="F921" s="57">
        <f t="shared" si="240"/>
        <v>0</v>
      </c>
      <c r="G921" s="57">
        <f t="shared" si="240"/>
        <v>0</v>
      </c>
      <c r="H921" s="57">
        <f t="shared" si="240"/>
        <v>0</v>
      </c>
      <c r="I921" s="57">
        <f t="shared" si="240"/>
        <v>0</v>
      </c>
      <c r="J921" s="57">
        <f t="shared" si="240"/>
        <v>0</v>
      </c>
      <c r="K921" s="57">
        <f t="shared" si="240"/>
        <v>0</v>
      </c>
      <c r="L921" s="57">
        <f t="shared" si="240"/>
        <v>0</v>
      </c>
      <c r="M921" s="57">
        <f t="shared" si="240"/>
        <v>0</v>
      </c>
      <c r="N921" s="57">
        <f t="shared" si="240"/>
        <v>0</v>
      </c>
      <c r="O921" s="63">
        <f t="shared" si="240"/>
        <v>0</v>
      </c>
      <c r="P921" s="65">
        <f t="shared" si="230"/>
        <v>0</v>
      </c>
      <c r="Q921" s="148">
        <f>+E921/2</f>
        <v>0</v>
      </c>
      <c r="S921" s="65">
        <f t="shared" si="227"/>
        <v>0</v>
      </c>
      <c r="T921" s="134"/>
    </row>
    <row r="922" spans="1:20" ht="24.75" customHeight="1" outlineLevel="1">
      <c r="A922" s="19">
        <v>51201</v>
      </c>
      <c r="B922" s="20">
        <v>5111011</v>
      </c>
      <c r="C922" s="21" t="s">
        <v>821</v>
      </c>
      <c r="D922" s="57">
        <v>0</v>
      </c>
      <c r="E922" s="57">
        <v>0</v>
      </c>
      <c r="F922" s="57">
        <f>+ROUND(Q$922+E922,-2)</f>
        <v>0</v>
      </c>
      <c r="G922" s="57">
        <f>+ROUND(Q$922+F922,-2)</f>
        <v>0</v>
      </c>
      <c r="H922" s="57">
        <f>+ROUND(Q$922+G922,-2)</f>
        <v>0</v>
      </c>
      <c r="I922" s="57">
        <f>+ROUND(Q$922+H922,-2)</f>
        <v>0</v>
      </c>
      <c r="J922" s="57">
        <f>+ROUND(Q$922+I922,-2)</f>
        <v>0</v>
      </c>
      <c r="K922" s="57">
        <f>+ROUND(Q$922+J922,-2)</f>
        <v>0</v>
      </c>
      <c r="L922" s="57">
        <f>+ROUND(Q$922+K922,-2)</f>
        <v>0</v>
      </c>
      <c r="M922" s="57">
        <f>+ROUND(Q$922+L922,-2)</f>
        <v>0</v>
      </c>
      <c r="N922" s="57">
        <f>+ROUND(Q$922+M922,-2)</f>
        <v>0</v>
      </c>
      <c r="O922" s="63">
        <f>+ROUND(Q$922+N922,-2)</f>
        <v>0</v>
      </c>
      <c r="P922" s="65">
        <f t="shared" si="230"/>
        <v>0</v>
      </c>
      <c r="Q922" s="148">
        <f t="shared" ref="Q922:Q947" si="241">+E922/2</f>
        <v>0</v>
      </c>
      <c r="S922" s="65">
        <f t="shared" ref="S922:S955" si="242">+IF(F922&lt;E922,1,0)+IF(G922&lt;F922,1,0)+IF(H922&lt;G922,1,0)+IF(I922&lt;H922,1,0)+IF(J922&lt;I922,1,0)+IF(K922&lt;J922,1,0)+IF(L922&lt;K922,1,0)+IF(M922&lt;L922,1,0)+IF(N922&lt;M922,1,0)+IF(O922&lt;N922,1,0)</f>
        <v>0</v>
      </c>
      <c r="T922" s="134"/>
    </row>
    <row r="923" spans="1:20" ht="24.75" customHeight="1" outlineLevel="1">
      <c r="A923" s="19">
        <v>51202</v>
      </c>
      <c r="B923" s="20">
        <v>5111012</v>
      </c>
      <c r="C923" s="21" t="s">
        <v>822</v>
      </c>
      <c r="D923" s="57">
        <v>0</v>
      </c>
      <c r="E923" s="57">
        <v>0</v>
      </c>
      <c r="F923" s="57">
        <f>+ROUND(Q$923+E923,-2)</f>
        <v>0</v>
      </c>
      <c r="G923" s="57">
        <f>+ROUND(Q$923+F923,-2)</f>
        <v>0</v>
      </c>
      <c r="H923" s="57">
        <f>+ROUND(Q$923+G923,-2)</f>
        <v>0</v>
      </c>
      <c r="I923" s="57">
        <f>+ROUND(Q$923+H923,-2)</f>
        <v>0</v>
      </c>
      <c r="J923" s="57">
        <f>+ROUND(Q$923+I923,-2)</f>
        <v>0</v>
      </c>
      <c r="K923" s="57">
        <f>+ROUND(Q$923+J923,-2)</f>
        <v>0</v>
      </c>
      <c r="L923" s="57">
        <f>+ROUND(Q$923+K923,-2)</f>
        <v>0</v>
      </c>
      <c r="M923" s="57">
        <f>+ROUND(Q$923+L923,-2)</f>
        <v>0</v>
      </c>
      <c r="N923" s="57">
        <f>+ROUND(Q$923+M923,-2)</f>
        <v>0</v>
      </c>
      <c r="O923" s="63">
        <f>+ROUND(Q$923+N923,-2)</f>
        <v>0</v>
      </c>
      <c r="P923" s="65">
        <f t="shared" si="230"/>
        <v>0</v>
      </c>
      <c r="Q923" s="148">
        <f t="shared" si="241"/>
        <v>0</v>
      </c>
      <c r="S923" s="65">
        <f t="shared" si="242"/>
        <v>0</v>
      </c>
      <c r="T923" s="134"/>
    </row>
    <row r="924" spans="1:20" ht="24.75" customHeight="1" outlineLevel="1">
      <c r="A924" s="19">
        <v>51203</v>
      </c>
      <c r="B924" s="20">
        <v>5111013</v>
      </c>
      <c r="C924" s="21" t="s">
        <v>823</v>
      </c>
      <c r="D924" s="57">
        <v>0</v>
      </c>
      <c r="E924" s="57">
        <v>0</v>
      </c>
      <c r="F924" s="57">
        <f>+ROUND(Q$924+E924,-2)</f>
        <v>0</v>
      </c>
      <c r="G924" s="57">
        <f>+ROUND(Q$924+F924,-2)</f>
        <v>0</v>
      </c>
      <c r="H924" s="57">
        <f>+ROUND(Q$924+G924,-2)</f>
        <v>0</v>
      </c>
      <c r="I924" s="57">
        <f>+ROUND(Q$924+H924,-2)</f>
        <v>0</v>
      </c>
      <c r="J924" s="57">
        <f>+ROUND(Q$924+I924,-2)</f>
        <v>0</v>
      </c>
      <c r="K924" s="57">
        <f>+ROUND(Q$924+J924,-2)</f>
        <v>0</v>
      </c>
      <c r="L924" s="57">
        <f>+ROUND(Q$924+K924,-2)</f>
        <v>0</v>
      </c>
      <c r="M924" s="57">
        <f>+ROUND(Q$924+L924,-2)</f>
        <v>0</v>
      </c>
      <c r="N924" s="57">
        <f>+ROUND(Q$924+M924,-2)</f>
        <v>0</v>
      </c>
      <c r="O924" s="63">
        <f>+ROUND(Q$924+N924,-2)</f>
        <v>0</v>
      </c>
      <c r="P924" s="65">
        <f t="shared" si="230"/>
        <v>0</v>
      </c>
      <c r="Q924" s="148">
        <f t="shared" si="241"/>
        <v>0</v>
      </c>
      <c r="S924" s="65">
        <f t="shared" si="242"/>
        <v>0</v>
      </c>
      <c r="T924" s="134"/>
    </row>
    <row r="925" spans="1:20" ht="24.75" customHeight="1" outlineLevel="1">
      <c r="A925" s="19">
        <v>51204</v>
      </c>
      <c r="B925" s="20">
        <v>5111014</v>
      </c>
      <c r="C925" s="21" t="s">
        <v>824</v>
      </c>
      <c r="D925" s="57">
        <v>0</v>
      </c>
      <c r="E925" s="57">
        <v>0</v>
      </c>
      <c r="F925" s="57">
        <f>+ROUND(Q$925+E925,-2)</f>
        <v>0</v>
      </c>
      <c r="G925" s="57">
        <f>+ROUND(Q$925+F925,-2)</f>
        <v>0</v>
      </c>
      <c r="H925" s="57">
        <f>+ROUND(Q$925+G925,-2)</f>
        <v>0</v>
      </c>
      <c r="I925" s="57">
        <f>+ROUND(Q$925+H925,-2)</f>
        <v>0</v>
      </c>
      <c r="J925" s="57">
        <f>+ROUND(Q$925+I925,-2)</f>
        <v>0</v>
      </c>
      <c r="K925" s="57">
        <f>+ROUND(Q$925+J925,-2)</f>
        <v>0</v>
      </c>
      <c r="L925" s="57">
        <f>+ROUND(Q$925+K925,-2)</f>
        <v>0</v>
      </c>
      <c r="M925" s="57">
        <f>+ROUND(Q$925+L925,-2)</f>
        <v>0</v>
      </c>
      <c r="N925" s="57">
        <f>+ROUND(Q$925+M925,-2)</f>
        <v>0</v>
      </c>
      <c r="O925" s="63">
        <f>+ROUND(Q$925+N925,-2)</f>
        <v>0</v>
      </c>
      <c r="P925" s="65">
        <f t="shared" si="230"/>
        <v>0</v>
      </c>
      <c r="Q925" s="148">
        <f t="shared" si="241"/>
        <v>0</v>
      </c>
      <c r="S925" s="65">
        <f t="shared" si="242"/>
        <v>0</v>
      </c>
      <c r="T925" s="134"/>
    </row>
    <row r="926" spans="1:20" ht="24.75" customHeight="1" outlineLevel="1">
      <c r="A926" s="19">
        <v>51205</v>
      </c>
      <c r="B926" s="20">
        <v>5111015</v>
      </c>
      <c r="C926" s="21" t="s">
        <v>825</v>
      </c>
      <c r="D926" s="57">
        <v>0</v>
      </c>
      <c r="E926" s="57">
        <v>0</v>
      </c>
      <c r="F926" s="57">
        <f>+ROUND(Q$926+E926,-2)</f>
        <v>0</v>
      </c>
      <c r="G926" s="57">
        <f>+ROUND(Q$926+F926,-2)</f>
        <v>0</v>
      </c>
      <c r="H926" s="57">
        <f>+ROUND(Q$926+G926,-2)</f>
        <v>0</v>
      </c>
      <c r="I926" s="57">
        <f>+ROUND(Q$926+H926,-2)</f>
        <v>0</v>
      </c>
      <c r="J926" s="57">
        <f>+ROUND(Q$926+I926,-2)</f>
        <v>0</v>
      </c>
      <c r="K926" s="57">
        <f>+ROUND(Q$926+J926,-2)</f>
        <v>0</v>
      </c>
      <c r="L926" s="57">
        <f>+ROUND(Q$926+K926,-2)</f>
        <v>0</v>
      </c>
      <c r="M926" s="57">
        <f>+ROUND(Q$926+L926,-2)</f>
        <v>0</v>
      </c>
      <c r="N926" s="57">
        <f>+ROUND(Q$926+M926,-2)</f>
        <v>0</v>
      </c>
      <c r="O926" s="63">
        <f>+ROUND(Q$926+N926,-2)</f>
        <v>0</v>
      </c>
      <c r="P926" s="65">
        <f t="shared" si="230"/>
        <v>0</v>
      </c>
      <c r="Q926" s="148">
        <f t="shared" si="241"/>
        <v>0</v>
      </c>
      <c r="S926" s="65">
        <f t="shared" si="242"/>
        <v>0</v>
      </c>
      <c r="T926" s="134"/>
    </row>
    <row r="927" spans="1:20" ht="24.75" customHeight="1" outlineLevel="1">
      <c r="A927" s="19">
        <v>51206</v>
      </c>
      <c r="B927" s="20">
        <v>5111016</v>
      </c>
      <c r="C927" s="21" t="s">
        <v>826</v>
      </c>
      <c r="D927" s="57">
        <v>0</v>
      </c>
      <c r="E927" s="57">
        <v>0</v>
      </c>
      <c r="F927" s="57">
        <f>+ROUND(Q$927+E927,-2)</f>
        <v>0</v>
      </c>
      <c r="G927" s="57">
        <f>+ROUND(Q$927+F927,-2)</f>
        <v>0</v>
      </c>
      <c r="H927" s="57">
        <f>+ROUND(Q$927+G927,-2)</f>
        <v>0</v>
      </c>
      <c r="I927" s="57">
        <f>+ROUND(Q$927+H927,-2)</f>
        <v>0</v>
      </c>
      <c r="J927" s="57">
        <f>+ROUND(Q$927+I927,-2)</f>
        <v>0</v>
      </c>
      <c r="K927" s="57">
        <f>+ROUND(Q$927+J927,-2)</f>
        <v>0</v>
      </c>
      <c r="L927" s="57">
        <f>+ROUND(Q$927+K927,-2)</f>
        <v>0</v>
      </c>
      <c r="M927" s="57">
        <f>+ROUND(Q$927+L927,-2)</f>
        <v>0</v>
      </c>
      <c r="N927" s="57">
        <f>+ROUND(Q$927+M927,-2)</f>
        <v>0</v>
      </c>
      <c r="O927" s="63">
        <f>+ROUND(Q$927+N927,-2)</f>
        <v>0</v>
      </c>
      <c r="P927" s="65">
        <f t="shared" si="230"/>
        <v>0</v>
      </c>
      <c r="Q927" s="148">
        <f t="shared" si="241"/>
        <v>0</v>
      </c>
      <c r="S927" s="65">
        <f t="shared" si="242"/>
        <v>0</v>
      </c>
      <c r="T927" s="134"/>
    </row>
    <row r="928" spans="1:20" ht="24.75" customHeight="1" outlineLevel="1">
      <c r="A928" s="19">
        <v>51207</v>
      </c>
      <c r="B928" s="20">
        <v>5111017</v>
      </c>
      <c r="C928" s="21" t="s">
        <v>827</v>
      </c>
      <c r="D928" s="57">
        <v>0</v>
      </c>
      <c r="E928" s="57">
        <v>0</v>
      </c>
      <c r="F928" s="57">
        <f>+ROUND(Q$928+E928,-2)</f>
        <v>0</v>
      </c>
      <c r="G928" s="57">
        <f>+ROUND(Q$928+F928,-2)</f>
        <v>0</v>
      </c>
      <c r="H928" s="57">
        <f>+ROUND(Q$928+G928,-2)</f>
        <v>0</v>
      </c>
      <c r="I928" s="57">
        <f>+ROUND(Q$928+H928,-2)</f>
        <v>0</v>
      </c>
      <c r="J928" s="57">
        <f>+ROUND(Q$928+I928,-2)</f>
        <v>0</v>
      </c>
      <c r="K928" s="57">
        <f>+ROUND(Q$928+J928,-2)</f>
        <v>0</v>
      </c>
      <c r="L928" s="57">
        <f>+ROUND(Q$928+K928,-2)</f>
        <v>0</v>
      </c>
      <c r="M928" s="57">
        <f>+ROUND(Q$928+L928,-2)</f>
        <v>0</v>
      </c>
      <c r="N928" s="57">
        <f>+ROUND(Q$928+M928,-2)</f>
        <v>0</v>
      </c>
      <c r="O928" s="63">
        <f>+ROUND(Q$928+N928,-2)</f>
        <v>0</v>
      </c>
      <c r="P928" s="65">
        <f t="shared" si="230"/>
        <v>0</v>
      </c>
      <c r="Q928" s="148">
        <f t="shared" si="241"/>
        <v>0</v>
      </c>
      <c r="S928" s="65">
        <f t="shared" si="242"/>
        <v>0</v>
      </c>
      <c r="T928" s="134"/>
    </row>
    <row r="929" spans="1:20" ht="24.75" customHeight="1" outlineLevel="1">
      <c r="A929" s="19">
        <v>51208</v>
      </c>
      <c r="B929" s="20">
        <v>5111018</v>
      </c>
      <c r="C929" s="21" t="s">
        <v>828</v>
      </c>
      <c r="D929" s="57">
        <v>0</v>
      </c>
      <c r="E929" s="57">
        <v>0</v>
      </c>
      <c r="F929" s="57">
        <f>+ROUND(Q$929+E929,-2)</f>
        <v>0</v>
      </c>
      <c r="G929" s="57">
        <f>+ROUND(Q$929+F929,-2)</f>
        <v>0</v>
      </c>
      <c r="H929" s="57">
        <f>+ROUND(Q$929+G929,-2)</f>
        <v>0</v>
      </c>
      <c r="I929" s="57">
        <f>+ROUND(Q$929+H929,-2)</f>
        <v>0</v>
      </c>
      <c r="J929" s="57">
        <f>+ROUND(Q$929+I929,-2)</f>
        <v>0</v>
      </c>
      <c r="K929" s="57">
        <f>+ROUND(Q$929+J929,-2)</f>
        <v>0</v>
      </c>
      <c r="L929" s="57">
        <f>+ROUND(Q$929+K929,-2)</f>
        <v>0</v>
      </c>
      <c r="M929" s="57">
        <f>+ROUND(Q$929+L929,-2)</f>
        <v>0</v>
      </c>
      <c r="N929" s="57">
        <f>+ROUND(Q$929+M929,-2)</f>
        <v>0</v>
      </c>
      <c r="O929" s="63">
        <f>+ROUND(Q$929+N929,-2)</f>
        <v>0</v>
      </c>
      <c r="P929" s="65">
        <f t="shared" si="230"/>
        <v>0</v>
      </c>
      <c r="Q929" s="148">
        <f t="shared" si="241"/>
        <v>0</v>
      </c>
      <c r="S929" s="65">
        <f t="shared" si="242"/>
        <v>0</v>
      </c>
      <c r="T929" s="134"/>
    </row>
    <row r="930" spans="1:20" ht="24.75" customHeight="1" outlineLevel="1">
      <c r="A930" s="19"/>
      <c r="B930" s="20">
        <v>5120000</v>
      </c>
      <c r="C930" s="21" t="s">
        <v>829</v>
      </c>
      <c r="D930" s="57">
        <f t="shared" ref="D930:O930" si="243">+D931+D934+D937+D941+D946</f>
        <v>14952.861999999999</v>
      </c>
      <c r="E930" s="57">
        <f t="shared" si="243"/>
        <v>31059.683999999997</v>
      </c>
      <c r="F930" s="57">
        <f t="shared" si="243"/>
        <v>46600</v>
      </c>
      <c r="G930" s="57">
        <f t="shared" si="243"/>
        <v>62100</v>
      </c>
      <c r="H930" s="57">
        <f t="shared" si="243"/>
        <v>77600</v>
      </c>
      <c r="I930" s="57">
        <f t="shared" si="243"/>
        <v>93100</v>
      </c>
      <c r="J930" s="57">
        <f t="shared" si="243"/>
        <v>108600</v>
      </c>
      <c r="K930" s="57">
        <f t="shared" si="243"/>
        <v>124100</v>
      </c>
      <c r="L930" s="57">
        <f t="shared" si="243"/>
        <v>139600</v>
      </c>
      <c r="M930" s="57">
        <f t="shared" si="243"/>
        <v>155100</v>
      </c>
      <c r="N930" s="57">
        <f t="shared" si="243"/>
        <v>170600</v>
      </c>
      <c r="O930" s="63">
        <f t="shared" si="243"/>
        <v>186100</v>
      </c>
      <c r="P930" s="65">
        <f t="shared" si="230"/>
        <v>0</v>
      </c>
      <c r="Q930" s="148">
        <f t="shared" si="241"/>
        <v>15529.841999999999</v>
      </c>
      <c r="S930" s="65">
        <f t="shared" si="242"/>
        <v>0</v>
      </c>
      <c r="T930" s="134"/>
    </row>
    <row r="931" spans="1:20" ht="24.75" customHeight="1" outlineLevel="1">
      <c r="A931" s="19"/>
      <c r="B931" s="20">
        <v>5121000</v>
      </c>
      <c r="C931" s="21" t="s">
        <v>706</v>
      </c>
      <c r="D931" s="57">
        <f t="shared" ref="D931:O931" si="244">+SUM(D932:D933)</f>
        <v>3807.3609999999999</v>
      </c>
      <c r="E931" s="57">
        <f t="shared" si="244"/>
        <v>8263.0570000000007</v>
      </c>
      <c r="F931" s="57">
        <f t="shared" si="244"/>
        <v>12400</v>
      </c>
      <c r="G931" s="57">
        <f t="shared" si="244"/>
        <v>16500</v>
      </c>
      <c r="H931" s="57">
        <f t="shared" si="244"/>
        <v>20600</v>
      </c>
      <c r="I931" s="57">
        <f t="shared" si="244"/>
        <v>24700</v>
      </c>
      <c r="J931" s="57">
        <f t="shared" si="244"/>
        <v>28800</v>
      </c>
      <c r="K931" s="57">
        <f t="shared" si="244"/>
        <v>32900</v>
      </c>
      <c r="L931" s="57">
        <f t="shared" si="244"/>
        <v>37000</v>
      </c>
      <c r="M931" s="57">
        <f t="shared" si="244"/>
        <v>41100</v>
      </c>
      <c r="N931" s="57">
        <f t="shared" si="244"/>
        <v>45200</v>
      </c>
      <c r="O931" s="63">
        <f t="shared" si="244"/>
        <v>49300</v>
      </c>
      <c r="P931" s="65">
        <f t="shared" si="230"/>
        <v>0</v>
      </c>
      <c r="Q931" s="148">
        <f t="shared" si="241"/>
        <v>4131.5285000000003</v>
      </c>
      <c r="S931" s="65">
        <f t="shared" si="242"/>
        <v>0</v>
      </c>
      <c r="T931" s="134"/>
    </row>
    <row r="932" spans="1:20" ht="24.75" customHeight="1" outlineLevel="1">
      <c r="A932" s="19">
        <v>51301</v>
      </c>
      <c r="B932" s="20">
        <v>5121011</v>
      </c>
      <c r="C932" s="21" t="s">
        <v>707</v>
      </c>
      <c r="D932" s="57">
        <v>3807.3609999999999</v>
      </c>
      <c r="E932" s="57">
        <v>8263.0570000000007</v>
      </c>
      <c r="F932" s="57">
        <f>+ROUND(Q$932+E932,-2)</f>
        <v>12400</v>
      </c>
      <c r="G932" s="57">
        <f>+ROUND(Q$932+F932,-2)</f>
        <v>16500</v>
      </c>
      <c r="H932" s="57">
        <f>+ROUND(Q$932+G932,-2)</f>
        <v>20600</v>
      </c>
      <c r="I932" s="57">
        <f>+ROUND(Q$932+H932,-2)</f>
        <v>24700</v>
      </c>
      <c r="J932" s="57">
        <f>+ROUND(Q$932+I932,-2)</f>
        <v>28800</v>
      </c>
      <c r="K932" s="57">
        <f>+ROUND(Q$932+J932,-2)</f>
        <v>32900</v>
      </c>
      <c r="L932" s="57">
        <f>+ROUND(Q$932+K932,-2)</f>
        <v>37000</v>
      </c>
      <c r="M932" s="57">
        <f>+ROUND(Q$932+L932,-2)</f>
        <v>41100</v>
      </c>
      <c r="N932" s="57">
        <f>+ROUND(Q$932+M932,-2)</f>
        <v>45200</v>
      </c>
      <c r="O932" s="63">
        <f>+ROUND(Q$932+N932,-2)</f>
        <v>49300</v>
      </c>
      <c r="P932" s="65">
        <f t="shared" si="230"/>
        <v>0</v>
      </c>
      <c r="Q932" s="148">
        <f t="shared" si="241"/>
        <v>4131.5285000000003</v>
      </c>
      <c r="S932" s="65">
        <f t="shared" si="242"/>
        <v>0</v>
      </c>
      <c r="T932" s="134"/>
    </row>
    <row r="933" spans="1:20" ht="24.75" customHeight="1" outlineLevel="1">
      <c r="A933" s="19">
        <v>51721</v>
      </c>
      <c r="B933" s="20">
        <v>5121012</v>
      </c>
      <c r="C933" s="21" t="s">
        <v>708</v>
      </c>
      <c r="D933" s="57">
        <v>0</v>
      </c>
      <c r="E933" s="57">
        <v>0</v>
      </c>
      <c r="F933" s="57">
        <f>+ROUND(Q$933+E933,-2)</f>
        <v>0</v>
      </c>
      <c r="G933" s="57">
        <f>+ROUND(Q$933+F933,-2)</f>
        <v>0</v>
      </c>
      <c r="H933" s="57">
        <f>+ROUND(Q$933+G933,-2)</f>
        <v>0</v>
      </c>
      <c r="I933" s="57">
        <f>+ROUND(Q$933+H933,-2)</f>
        <v>0</v>
      </c>
      <c r="J933" s="57">
        <f>+ROUND(Q$933+I933,-2)</f>
        <v>0</v>
      </c>
      <c r="K933" s="57">
        <f>+ROUND(Q$933+J933,-2)</f>
        <v>0</v>
      </c>
      <c r="L933" s="57">
        <f>+ROUND(Q$933+K933,-2)</f>
        <v>0</v>
      </c>
      <c r="M933" s="57">
        <f>+ROUND(Q$933+L933,-2)</f>
        <v>0</v>
      </c>
      <c r="N933" s="57">
        <f>+ROUND(Q$933+M933,-2)</f>
        <v>0</v>
      </c>
      <c r="O933" s="63">
        <f>+ROUND(Q$933+N933,-2)</f>
        <v>0</v>
      </c>
      <c r="P933" s="65">
        <f t="shared" si="230"/>
        <v>0</v>
      </c>
      <c r="Q933" s="148">
        <f t="shared" si="241"/>
        <v>0</v>
      </c>
      <c r="S933" s="65">
        <f t="shared" si="242"/>
        <v>0</v>
      </c>
      <c r="T933" s="134"/>
    </row>
    <row r="934" spans="1:20" ht="24.75" customHeight="1" outlineLevel="1">
      <c r="A934" s="19"/>
      <c r="B934" s="20">
        <v>5122000</v>
      </c>
      <c r="C934" s="21" t="s">
        <v>709</v>
      </c>
      <c r="D934" s="57">
        <f t="shared" ref="D934:O934" si="245">+SUM(D935:D936)</f>
        <v>0</v>
      </c>
      <c r="E934" s="57">
        <f t="shared" si="245"/>
        <v>0</v>
      </c>
      <c r="F934" s="57">
        <f t="shared" si="245"/>
        <v>0</v>
      </c>
      <c r="G934" s="57">
        <f t="shared" si="245"/>
        <v>0</v>
      </c>
      <c r="H934" s="57">
        <f t="shared" si="245"/>
        <v>0</v>
      </c>
      <c r="I934" s="57">
        <f t="shared" si="245"/>
        <v>0</v>
      </c>
      <c r="J934" s="57">
        <f t="shared" si="245"/>
        <v>0</v>
      </c>
      <c r="K934" s="57">
        <f t="shared" si="245"/>
        <v>0</v>
      </c>
      <c r="L934" s="57">
        <f t="shared" si="245"/>
        <v>0</v>
      </c>
      <c r="M934" s="57">
        <f t="shared" si="245"/>
        <v>0</v>
      </c>
      <c r="N934" s="57">
        <f t="shared" si="245"/>
        <v>0</v>
      </c>
      <c r="O934" s="63">
        <f t="shared" si="245"/>
        <v>0</v>
      </c>
      <c r="P934" s="65">
        <f t="shared" si="230"/>
        <v>0</v>
      </c>
      <c r="Q934" s="148">
        <f t="shared" si="241"/>
        <v>0</v>
      </c>
      <c r="S934" s="65">
        <f t="shared" si="242"/>
        <v>0</v>
      </c>
      <c r="T934" s="134"/>
    </row>
    <row r="935" spans="1:20" ht="24.75" customHeight="1" outlineLevel="1">
      <c r="A935" s="19">
        <v>51302</v>
      </c>
      <c r="B935" s="20">
        <v>5122011</v>
      </c>
      <c r="C935" s="21" t="s">
        <v>710</v>
      </c>
      <c r="D935" s="57">
        <v>0</v>
      </c>
      <c r="E935" s="57">
        <v>0</v>
      </c>
      <c r="F935" s="57">
        <f>+ROUND(Q$935+E935,-2)</f>
        <v>0</v>
      </c>
      <c r="G935" s="57">
        <f>+ROUND(Q$935+F935,-2)</f>
        <v>0</v>
      </c>
      <c r="H935" s="57">
        <f>+ROUND(Q$935+G935,-2)</f>
        <v>0</v>
      </c>
      <c r="I935" s="57">
        <f>+ROUND(Q$935+H935,-2)</f>
        <v>0</v>
      </c>
      <c r="J935" s="57">
        <f>+ROUND(Q$935+I935,-2)</f>
        <v>0</v>
      </c>
      <c r="K935" s="57">
        <f>+ROUND(Q$935+J935,-2)</f>
        <v>0</v>
      </c>
      <c r="L935" s="57">
        <f>+ROUND(Q$935+K935,-2)</f>
        <v>0</v>
      </c>
      <c r="M935" s="57">
        <f>+ROUND(Q$935+L935,-2)</f>
        <v>0</v>
      </c>
      <c r="N935" s="57">
        <f>+ROUND(Q$935+M935,-2)</f>
        <v>0</v>
      </c>
      <c r="O935" s="63">
        <f>+ROUND(Q$935+N935,-2)</f>
        <v>0</v>
      </c>
      <c r="P935" s="65">
        <f t="shared" si="230"/>
        <v>0</v>
      </c>
      <c r="Q935" s="148">
        <f t="shared" si="241"/>
        <v>0</v>
      </c>
      <c r="S935" s="65">
        <f t="shared" si="242"/>
        <v>0</v>
      </c>
      <c r="T935" s="134"/>
    </row>
    <row r="936" spans="1:20" ht="24.75" customHeight="1" outlineLevel="1">
      <c r="A936" s="19">
        <v>51722</v>
      </c>
      <c r="B936" s="20">
        <v>5122012</v>
      </c>
      <c r="C936" s="21" t="s">
        <v>711</v>
      </c>
      <c r="D936" s="57">
        <v>0</v>
      </c>
      <c r="E936" s="57">
        <v>0</v>
      </c>
      <c r="F936" s="57">
        <f>+ROUND(Q$936+E936,-2)</f>
        <v>0</v>
      </c>
      <c r="G936" s="57">
        <f>+ROUND(Q$936+F936,-2)</f>
        <v>0</v>
      </c>
      <c r="H936" s="57">
        <f>+ROUND(Q$936+G936,-2)</f>
        <v>0</v>
      </c>
      <c r="I936" s="57">
        <f>+ROUND(Q$936+H936,-2)</f>
        <v>0</v>
      </c>
      <c r="J936" s="57">
        <f>+ROUND(Q$936+I936,-2)</f>
        <v>0</v>
      </c>
      <c r="K936" s="57">
        <f>+ROUND(Q$936+J936,-2)</f>
        <v>0</v>
      </c>
      <c r="L936" s="57">
        <f>+ROUND(Q$936+K936,-2)</f>
        <v>0</v>
      </c>
      <c r="M936" s="57">
        <f>+ROUND(Q$936+L936,-2)</f>
        <v>0</v>
      </c>
      <c r="N936" s="57">
        <f>+ROUND(Q$936+M936,-2)</f>
        <v>0</v>
      </c>
      <c r="O936" s="63">
        <f>+ROUND(Q$936+N936,-2)</f>
        <v>0</v>
      </c>
      <c r="P936" s="65">
        <f t="shared" si="230"/>
        <v>0</v>
      </c>
      <c r="Q936" s="148">
        <f t="shared" si="241"/>
        <v>0</v>
      </c>
      <c r="S936" s="65">
        <f t="shared" si="242"/>
        <v>0</v>
      </c>
      <c r="T936" s="134"/>
    </row>
    <row r="937" spans="1:20" ht="24.75" customHeight="1" outlineLevel="1">
      <c r="A937" s="19"/>
      <c r="B937" s="20">
        <v>5123000</v>
      </c>
      <c r="C937" s="21" t="s">
        <v>830</v>
      </c>
      <c r="D937" s="57">
        <f t="shared" ref="D937:O937" si="246">+SUM(D938:D940)</f>
        <v>9699.0439999999999</v>
      </c>
      <c r="E937" s="57">
        <f t="shared" si="246"/>
        <v>20050.169999999998</v>
      </c>
      <c r="F937" s="57">
        <f t="shared" si="246"/>
        <v>30100</v>
      </c>
      <c r="G937" s="57">
        <f t="shared" si="246"/>
        <v>40100</v>
      </c>
      <c r="H937" s="57">
        <f t="shared" si="246"/>
        <v>50100</v>
      </c>
      <c r="I937" s="57">
        <f t="shared" si="246"/>
        <v>60100</v>
      </c>
      <c r="J937" s="57">
        <f t="shared" si="246"/>
        <v>70100</v>
      </c>
      <c r="K937" s="57">
        <f t="shared" si="246"/>
        <v>80100</v>
      </c>
      <c r="L937" s="57">
        <f t="shared" si="246"/>
        <v>90100</v>
      </c>
      <c r="M937" s="57">
        <f t="shared" si="246"/>
        <v>100100</v>
      </c>
      <c r="N937" s="57">
        <f t="shared" si="246"/>
        <v>110100</v>
      </c>
      <c r="O937" s="63">
        <f t="shared" si="246"/>
        <v>120100</v>
      </c>
      <c r="P937" s="65">
        <f t="shared" si="230"/>
        <v>0</v>
      </c>
      <c r="Q937" s="148">
        <f t="shared" si="241"/>
        <v>10025.084999999999</v>
      </c>
      <c r="S937" s="65">
        <f t="shared" si="242"/>
        <v>0</v>
      </c>
      <c r="T937" s="134"/>
    </row>
    <row r="938" spans="1:20" ht="24.75" customHeight="1" outlineLevel="1">
      <c r="A938" s="19">
        <v>51303</v>
      </c>
      <c r="B938" s="20">
        <v>5123011</v>
      </c>
      <c r="C938" s="21" t="s">
        <v>831</v>
      </c>
      <c r="D938" s="57">
        <v>0</v>
      </c>
      <c r="E938" s="57">
        <v>0</v>
      </c>
      <c r="F938" s="57">
        <f>+ROUND(Q$938+E938,-2)</f>
        <v>0</v>
      </c>
      <c r="G938" s="57">
        <f>+ROUND(Q$938+F938,-2)</f>
        <v>0</v>
      </c>
      <c r="H938" s="57">
        <f>+ROUND(Q$938+G938,-2)</f>
        <v>0</v>
      </c>
      <c r="I938" s="57">
        <f>+ROUND(Q$938+H938,-2)</f>
        <v>0</v>
      </c>
      <c r="J938" s="57">
        <f>+ROUND(Q$938+I938,-2)</f>
        <v>0</v>
      </c>
      <c r="K938" s="57">
        <f>+ROUND(Q$938+J938,-2)</f>
        <v>0</v>
      </c>
      <c r="L938" s="57">
        <f>+ROUND(Q$938+K938,-2)</f>
        <v>0</v>
      </c>
      <c r="M938" s="57">
        <f>+ROUND(Q$938+L938,-2)</f>
        <v>0</v>
      </c>
      <c r="N938" s="57">
        <f>+ROUND(Q$938+M938,-2)</f>
        <v>0</v>
      </c>
      <c r="O938" s="63">
        <f>+ROUND(Q$938+N938,-2)</f>
        <v>0</v>
      </c>
      <c r="P938" s="65">
        <f t="shared" si="230"/>
        <v>0</v>
      </c>
      <c r="Q938" s="148">
        <f t="shared" si="241"/>
        <v>0</v>
      </c>
      <c r="S938" s="65">
        <f t="shared" si="242"/>
        <v>0</v>
      </c>
      <c r="T938" s="134"/>
    </row>
    <row r="939" spans="1:20" ht="24.75" customHeight="1" outlineLevel="1">
      <c r="A939" s="19">
        <v>51304</v>
      </c>
      <c r="B939" s="20">
        <v>5123012</v>
      </c>
      <c r="C939" s="21" t="s">
        <v>832</v>
      </c>
      <c r="D939" s="57">
        <v>9699.0439999999999</v>
      </c>
      <c r="E939" s="57">
        <v>20050.169999999998</v>
      </c>
      <c r="F939" s="57">
        <f>+ROUND(Q$939+E939,-2)</f>
        <v>30100</v>
      </c>
      <c r="G939" s="57">
        <f>+ROUND(Q$939+F939,-2)</f>
        <v>40100</v>
      </c>
      <c r="H939" s="57">
        <f>+ROUND(Q$939+G939,-2)</f>
        <v>50100</v>
      </c>
      <c r="I939" s="57">
        <f>+ROUND(Q$939+H939,-2)</f>
        <v>60100</v>
      </c>
      <c r="J939" s="57">
        <f>+ROUND(Q$939+I939,-2)</f>
        <v>70100</v>
      </c>
      <c r="K939" s="57">
        <f>+ROUND(Q$939+J939,-2)</f>
        <v>80100</v>
      </c>
      <c r="L939" s="57">
        <f>+ROUND(Q$939+K939,-2)</f>
        <v>90100</v>
      </c>
      <c r="M939" s="57">
        <f>+ROUND(Q$939+L939,-2)</f>
        <v>100100</v>
      </c>
      <c r="N939" s="57">
        <f>+ROUND(Q$939+M939,-2)</f>
        <v>110100</v>
      </c>
      <c r="O939" s="63">
        <f>+ROUND(Q$939+N939,-2)</f>
        <v>120100</v>
      </c>
      <c r="P939" s="65">
        <f t="shared" si="230"/>
        <v>0</v>
      </c>
      <c r="Q939" s="148">
        <f t="shared" si="241"/>
        <v>10025.084999999999</v>
      </c>
      <c r="S939" s="65">
        <f t="shared" si="242"/>
        <v>0</v>
      </c>
      <c r="T939" s="134"/>
    </row>
    <row r="940" spans="1:20" ht="24.75" customHeight="1" outlineLevel="1">
      <c r="A940" s="19">
        <v>51725</v>
      </c>
      <c r="B940" s="20">
        <v>5123013</v>
      </c>
      <c r="C940" s="21" t="s">
        <v>713</v>
      </c>
      <c r="D940" s="57">
        <v>0</v>
      </c>
      <c r="E940" s="57">
        <v>0</v>
      </c>
      <c r="F940" s="57">
        <f>+ROUND(Q$940+E940,-2)</f>
        <v>0</v>
      </c>
      <c r="G940" s="57">
        <f>+ROUND(Q$940+F940,-2)</f>
        <v>0</v>
      </c>
      <c r="H940" s="57">
        <f>+ROUND(Q$940+G940,-2)</f>
        <v>0</v>
      </c>
      <c r="I940" s="57">
        <f>+ROUND(Q$940+H940,-2)</f>
        <v>0</v>
      </c>
      <c r="J940" s="57">
        <f>+ROUND(Q$940+I940,-2)</f>
        <v>0</v>
      </c>
      <c r="K940" s="57">
        <f>+ROUND(Q$940+J940,-2)</f>
        <v>0</v>
      </c>
      <c r="L940" s="57">
        <f>+ROUND(Q$940+K940,-2)</f>
        <v>0</v>
      </c>
      <c r="M940" s="57">
        <f>+ROUND(Q$940+L940,-2)</f>
        <v>0</v>
      </c>
      <c r="N940" s="57">
        <f>+ROUND(Q$940+M940,-2)</f>
        <v>0</v>
      </c>
      <c r="O940" s="63">
        <f>+ROUND(Q$940+N940,-2)</f>
        <v>0</v>
      </c>
      <c r="P940" s="65">
        <f t="shared" si="230"/>
        <v>0</v>
      </c>
      <c r="Q940" s="148">
        <f t="shared" si="241"/>
        <v>0</v>
      </c>
      <c r="S940" s="65">
        <f t="shared" si="242"/>
        <v>0</v>
      </c>
      <c r="T940" s="134"/>
    </row>
    <row r="941" spans="1:20" ht="24.75" customHeight="1" outlineLevel="1">
      <c r="A941" s="19"/>
      <c r="B941" s="20">
        <v>5124000</v>
      </c>
      <c r="C941" s="21" t="s">
        <v>715</v>
      </c>
      <c r="D941" s="57">
        <f t="shared" ref="D941:O941" si="247">+SUM(D942:D945)</f>
        <v>1446.4570000000001</v>
      </c>
      <c r="E941" s="57">
        <f t="shared" si="247"/>
        <v>2746.4569999999999</v>
      </c>
      <c r="F941" s="57">
        <f t="shared" si="247"/>
        <v>4100</v>
      </c>
      <c r="G941" s="57">
        <f t="shared" si="247"/>
        <v>5500</v>
      </c>
      <c r="H941" s="57">
        <f t="shared" si="247"/>
        <v>6900</v>
      </c>
      <c r="I941" s="57">
        <f t="shared" si="247"/>
        <v>8300</v>
      </c>
      <c r="J941" s="57">
        <f t="shared" si="247"/>
        <v>9700</v>
      </c>
      <c r="K941" s="57">
        <f t="shared" si="247"/>
        <v>11100</v>
      </c>
      <c r="L941" s="57">
        <f t="shared" si="247"/>
        <v>12500</v>
      </c>
      <c r="M941" s="57">
        <f t="shared" si="247"/>
        <v>13900</v>
      </c>
      <c r="N941" s="57">
        <f t="shared" si="247"/>
        <v>15300</v>
      </c>
      <c r="O941" s="63">
        <f t="shared" si="247"/>
        <v>16700</v>
      </c>
      <c r="P941" s="65">
        <f t="shared" si="230"/>
        <v>0</v>
      </c>
      <c r="Q941" s="148">
        <f t="shared" si="241"/>
        <v>1373.2284999999999</v>
      </c>
      <c r="S941" s="65">
        <f t="shared" si="242"/>
        <v>0</v>
      </c>
      <c r="T941" s="134"/>
    </row>
    <row r="942" spans="1:20" ht="24.75" customHeight="1" outlineLevel="1">
      <c r="A942" s="19">
        <v>51305</v>
      </c>
      <c r="B942" s="20">
        <v>5124011</v>
      </c>
      <c r="C942" s="21" t="s">
        <v>833</v>
      </c>
      <c r="D942" s="57">
        <v>0</v>
      </c>
      <c r="E942" s="57">
        <v>0</v>
      </c>
      <c r="F942" s="57">
        <f>+ROUND(Q$942+E942,-2)</f>
        <v>0</v>
      </c>
      <c r="G942" s="57">
        <f>+ROUND(Q$942+F942,-2)</f>
        <v>0</v>
      </c>
      <c r="H942" s="57">
        <f>+ROUND(Q$942+G942,-2)</f>
        <v>0</v>
      </c>
      <c r="I942" s="57">
        <f>+ROUND(Q$942+H942,-2)</f>
        <v>0</v>
      </c>
      <c r="J942" s="57">
        <f>+ROUND(Q$942+I942,-2)</f>
        <v>0</v>
      </c>
      <c r="K942" s="57">
        <f>+ROUND(Q$942+J942,-2)</f>
        <v>0</v>
      </c>
      <c r="L942" s="57">
        <f>+ROUND(Q$942+K942,-2)</f>
        <v>0</v>
      </c>
      <c r="M942" s="57">
        <f>+ROUND(Q$942+L942,-2)</f>
        <v>0</v>
      </c>
      <c r="N942" s="57">
        <f>+ROUND(Q$942+M942,-2)</f>
        <v>0</v>
      </c>
      <c r="O942" s="63">
        <f>+ROUND(Q$942+N942,-2)</f>
        <v>0</v>
      </c>
      <c r="P942" s="65">
        <f t="shared" si="230"/>
        <v>0</v>
      </c>
      <c r="Q942" s="148">
        <f t="shared" si="241"/>
        <v>0</v>
      </c>
      <c r="S942" s="65">
        <f t="shared" si="242"/>
        <v>0</v>
      </c>
      <c r="T942" s="134"/>
    </row>
    <row r="943" spans="1:20" ht="24.75" customHeight="1" outlineLevel="1">
      <c r="A943" s="19">
        <v>51306</v>
      </c>
      <c r="B943" s="20">
        <v>5124012</v>
      </c>
      <c r="C943" s="21" t="s">
        <v>834</v>
      </c>
      <c r="D943" s="57">
        <v>1446.4570000000001</v>
      </c>
      <c r="E943" s="57">
        <v>2746.4569999999999</v>
      </c>
      <c r="F943" s="57">
        <f>+ROUND(Q$943+E943,-2)</f>
        <v>4100</v>
      </c>
      <c r="G943" s="57">
        <f>+ROUND(Q$943+F943,-2)</f>
        <v>5500</v>
      </c>
      <c r="H943" s="57">
        <f>+ROUND(Q$943+G943,-2)</f>
        <v>6900</v>
      </c>
      <c r="I943" s="57">
        <f>+ROUND(Q$943+H943,-2)</f>
        <v>8300</v>
      </c>
      <c r="J943" s="57">
        <f>+ROUND(Q$943+I943,-2)</f>
        <v>9700</v>
      </c>
      <c r="K943" s="57">
        <f>+ROUND(Q$943+J943,-2)</f>
        <v>11100</v>
      </c>
      <c r="L943" s="57">
        <f>+ROUND(Q$943+K943,-2)</f>
        <v>12500</v>
      </c>
      <c r="M943" s="57">
        <f>+ROUND(Q$943+L943,-2)</f>
        <v>13900</v>
      </c>
      <c r="N943" s="57">
        <f>+ROUND(Q$943+M943,-2)</f>
        <v>15300</v>
      </c>
      <c r="O943" s="63">
        <f>+ROUND(Q$943+N943,-2)</f>
        <v>16700</v>
      </c>
      <c r="P943" s="65">
        <f t="shared" si="230"/>
        <v>0</v>
      </c>
      <c r="Q943" s="148">
        <f t="shared" si="241"/>
        <v>1373.2284999999999</v>
      </c>
      <c r="S943" s="65">
        <f t="shared" si="242"/>
        <v>0</v>
      </c>
      <c r="T943" s="134"/>
    </row>
    <row r="944" spans="1:20" ht="24.75" customHeight="1" outlineLevel="1">
      <c r="A944" s="19">
        <v>51307</v>
      </c>
      <c r="B944" s="20">
        <v>5124013</v>
      </c>
      <c r="C944" s="21" t="s">
        <v>718</v>
      </c>
      <c r="D944" s="57">
        <v>0</v>
      </c>
      <c r="E944" s="57">
        <v>0</v>
      </c>
      <c r="F944" s="57">
        <f>+ROUND(Q$944+E944,-2)</f>
        <v>0</v>
      </c>
      <c r="G944" s="57">
        <f>+ROUND(Q$944+F944,-2)</f>
        <v>0</v>
      </c>
      <c r="H944" s="57">
        <f>+ROUND(Q$944+G944,-2)</f>
        <v>0</v>
      </c>
      <c r="I944" s="57">
        <f>+ROUND(Q$944+H944,-2)</f>
        <v>0</v>
      </c>
      <c r="J944" s="57">
        <f>+ROUND(Q$944+I944,-2)</f>
        <v>0</v>
      </c>
      <c r="K944" s="57">
        <f>+ROUND(Q$944+J944,-2)</f>
        <v>0</v>
      </c>
      <c r="L944" s="57">
        <f>+ROUND(Q$944+K944,-2)</f>
        <v>0</v>
      </c>
      <c r="M944" s="57">
        <f>+ROUND(Q$944+L944,-2)</f>
        <v>0</v>
      </c>
      <c r="N944" s="57">
        <f>+ROUND(Q$944+M944,-2)</f>
        <v>0</v>
      </c>
      <c r="O944" s="63">
        <f>+ROUND(Q$944+N944,-2)</f>
        <v>0</v>
      </c>
      <c r="P944" s="65">
        <f t="shared" si="230"/>
        <v>0</v>
      </c>
      <c r="Q944" s="148">
        <f t="shared" si="241"/>
        <v>0</v>
      </c>
      <c r="S944" s="65">
        <f t="shared" si="242"/>
        <v>0</v>
      </c>
      <c r="T944" s="134"/>
    </row>
    <row r="945" spans="1:20" ht="24.75" customHeight="1" outlineLevel="1">
      <c r="A945" s="19">
        <v>51723</v>
      </c>
      <c r="B945" s="20">
        <v>5124014</v>
      </c>
      <c r="C945" s="21" t="s">
        <v>835</v>
      </c>
      <c r="D945" s="57">
        <v>0</v>
      </c>
      <c r="E945" s="57">
        <v>0</v>
      </c>
      <c r="F945" s="57">
        <f>+ROUND(Q$945+E945,-2)</f>
        <v>0</v>
      </c>
      <c r="G945" s="57">
        <f>+ROUND(Q$945+F945,-2)</f>
        <v>0</v>
      </c>
      <c r="H945" s="57">
        <f>+ROUND(Q$945+G945,-2)</f>
        <v>0</v>
      </c>
      <c r="I945" s="57">
        <f>+ROUND(Q$945+H945,-2)</f>
        <v>0</v>
      </c>
      <c r="J945" s="57">
        <f>+ROUND(Q$945+I945,-2)</f>
        <v>0</v>
      </c>
      <c r="K945" s="57">
        <f>+ROUND(Q$945+J945,-2)</f>
        <v>0</v>
      </c>
      <c r="L945" s="57">
        <f>+ROUND(Q$945+K945,-2)</f>
        <v>0</v>
      </c>
      <c r="M945" s="57">
        <f>+ROUND(Q$945+L945,-2)</f>
        <v>0</v>
      </c>
      <c r="N945" s="57">
        <f>+ROUND(Q$945+M945,-2)</f>
        <v>0</v>
      </c>
      <c r="O945" s="63">
        <f>+ROUND(Q$945+N945,-2)</f>
        <v>0</v>
      </c>
      <c r="P945" s="65">
        <f t="shared" si="230"/>
        <v>0</v>
      </c>
      <c r="Q945" s="148">
        <f t="shared" si="241"/>
        <v>0</v>
      </c>
      <c r="S945" s="65">
        <f t="shared" si="242"/>
        <v>0</v>
      </c>
      <c r="T945" s="134"/>
    </row>
    <row r="946" spans="1:20" ht="24.75" customHeight="1" outlineLevel="1">
      <c r="A946" s="19"/>
      <c r="B946" s="20">
        <v>5125000</v>
      </c>
      <c r="C946" s="21" t="s">
        <v>720</v>
      </c>
      <c r="D946" s="57">
        <f t="shared" ref="D946:O946" si="248">+D947</f>
        <v>0</v>
      </c>
      <c r="E946" s="57">
        <f t="shared" si="248"/>
        <v>0</v>
      </c>
      <c r="F946" s="57">
        <f t="shared" si="248"/>
        <v>0</v>
      </c>
      <c r="G946" s="57">
        <f t="shared" si="248"/>
        <v>0</v>
      </c>
      <c r="H946" s="57">
        <f t="shared" si="248"/>
        <v>0</v>
      </c>
      <c r="I946" s="57">
        <f t="shared" si="248"/>
        <v>0</v>
      </c>
      <c r="J946" s="57">
        <f t="shared" si="248"/>
        <v>0</v>
      </c>
      <c r="K946" s="57">
        <f t="shared" si="248"/>
        <v>0</v>
      </c>
      <c r="L946" s="57">
        <f t="shared" si="248"/>
        <v>0</v>
      </c>
      <c r="M946" s="57">
        <f t="shared" si="248"/>
        <v>0</v>
      </c>
      <c r="N946" s="57">
        <f t="shared" si="248"/>
        <v>0</v>
      </c>
      <c r="O946" s="63">
        <f t="shared" si="248"/>
        <v>0</v>
      </c>
      <c r="P946" s="65">
        <f t="shared" si="230"/>
        <v>0</v>
      </c>
      <c r="Q946" s="148">
        <f t="shared" si="241"/>
        <v>0</v>
      </c>
      <c r="S946" s="65">
        <f t="shared" si="242"/>
        <v>0</v>
      </c>
      <c r="T946" s="134"/>
    </row>
    <row r="947" spans="1:20" ht="24.75" customHeight="1" outlineLevel="1">
      <c r="A947" s="19">
        <v>51308</v>
      </c>
      <c r="B947" s="20">
        <v>5125011</v>
      </c>
      <c r="C947" s="21" t="s">
        <v>836</v>
      </c>
      <c r="D947" s="57">
        <v>0</v>
      </c>
      <c r="E947" s="57">
        <v>0</v>
      </c>
      <c r="F947" s="57">
        <f>+ROUND(Q$947+E947,-2)</f>
        <v>0</v>
      </c>
      <c r="G947" s="57">
        <f>+ROUND(Q$947+F947,-2)</f>
        <v>0</v>
      </c>
      <c r="H947" s="57">
        <f>+ROUND(Q$947+G947,-2)</f>
        <v>0</v>
      </c>
      <c r="I947" s="57">
        <f>+ROUND(Q$947+H947,-2)</f>
        <v>0</v>
      </c>
      <c r="J947" s="57">
        <f>+ROUND(Q$947+I947,-2)</f>
        <v>0</v>
      </c>
      <c r="K947" s="57">
        <f>+ROUND(Q$947+J947,-2)</f>
        <v>0</v>
      </c>
      <c r="L947" s="57">
        <f>+ROUND(Q$947+K947,-2)</f>
        <v>0</v>
      </c>
      <c r="M947" s="57">
        <f>+ROUND(Q$947+L947,-2)</f>
        <v>0</v>
      </c>
      <c r="N947" s="57">
        <f>+ROUND(Q$947+M947,-2)</f>
        <v>0</v>
      </c>
      <c r="O947" s="63">
        <f>+ROUND(Q$947+N947,-2)</f>
        <v>0</v>
      </c>
      <c r="P947" s="65">
        <f t="shared" si="230"/>
        <v>0</v>
      </c>
      <c r="Q947" s="148">
        <f t="shared" si="241"/>
        <v>0</v>
      </c>
      <c r="S947" s="65">
        <f t="shared" si="242"/>
        <v>0</v>
      </c>
      <c r="T947" s="134"/>
    </row>
    <row r="948" spans="1:20" ht="24.75" customHeight="1" outlineLevel="1">
      <c r="A948" s="19"/>
      <c r="B948" s="20">
        <v>5130000</v>
      </c>
      <c r="C948" s="21" t="s">
        <v>837</v>
      </c>
      <c r="D948" s="57">
        <f t="shared" ref="D948:O948" si="249">+D949+D953+D960</f>
        <v>2460626.7570000002</v>
      </c>
      <c r="E948" s="57">
        <f t="shared" si="249"/>
        <v>4743635.4099999992</v>
      </c>
      <c r="F948" s="57">
        <f t="shared" si="249"/>
        <v>7656578.5750000002</v>
      </c>
      <c r="G948" s="57">
        <f t="shared" si="249"/>
        <v>10541980.574999999</v>
      </c>
      <c r="H948" s="57">
        <f t="shared" si="249"/>
        <v>13323882.574999999</v>
      </c>
      <c r="I948" s="57">
        <f t="shared" si="249"/>
        <v>16275384.574999999</v>
      </c>
      <c r="J948" s="57">
        <f t="shared" si="249"/>
        <v>19242086.574999999</v>
      </c>
      <c r="K948" s="57">
        <f t="shared" si="249"/>
        <v>22406888.574999999</v>
      </c>
      <c r="L948" s="57">
        <f t="shared" si="249"/>
        <v>25360590.574999999</v>
      </c>
      <c r="M948" s="57">
        <f t="shared" si="249"/>
        <v>28122092.574999999</v>
      </c>
      <c r="N948" s="57">
        <f t="shared" si="249"/>
        <v>30888294.574999999</v>
      </c>
      <c r="O948" s="63">
        <f t="shared" si="249"/>
        <v>33486896.574999999</v>
      </c>
      <c r="P948" s="146"/>
      <c r="Q948" s="151" t="s">
        <v>744</v>
      </c>
      <c r="S948" s="65">
        <f t="shared" si="242"/>
        <v>0</v>
      </c>
      <c r="T948" s="134"/>
    </row>
    <row r="949" spans="1:20" ht="24.75" customHeight="1" outlineLevel="1">
      <c r="A949" s="19"/>
      <c r="B949" s="20">
        <v>5131000</v>
      </c>
      <c r="C949" s="21" t="s">
        <v>706</v>
      </c>
      <c r="D949" s="57">
        <f t="shared" ref="D949:O949" si="250">+SUM(D950:D952)</f>
        <v>1404978.9539999999</v>
      </c>
      <c r="E949" s="57">
        <f t="shared" si="250"/>
        <v>2671685.7599999998</v>
      </c>
      <c r="F949" s="57">
        <f t="shared" si="250"/>
        <v>4059500</v>
      </c>
      <c r="G949" s="57">
        <f t="shared" si="250"/>
        <v>5545300</v>
      </c>
      <c r="H949" s="57">
        <f t="shared" si="250"/>
        <v>6781300</v>
      </c>
      <c r="I949" s="57">
        <f t="shared" si="250"/>
        <v>8088500</v>
      </c>
      <c r="J949" s="57">
        <f t="shared" si="250"/>
        <v>9369100</v>
      </c>
      <c r="K949" s="57">
        <f t="shared" si="250"/>
        <v>10891000</v>
      </c>
      <c r="L949" s="57">
        <f t="shared" si="250"/>
        <v>12275700</v>
      </c>
      <c r="M949" s="57">
        <f t="shared" si="250"/>
        <v>13479000</v>
      </c>
      <c r="N949" s="57">
        <f t="shared" si="250"/>
        <v>14659900</v>
      </c>
      <c r="O949" s="63">
        <f t="shared" si="250"/>
        <v>16134500</v>
      </c>
      <c r="P949" s="146"/>
      <c r="Q949" s="152"/>
      <c r="S949" s="65">
        <f t="shared" si="242"/>
        <v>0</v>
      </c>
      <c r="T949" s="134"/>
    </row>
    <row r="950" spans="1:20" ht="24.75" customHeight="1" outlineLevel="1">
      <c r="A950" s="19">
        <v>51401</v>
      </c>
      <c r="B950" s="20">
        <v>5131011</v>
      </c>
      <c r="C950" s="21" t="s">
        <v>838</v>
      </c>
      <c r="D950" s="57">
        <v>811410.13600000006</v>
      </c>
      <c r="E950" s="57">
        <v>1755351.7239999999</v>
      </c>
      <c r="F950" s="57">
        <f>+ROUND(VLOOKUP(P$950,B$369:O$388,5,FALSE)*Q$950/1200+E950,-2)</f>
        <v>2608900</v>
      </c>
      <c r="G950" s="57">
        <f>+ROUND(VLOOKUP(P$950,B$369:O$388,6,FALSE)*Q$950/1200+F950,-2)</f>
        <v>3694000</v>
      </c>
      <c r="H950" s="57">
        <f>+ROUND(VLOOKUP(P$950,B$369:O$388,7,FALSE)*Q$950/1200+G950,-2)</f>
        <v>4518600</v>
      </c>
      <c r="I950" s="57">
        <f>+ROUND(VLOOKUP(P$950,B$369:O$388,8,FALSE)*Q$950/1200+H950,-2)</f>
        <v>5361000</v>
      </c>
      <c r="J950" s="57">
        <f>+ROUND(VLOOKUP(P$950,B$369:O$388,9,FALSE)*Q$950/1200+I950,-2)</f>
        <v>6160800</v>
      </c>
      <c r="K950" s="57">
        <f>+ROUND(VLOOKUP(P$950,B$369:O$388,10,FALSE)*Q$950/1200+J950,-2)</f>
        <v>7014900</v>
      </c>
      <c r="L950" s="57">
        <f>+ROUND(VLOOKUP(P$950,B$369:O$388,11,FALSE)*Q$950/1200+K950,-2)</f>
        <v>8025600</v>
      </c>
      <c r="M950" s="57">
        <f>+ROUND(VLOOKUP(P$950,B$369:O$388,12,FALSE)*Q$950/1200+L950,-2)</f>
        <v>8790800</v>
      </c>
      <c r="N950" s="57">
        <f>+ROUND(VLOOKUP(P$950,B$369:O$388,13,FALSE)*Q$950/1200+M950,-2)</f>
        <v>9517600</v>
      </c>
      <c r="O950" s="63">
        <f>+ROUND(VLOOKUP(P$950,B$369:O$388,14,FALSE)*Q$950/1200+N950,-2)</f>
        <v>10644900</v>
      </c>
      <c r="P950" s="136">
        <v>2101011</v>
      </c>
      <c r="Q950" s="153">
        <f>+IFERROR(E950/VLOOKUP(P950,B$369:O$396,4,FALSE)*12/2*100,0)</f>
        <v>2.2003336998640126</v>
      </c>
      <c r="S950" s="65">
        <f t="shared" si="242"/>
        <v>0</v>
      </c>
      <c r="T950" s="134"/>
    </row>
    <row r="951" spans="1:20" ht="24.75" customHeight="1" outlineLevel="1">
      <c r="A951" s="19">
        <v>51402</v>
      </c>
      <c r="B951" s="20">
        <v>5131012</v>
      </c>
      <c r="C951" s="21" t="s">
        <v>839</v>
      </c>
      <c r="D951" s="57">
        <v>593568.81799999997</v>
      </c>
      <c r="E951" s="57">
        <v>916334.03599999996</v>
      </c>
      <c r="F951" s="57">
        <f>+ROUND(VLOOKUP(P$951,B$369:O$388,5,FALSE)*Q$951/1200+E951,-2)</f>
        <v>1450600</v>
      </c>
      <c r="G951" s="57">
        <f>+ROUND(VLOOKUP(P$951,B$369:O$388,6,FALSE)*Q$951/1200+F951,-2)</f>
        <v>1851300</v>
      </c>
      <c r="H951" s="57">
        <f>+ROUND(VLOOKUP(P$951,B$369:O$388,7,FALSE)*Q$951/1200+G951,-2)</f>
        <v>2262700</v>
      </c>
      <c r="I951" s="57">
        <f>+ROUND(VLOOKUP(P$951,B$369:O$388,8,FALSE)*Q$951/1200+H951,-2)</f>
        <v>2727500</v>
      </c>
      <c r="J951" s="57">
        <f>+ROUND(VLOOKUP(P$951,B$369:O$388,9,FALSE)*Q$951/1200+I951,-2)</f>
        <v>3208300</v>
      </c>
      <c r="K951" s="57">
        <f>+ROUND(VLOOKUP(P$951,B$369:O$388,10,FALSE)*Q$951/1200+J951,-2)</f>
        <v>3876100</v>
      </c>
      <c r="L951" s="57">
        <f>+ROUND(VLOOKUP(P$951,B$369:O$388,11,FALSE)*Q$951/1200+K951,-2)</f>
        <v>4250100</v>
      </c>
      <c r="M951" s="57">
        <f>+ROUND(VLOOKUP(P$951,B$369:O$388,12,FALSE)*Q$951/1200+L951,-2)</f>
        <v>4688200</v>
      </c>
      <c r="N951" s="57">
        <f>+ROUND(VLOOKUP(P$951,B$369:O$388,13,FALSE)*Q$951/1200+M951,-2)</f>
        <v>5142300</v>
      </c>
      <c r="O951" s="63">
        <f>+ROUND(VLOOKUP(P$951,B$369:O$388,14,FALSE)*Q$951/1200+N951,-2)</f>
        <v>5489600</v>
      </c>
      <c r="P951" s="136">
        <v>2101012</v>
      </c>
      <c r="Q951" s="153">
        <f>+IFERROR(E951/VLOOKUP(P951,B$369:O$396,4,FALSE)*12/2*100,0)</f>
        <v>6.4111764943913405</v>
      </c>
      <c r="S951" s="65">
        <f t="shared" si="242"/>
        <v>0</v>
      </c>
      <c r="T951" s="134"/>
    </row>
    <row r="952" spans="1:20" ht="24.75" customHeight="1" outlineLevel="1">
      <c r="A952" s="19">
        <v>51731</v>
      </c>
      <c r="B952" s="20">
        <v>5131013</v>
      </c>
      <c r="C952" s="21" t="s">
        <v>708</v>
      </c>
      <c r="D952" s="57">
        <v>0</v>
      </c>
      <c r="E952" s="57">
        <v>0</v>
      </c>
      <c r="F952" s="57">
        <v>0</v>
      </c>
      <c r="G952" s="57">
        <v>0</v>
      </c>
      <c r="H952" s="57">
        <v>0</v>
      </c>
      <c r="I952" s="57">
        <v>0</v>
      </c>
      <c r="J952" s="57">
        <v>0</v>
      </c>
      <c r="K952" s="57">
        <v>0</v>
      </c>
      <c r="L952" s="57">
        <v>0</v>
      </c>
      <c r="M952" s="57">
        <v>0</v>
      </c>
      <c r="N952" s="57">
        <v>0</v>
      </c>
      <c r="O952" s="63">
        <v>0</v>
      </c>
      <c r="P952" s="136"/>
      <c r="Q952" s="152"/>
      <c r="S952" s="65">
        <f t="shared" si="242"/>
        <v>0</v>
      </c>
      <c r="T952" s="134"/>
    </row>
    <row r="953" spans="1:20" ht="24.75" customHeight="1" outlineLevel="1">
      <c r="A953" s="19"/>
      <c r="B953" s="20">
        <v>5132000</v>
      </c>
      <c r="C953" s="21" t="s">
        <v>840</v>
      </c>
      <c r="D953" s="57">
        <f t="shared" ref="D953:O953" si="251">+D954+D955+D957+D958+D959</f>
        <v>834303.33700000006</v>
      </c>
      <c r="E953" s="57">
        <f t="shared" si="251"/>
        <v>1638512.3740000001</v>
      </c>
      <c r="F953" s="57">
        <f t="shared" si="251"/>
        <v>3139500</v>
      </c>
      <c r="G953" s="57">
        <f t="shared" si="251"/>
        <v>4514900</v>
      </c>
      <c r="H953" s="57">
        <f t="shared" si="251"/>
        <v>6035800</v>
      </c>
      <c r="I953" s="57">
        <f t="shared" si="251"/>
        <v>7654600</v>
      </c>
      <c r="J953" s="57">
        <f t="shared" si="251"/>
        <v>9314700</v>
      </c>
      <c r="K953" s="57">
        <f t="shared" si="251"/>
        <v>10932300</v>
      </c>
      <c r="L953" s="57">
        <f t="shared" si="251"/>
        <v>12474400</v>
      </c>
      <c r="M953" s="57">
        <f t="shared" si="251"/>
        <v>14005500</v>
      </c>
      <c r="N953" s="57">
        <f t="shared" si="251"/>
        <v>15563600</v>
      </c>
      <c r="O953" s="63">
        <f t="shared" si="251"/>
        <v>16660800</v>
      </c>
      <c r="P953" s="136"/>
      <c r="Q953" s="152"/>
      <c r="S953" s="65">
        <f t="shared" si="242"/>
        <v>0</v>
      </c>
      <c r="T953" s="134"/>
    </row>
    <row r="954" spans="1:20" ht="24.75" customHeight="1" outlineLevel="1">
      <c r="A954" s="19">
        <v>51403</v>
      </c>
      <c r="B954" s="20">
        <v>5132011</v>
      </c>
      <c r="C954" s="21" t="s">
        <v>833</v>
      </c>
      <c r="D954" s="57">
        <v>0</v>
      </c>
      <c r="E954" s="57">
        <v>0</v>
      </c>
      <c r="F954" s="70">
        <f>+ROUND((E$954/2)+E954,-2)</f>
        <v>0</v>
      </c>
      <c r="G954" s="70">
        <f>+ROUND((E$954/2)+F954,-2)</f>
        <v>0</v>
      </c>
      <c r="H954" s="70">
        <f>+ROUND((E$954/2)+G954,-2)</f>
        <v>0</v>
      </c>
      <c r="I954" s="70">
        <f>+ROUND((E$954/2)+H954,-2)</f>
        <v>0</v>
      </c>
      <c r="J954" s="70">
        <f>+ROUND((E$954/2)+I954,-2)</f>
        <v>0</v>
      </c>
      <c r="K954" s="70">
        <f>+ROUND((E$954/2)+J954,-2)</f>
        <v>0</v>
      </c>
      <c r="L954" s="70">
        <f>+ROUND((E$954/2)+K954,-2)</f>
        <v>0</v>
      </c>
      <c r="M954" s="70">
        <f>+ROUND((E$954/2)+L954,-2)</f>
        <v>0</v>
      </c>
      <c r="N954" s="70">
        <f>+ROUND((E$954/2)+M954,-2)</f>
        <v>0</v>
      </c>
      <c r="O954" s="147">
        <f>+ROUND((E$954/2)+N954,-2)</f>
        <v>0</v>
      </c>
      <c r="P954" s="136"/>
      <c r="Q954" s="152"/>
      <c r="S954" s="65">
        <f t="shared" si="242"/>
        <v>0</v>
      </c>
      <c r="T954" s="134"/>
    </row>
    <row r="955" spans="1:20" ht="24.75" customHeight="1" outlineLevel="1">
      <c r="A955" s="19">
        <v>51404</v>
      </c>
      <c r="B955" s="20">
        <v>5132012</v>
      </c>
      <c r="C955" s="21" t="s">
        <v>834</v>
      </c>
      <c r="D955" s="57">
        <v>834303.33700000006</v>
      </c>
      <c r="E955" s="57">
        <v>1638512.3740000001</v>
      </c>
      <c r="F955" s="57">
        <f>+ROUND(E955+F956,-2)</f>
        <v>3139500</v>
      </c>
      <c r="G955" s="57">
        <f t="shared" ref="G955:O955" si="252">+ROUND(F955+G956,-2)</f>
        <v>4514900</v>
      </c>
      <c r="H955" s="57">
        <f t="shared" si="252"/>
        <v>6035800</v>
      </c>
      <c r="I955" s="57">
        <f t="shared" si="252"/>
        <v>7654600</v>
      </c>
      <c r="J955" s="57">
        <f t="shared" si="252"/>
        <v>9314700</v>
      </c>
      <c r="K955" s="57">
        <f t="shared" si="252"/>
        <v>10932300</v>
      </c>
      <c r="L955" s="57">
        <f t="shared" si="252"/>
        <v>12474400</v>
      </c>
      <c r="M955" s="57">
        <f t="shared" si="252"/>
        <v>14005500</v>
      </c>
      <c r="N955" s="57">
        <f t="shared" si="252"/>
        <v>15563600</v>
      </c>
      <c r="O955" s="63">
        <f t="shared" si="252"/>
        <v>16660800</v>
      </c>
      <c r="P955" s="136"/>
      <c r="Q955" s="152"/>
      <c r="S955" s="65">
        <f t="shared" si="242"/>
        <v>0</v>
      </c>
      <c r="T955" s="134"/>
    </row>
    <row r="956" spans="1:20" ht="24.75" customHeight="1" outlineLevel="1">
      <c r="A956" s="19">
        <v>2131</v>
      </c>
      <c r="B956" s="20">
        <v>21311</v>
      </c>
      <c r="C956" s="144" t="s">
        <v>841</v>
      </c>
      <c r="D956" s="57">
        <f>D955</f>
        <v>834303.33700000006</v>
      </c>
      <c r="E956" s="57">
        <f>E955-D955</f>
        <v>804209.03700000001</v>
      </c>
      <c r="F956" s="57">
        <f>+ROUND((E384*4.5/1200)+(E385*5.5/1200)+(E386*6.5/1200)+(E387*7.5/1200)+(E388*8.5/1200),-2)</f>
        <v>1501000</v>
      </c>
      <c r="G956" s="57">
        <f t="shared" ref="G956:O956" si="253">+ROUND((F384*4.5/1200)+(F385*5.5/1200)+(F386*6.5/1200)+(F387*7.5/1200)+(F388*8.5/1200),-2)</f>
        <v>1375400</v>
      </c>
      <c r="H956" s="57">
        <f t="shared" si="253"/>
        <v>1520900</v>
      </c>
      <c r="I956" s="57">
        <f t="shared" si="253"/>
        <v>1618800</v>
      </c>
      <c r="J956" s="57">
        <f t="shared" si="253"/>
        <v>1660100</v>
      </c>
      <c r="K956" s="57">
        <f t="shared" si="253"/>
        <v>1617600</v>
      </c>
      <c r="L956" s="57">
        <f t="shared" si="253"/>
        <v>1542100</v>
      </c>
      <c r="M956" s="57">
        <f t="shared" si="253"/>
        <v>1531100</v>
      </c>
      <c r="N956" s="57">
        <f t="shared" si="253"/>
        <v>1558100</v>
      </c>
      <c r="O956" s="63">
        <f t="shared" si="253"/>
        <v>1097200</v>
      </c>
      <c r="P956" s="136"/>
      <c r="Q956" s="152"/>
      <c r="S956" s="65"/>
      <c r="T956" s="134"/>
    </row>
    <row r="957" spans="1:20" ht="24.75" customHeight="1" outlineLevel="1">
      <c r="A957" s="19">
        <v>51405</v>
      </c>
      <c r="B957" s="20">
        <v>5132013</v>
      </c>
      <c r="C957" s="21" t="s">
        <v>842</v>
      </c>
      <c r="D957" s="57">
        <v>0</v>
      </c>
      <c r="E957" s="57">
        <v>0</v>
      </c>
      <c r="F957" s="57">
        <f>+ROUND((E$957/2)+E957,-2)</f>
        <v>0</v>
      </c>
      <c r="G957" s="57">
        <f>+ROUND((E$957/2)+F957,-2)</f>
        <v>0</v>
      </c>
      <c r="H957" s="57">
        <f>+ROUND((E$957/2)+G957,-2)</f>
        <v>0</v>
      </c>
      <c r="I957" s="57">
        <f>+ROUND((E$957/2)+H957,-2)</f>
        <v>0</v>
      </c>
      <c r="J957" s="57">
        <f>+ROUND((E$957/2)+I957,-2)</f>
        <v>0</v>
      </c>
      <c r="K957" s="57">
        <f>+ROUND((E$957/2)+J957,-2)</f>
        <v>0</v>
      </c>
      <c r="L957" s="57">
        <f>+ROUND((E$957/2)+K957,-2)</f>
        <v>0</v>
      </c>
      <c r="M957" s="57">
        <f>+ROUND((E$957/2)+L957,-2)</f>
        <v>0</v>
      </c>
      <c r="N957" s="57">
        <f>+ROUND((E$957/2)+M957,-2)</f>
        <v>0</v>
      </c>
      <c r="O957" s="63">
        <f>+ROUND((E$957/2)+N957,-2)</f>
        <v>0</v>
      </c>
      <c r="P957" s="136"/>
      <c r="Q957" s="152"/>
      <c r="S957" s="65">
        <f t="shared" ref="S957:S1020" si="254">+IF(F957&lt;E957,1,0)+IF(G957&lt;F957,1,0)+IF(H957&lt;G957,1,0)+IF(I957&lt;H957,1,0)+IF(J957&lt;I957,1,0)+IF(K957&lt;J957,1,0)+IF(L957&lt;K957,1,0)+IF(M957&lt;L957,1,0)+IF(N957&lt;M957,1,0)+IF(O957&lt;N957,1,0)</f>
        <v>0</v>
      </c>
      <c r="T957" s="134"/>
    </row>
    <row r="958" spans="1:20" ht="24.75" customHeight="1" outlineLevel="1">
      <c r="A958" s="19">
        <v>51406</v>
      </c>
      <c r="B958" s="20">
        <v>5132014</v>
      </c>
      <c r="C958" s="21" t="s">
        <v>843</v>
      </c>
      <c r="D958" s="57">
        <v>0</v>
      </c>
      <c r="E958" s="57">
        <v>0</v>
      </c>
      <c r="F958" s="57">
        <f>+ROUND((E$958/2)+E958,-2)</f>
        <v>0</v>
      </c>
      <c r="G958" s="57">
        <f>+ROUND((E$958/2)+F958,-2)</f>
        <v>0</v>
      </c>
      <c r="H958" s="57">
        <f>+ROUND((E$958/2)+G958,-2)</f>
        <v>0</v>
      </c>
      <c r="I958" s="57">
        <f>+ROUND((E$958/2)+H958,-2)</f>
        <v>0</v>
      </c>
      <c r="J958" s="57">
        <f>+ROUND((E$958/2)+I958,-2)</f>
        <v>0</v>
      </c>
      <c r="K958" s="57">
        <f>+ROUND((E$958/2)+J958,-2)</f>
        <v>0</v>
      </c>
      <c r="L958" s="57">
        <f>+ROUND((E$958/2)+K958,-2)</f>
        <v>0</v>
      </c>
      <c r="M958" s="57">
        <f>+ROUND((E$958/2)+L958,-2)</f>
        <v>0</v>
      </c>
      <c r="N958" s="57">
        <f>+ROUND((E$958/2)+M958,-2)</f>
        <v>0</v>
      </c>
      <c r="O958" s="63">
        <f>+ROUND((E$958/2)+N958,-2)</f>
        <v>0</v>
      </c>
      <c r="P958" s="136"/>
      <c r="Q958" s="152"/>
      <c r="S958" s="65">
        <f t="shared" si="254"/>
        <v>0</v>
      </c>
      <c r="T958" s="134"/>
    </row>
    <row r="959" spans="1:20" ht="24.75" customHeight="1" outlineLevel="1">
      <c r="A959" s="19">
        <v>51732</v>
      </c>
      <c r="B959" s="20">
        <v>5132015</v>
      </c>
      <c r="C959" s="21" t="s">
        <v>719</v>
      </c>
      <c r="D959" s="57">
        <v>0</v>
      </c>
      <c r="E959" s="57">
        <v>0</v>
      </c>
      <c r="F959" s="57">
        <f>+ROUND((E$959/2)+E959,-2)</f>
        <v>0</v>
      </c>
      <c r="G959" s="57">
        <f>+ROUND((E$959/2)+F959,-2)</f>
        <v>0</v>
      </c>
      <c r="H959" s="57">
        <f>+ROUND((E$959/2)+G959,-2)</f>
        <v>0</v>
      </c>
      <c r="I959" s="57">
        <f>+ROUND((E$959/2)+H959,-2)</f>
        <v>0</v>
      </c>
      <c r="J959" s="57">
        <f>+ROUND((E$959/2)+I959,-2)</f>
        <v>0</v>
      </c>
      <c r="K959" s="57">
        <f>+ROUND((E$959/2)+J959,-2)</f>
        <v>0</v>
      </c>
      <c r="L959" s="57">
        <f>+ROUND((E$959/2)+K959,-2)</f>
        <v>0</v>
      </c>
      <c r="M959" s="57">
        <f>+ROUND((E$959/2)+L959,-2)</f>
        <v>0</v>
      </c>
      <c r="N959" s="57">
        <f>+ROUND((E$959/2)+M959,-2)</f>
        <v>0</v>
      </c>
      <c r="O959" s="63">
        <f>+ROUND((E$959/2)+N959,-2)</f>
        <v>0</v>
      </c>
      <c r="P959" s="136"/>
      <c r="Q959" s="152"/>
      <c r="S959" s="65">
        <f t="shared" si="254"/>
        <v>0</v>
      </c>
      <c r="T959" s="134"/>
    </row>
    <row r="960" spans="1:20" ht="24.75" customHeight="1" outlineLevel="1">
      <c r="A960" s="19"/>
      <c r="B960" s="20">
        <v>5133000</v>
      </c>
      <c r="C960" s="21" t="s">
        <v>830</v>
      </c>
      <c r="D960" s="57">
        <f t="shared" ref="D960:O960" si="255">+SUM(D961:D969)</f>
        <v>221344.46600000004</v>
      </c>
      <c r="E960" s="57">
        <f t="shared" si="255"/>
        <v>433437.27599999995</v>
      </c>
      <c r="F960" s="57">
        <f t="shared" si="255"/>
        <v>457578.57500000001</v>
      </c>
      <c r="G960" s="57">
        <f t="shared" si="255"/>
        <v>481780.57500000001</v>
      </c>
      <c r="H960" s="57">
        <f t="shared" si="255"/>
        <v>506782.57500000001</v>
      </c>
      <c r="I960" s="57">
        <f t="shared" si="255"/>
        <v>532284.57499999995</v>
      </c>
      <c r="J960" s="57">
        <f t="shared" si="255"/>
        <v>558286.57499999995</v>
      </c>
      <c r="K960" s="57">
        <f t="shared" si="255"/>
        <v>583588.57499999995</v>
      </c>
      <c r="L960" s="57">
        <f t="shared" si="255"/>
        <v>610490.57499999995</v>
      </c>
      <c r="M960" s="57">
        <f t="shared" si="255"/>
        <v>637592.57499999995</v>
      </c>
      <c r="N960" s="57">
        <f t="shared" si="255"/>
        <v>664794.57499999995</v>
      </c>
      <c r="O960" s="63">
        <f t="shared" si="255"/>
        <v>691596.57499999995</v>
      </c>
      <c r="P960" s="136"/>
      <c r="Q960" s="152"/>
      <c r="S960" s="65">
        <f t="shared" si="254"/>
        <v>0</v>
      </c>
      <c r="T960" s="134"/>
    </row>
    <row r="961" spans="1:20" ht="24.75" customHeight="1" outlineLevel="1">
      <c r="A961" s="69">
        <v>51407</v>
      </c>
      <c r="B961" s="20">
        <v>5133011</v>
      </c>
      <c r="C961" s="21" t="s">
        <v>844</v>
      </c>
      <c r="D961" s="57">
        <v>140247.75200000001</v>
      </c>
      <c r="E961" s="57">
        <v>285877.04100000003</v>
      </c>
      <c r="F961" s="57">
        <v>285877.04100000003</v>
      </c>
      <c r="G961" s="57">
        <v>285877.04100000003</v>
      </c>
      <c r="H961" s="57">
        <v>285877.04100000003</v>
      </c>
      <c r="I961" s="57">
        <v>285877.04100000003</v>
      </c>
      <c r="J961" s="57">
        <v>285877.04100000003</v>
      </c>
      <c r="K961" s="57">
        <v>285877.04100000003</v>
      </c>
      <c r="L961" s="57">
        <v>285877.04100000003</v>
      </c>
      <c r="M961" s="57">
        <v>285877.04100000003</v>
      </c>
      <c r="N961" s="57">
        <v>285877.04100000003</v>
      </c>
      <c r="O961" s="63">
        <v>285877.04100000003</v>
      </c>
      <c r="P961" s="136">
        <v>412</v>
      </c>
      <c r="Q961" s="153">
        <v>0.9</v>
      </c>
      <c r="S961" s="65">
        <f t="shared" si="254"/>
        <v>0</v>
      </c>
      <c r="T961" s="134"/>
    </row>
    <row r="962" spans="1:20" ht="24.75" customHeight="1" outlineLevel="1">
      <c r="A962" s="69">
        <v>51408</v>
      </c>
      <c r="B962" s="20">
        <v>5133012</v>
      </c>
      <c r="C962" s="21" t="s">
        <v>832</v>
      </c>
      <c r="D962" s="57">
        <v>55937.794999999998</v>
      </c>
      <c r="E962" s="57">
        <v>100096.414</v>
      </c>
      <c r="F962" s="57">
        <v>100096.414</v>
      </c>
      <c r="G962" s="57">
        <v>100096.414</v>
      </c>
      <c r="H962" s="57">
        <v>100096.414</v>
      </c>
      <c r="I962" s="57">
        <v>100096.414</v>
      </c>
      <c r="J962" s="57">
        <v>100096.414</v>
      </c>
      <c r="K962" s="57">
        <v>100096.414</v>
      </c>
      <c r="L962" s="57">
        <v>100096.414</v>
      </c>
      <c r="M962" s="57">
        <v>100096.414</v>
      </c>
      <c r="N962" s="57">
        <v>100096.414</v>
      </c>
      <c r="O962" s="63">
        <v>100096.414</v>
      </c>
      <c r="P962" s="136">
        <v>416</v>
      </c>
      <c r="Q962" s="153">
        <f t="shared" ref="Q962:Q968" si="256">+IFERROR(E962/VLOOKUP(P962,B$369:O$396,4,FALSE)*12/2*100,0)</f>
        <v>0.82582008687509534</v>
      </c>
      <c r="S962" s="65">
        <f t="shared" si="254"/>
        <v>0</v>
      </c>
      <c r="T962" s="134"/>
    </row>
    <row r="963" spans="1:20" ht="24.75" customHeight="1" outlineLevel="1">
      <c r="A963" s="19">
        <v>51409</v>
      </c>
      <c r="B963" s="20">
        <v>5133013</v>
      </c>
      <c r="C963" s="21" t="s">
        <v>845</v>
      </c>
      <c r="D963" s="57">
        <v>0.38800000000000001</v>
      </c>
      <c r="E963" s="57">
        <v>3.12</v>
      </c>
      <c r="F963" s="57">
        <f>+E963+2</f>
        <v>5.12</v>
      </c>
      <c r="G963" s="57">
        <f t="shared" ref="G963:O963" si="257">+F963+2</f>
        <v>7.12</v>
      </c>
      <c r="H963" s="57">
        <f t="shared" si="257"/>
        <v>9.120000000000001</v>
      </c>
      <c r="I963" s="57">
        <f t="shared" si="257"/>
        <v>11.120000000000001</v>
      </c>
      <c r="J963" s="57">
        <f t="shared" si="257"/>
        <v>13.120000000000001</v>
      </c>
      <c r="K963" s="57">
        <f t="shared" si="257"/>
        <v>15.120000000000001</v>
      </c>
      <c r="L963" s="57">
        <f t="shared" si="257"/>
        <v>17.12</v>
      </c>
      <c r="M963" s="57">
        <f t="shared" si="257"/>
        <v>19.12</v>
      </c>
      <c r="N963" s="57">
        <f t="shared" si="257"/>
        <v>21.12</v>
      </c>
      <c r="O963" s="63">
        <f t="shared" si="257"/>
        <v>23.12</v>
      </c>
      <c r="P963" s="136">
        <v>413</v>
      </c>
      <c r="Q963" s="153">
        <f t="shared" si="256"/>
        <v>0</v>
      </c>
      <c r="S963" s="65">
        <f t="shared" si="254"/>
        <v>0</v>
      </c>
      <c r="T963" s="134"/>
    </row>
    <row r="964" spans="1:20" ht="24.75" customHeight="1" outlineLevel="1">
      <c r="A964" s="19">
        <v>51410</v>
      </c>
      <c r="B964" s="20">
        <v>5133014</v>
      </c>
      <c r="C964" s="21" t="s">
        <v>846</v>
      </c>
      <c r="D964" s="57">
        <v>93.411000000000001</v>
      </c>
      <c r="E964" s="57">
        <v>178.76900000000001</v>
      </c>
      <c r="F964" s="57">
        <f>+ROUND(VLOOKUP(P$964,B$369:O$388,5,FALSE)*Q$964/1200+E964,-2)</f>
        <v>300</v>
      </c>
      <c r="G964" s="57">
        <f>+ROUND(VLOOKUP(P$964,B$369:O$388,6,FALSE)*Q$964/1200+F964,-2)</f>
        <v>400</v>
      </c>
      <c r="H964" s="57">
        <f>+ROUND(VLOOKUP(P$964,B$369:O$388,7,FALSE)*Q$964/1200+G964,-2)</f>
        <v>500</v>
      </c>
      <c r="I964" s="57">
        <f>+ROUND(VLOOKUP(P$964,B$369:O$388,8,FALSE)*Q$964/1200+H964,-2)</f>
        <v>600</v>
      </c>
      <c r="J964" s="57">
        <f>+ROUND(VLOOKUP(P$964,B$369:O$388,9,FALSE)*Q$964/1200+I964,-2)</f>
        <v>700</v>
      </c>
      <c r="K964" s="57">
        <f>+ROUND(VLOOKUP(P$964,B$369:O$388,10,FALSE)*Q$964/1200+J964,-2)</f>
        <v>800</v>
      </c>
      <c r="L964" s="57">
        <f>+ROUND(VLOOKUP(P$964,B$369:O$388,11,FALSE)*Q$964/1200+K964,-2)</f>
        <v>900</v>
      </c>
      <c r="M964" s="57">
        <f>+ROUND(VLOOKUP(P$964,B$369:O$388,12,FALSE)*Q$964/1200+L964,-2)</f>
        <v>1000</v>
      </c>
      <c r="N964" s="57">
        <f>+ROUND(VLOOKUP(P$964,B$369:O$388,13,FALSE)*Q$964/1200+M964,-2)</f>
        <v>1100</v>
      </c>
      <c r="O964" s="63">
        <f>+ROUND(VLOOKUP(P$964,B$369:O$388,14,FALSE)*Q$964/1200+N964,-2)</f>
        <v>1200</v>
      </c>
      <c r="P964" s="136">
        <v>415</v>
      </c>
      <c r="Q964" s="153">
        <f t="shared" si="256"/>
        <v>2.8911428571428575</v>
      </c>
      <c r="S964" s="65">
        <f t="shared" si="254"/>
        <v>0</v>
      </c>
      <c r="T964" s="134"/>
    </row>
    <row r="965" spans="1:20" ht="24.75" customHeight="1" outlineLevel="1">
      <c r="A965" s="19">
        <v>51411</v>
      </c>
      <c r="B965" s="20">
        <v>5133015</v>
      </c>
      <c r="C965" s="21" t="s">
        <v>847</v>
      </c>
      <c r="D965" s="57">
        <v>20489.341</v>
      </c>
      <c r="E965" s="57">
        <v>38844.500999999997</v>
      </c>
      <c r="F965" s="57">
        <f>+ROUND(VLOOKUP(P$965,B$369:O$388,5,FALSE)*Q$965/1200+E965,-2)</f>
        <v>58600</v>
      </c>
      <c r="G965" s="57">
        <f>+ROUND(VLOOKUP(P$965,B$369:O$388,6,FALSE)*Q$965/1200+F965,-2)</f>
        <v>78400</v>
      </c>
      <c r="H965" s="57">
        <f>+ROUND(VLOOKUP(P$965,B$369:O$388,7,FALSE)*Q$965/1200+G965,-2)</f>
        <v>98900</v>
      </c>
      <c r="I965" s="57">
        <f>+ROUND(VLOOKUP(P$965,B$369:O$388,8,FALSE)*Q$965/1200+H965,-2)</f>
        <v>119800</v>
      </c>
      <c r="J965" s="57">
        <f>+ROUND(VLOOKUP(P$965,B$369:O$388,9,FALSE)*Q$965/1200+I965,-2)</f>
        <v>141100</v>
      </c>
      <c r="K965" s="57">
        <f>+ROUND(VLOOKUP(P$965,B$369:O$388,10,FALSE)*Q$965/1200+J965,-2)</f>
        <v>161800</v>
      </c>
      <c r="L965" s="57">
        <f>+ROUND(VLOOKUP(P$965,B$369:O$388,11,FALSE)*Q$965/1200+K965,-2)</f>
        <v>183800</v>
      </c>
      <c r="M965" s="57">
        <f>+ROUND(VLOOKUP(P$965,B$369:O$388,12,FALSE)*Q$965/1200+L965,-2)</f>
        <v>206000</v>
      </c>
      <c r="N965" s="57">
        <f>+ROUND(VLOOKUP(P$965,B$369:O$388,13,FALSE)*Q$965/1200+M965,-2)</f>
        <v>228300</v>
      </c>
      <c r="O965" s="63">
        <f>+ROUND(VLOOKUP(P$965,B$369:O$388,14,FALSE)*Q$965/1200+N965,-2)</f>
        <v>250200</v>
      </c>
      <c r="P965" s="136">
        <v>414</v>
      </c>
      <c r="Q965" s="153">
        <f t="shared" si="256"/>
        <v>9.9949741877880222E-2</v>
      </c>
      <c r="S965" s="65">
        <f t="shared" si="254"/>
        <v>0</v>
      </c>
      <c r="T965" s="134"/>
    </row>
    <row r="966" spans="1:20" ht="24.75" customHeight="1" outlineLevel="1">
      <c r="A966" s="19">
        <v>51412</v>
      </c>
      <c r="B966" s="20">
        <v>5133016</v>
      </c>
      <c r="C966" s="21" t="s">
        <v>848</v>
      </c>
      <c r="D966" s="57">
        <v>4575.7790000000005</v>
      </c>
      <c r="E966" s="57">
        <v>8437.4310000000005</v>
      </c>
      <c r="F966" s="57">
        <f>+ROUND(VLOOKUP(P$966,B$369:O$388,5,FALSE)*Q$966/1200+E966,-2)</f>
        <v>12700</v>
      </c>
      <c r="G966" s="57">
        <f>+ROUND(VLOOKUP(P$966,B$369:O$388,6,FALSE)*Q$966/1200+F966,-2)</f>
        <v>17000</v>
      </c>
      <c r="H966" s="57">
        <f>+ROUND(VLOOKUP(P$966,B$369:O$388,7,FALSE)*Q$966/1200+G966,-2)</f>
        <v>21400</v>
      </c>
      <c r="I966" s="57">
        <f>+ROUND(VLOOKUP(P$966,B$369:O$388,8,FALSE)*Q$966/1200+H966,-2)</f>
        <v>25900</v>
      </c>
      <c r="J966" s="57">
        <f>+ROUND(VLOOKUP(P$966,B$369:O$388,9,FALSE)*Q$966/1200+I966,-2)</f>
        <v>30500</v>
      </c>
      <c r="K966" s="57">
        <f>+ROUND(VLOOKUP(P$966,B$369:O$388,10,FALSE)*Q$966/1200+J966,-2)</f>
        <v>35000</v>
      </c>
      <c r="L966" s="57">
        <f>+ROUND(VLOOKUP(P$966,B$369:O$388,11,FALSE)*Q$966/1200+K966,-2)</f>
        <v>39800</v>
      </c>
      <c r="M966" s="57">
        <f>+ROUND(VLOOKUP(P$966,B$369:O$388,12,FALSE)*Q$966/1200+L966,-2)</f>
        <v>44600</v>
      </c>
      <c r="N966" s="57">
        <f>+ROUND(VLOOKUP(P$966,B$369:O$388,13,FALSE)*Q$966/1200+M966,-2)</f>
        <v>49400</v>
      </c>
      <c r="O966" s="63">
        <f>+ROUND(VLOOKUP(P$966,B$369:O$388,14,FALSE)*Q$966/1200+N966,-2)</f>
        <v>54200</v>
      </c>
      <c r="P966" s="136">
        <v>417</v>
      </c>
      <c r="Q966" s="153">
        <f t="shared" si="256"/>
        <v>0.54273967580084914</v>
      </c>
      <c r="S966" s="65">
        <f t="shared" si="254"/>
        <v>0</v>
      </c>
      <c r="T966" s="134"/>
    </row>
    <row r="967" spans="1:20" ht="24.75" customHeight="1" outlineLevel="1">
      <c r="A967" s="19">
        <v>51413</v>
      </c>
      <c r="B967" s="20">
        <v>5133017</v>
      </c>
      <c r="C967" s="21" t="s">
        <v>849</v>
      </c>
      <c r="D967" s="57">
        <v>0</v>
      </c>
      <c r="E967" s="57">
        <v>0</v>
      </c>
      <c r="F967" s="57">
        <f>+ROUND(VLOOKUP(P$967,B$369:O$388,5,FALSE)*Q$967/1200+E967,-2)</f>
        <v>0</v>
      </c>
      <c r="G967" s="57">
        <f>+ROUND(VLOOKUP(P$967,B$369:O$388,6,FALSE)*Q$967/1200+F967,-2)</f>
        <v>0</v>
      </c>
      <c r="H967" s="57">
        <f>+ROUND(VLOOKUP(P$967,B$369:O$388,7,FALSE)*Q$967/1200+G967,-2)</f>
        <v>0</v>
      </c>
      <c r="I967" s="57">
        <f>+ROUND(VLOOKUP(P$967,B$369:O$388,8,FALSE)*Q$967/1200+H967,-2)</f>
        <v>0</v>
      </c>
      <c r="J967" s="57">
        <f>+ROUND(VLOOKUP(P$967,B$369:O$388,9,FALSE)*Q$967/1200+I967,-2)</f>
        <v>0</v>
      </c>
      <c r="K967" s="57">
        <f>+ROUND(VLOOKUP(P$967,B$369:O$388,10,FALSE)*Q$967/1200+J967,-2)</f>
        <v>0</v>
      </c>
      <c r="L967" s="57">
        <f>+ROUND(VLOOKUP(P$967,B$369:O$388,11,FALSE)*Q$967/1200+K967,-2)</f>
        <v>0</v>
      </c>
      <c r="M967" s="57">
        <f>+ROUND(VLOOKUP(P$967,B$369:O$388,12,FALSE)*Q$967/1200+L967,-2)</f>
        <v>0</v>
      </c>
      <c r="N967" s="57">
        <f>+ROUND(VLOOKUP(P$967,B$369:O$388,13,FALSE)*Q$967/1200+M967,-2)</f>
        <v>0</v>
      </c>
      <c r="O967" s="63">
        <f>+ROUND(VLOOKUP(P$967,B$369:O$388,14,FALSE)*Q$967/1200+N967,-2)</f>
        <v>0</v>
      </c>
      <c r="P967" s="136">
        <v>419</v>
      </c>
      <c r="Q967" s="153">
        <f t="shared" si="256"/>
        <v>0</v>
      </c>
      <c r="S967" s="65">
        <f t="shared" si="254"/>
        <v>0</v>
      </c>
      <c r="T967" s="134"/>
    </row>
    <row r="968" spans="1:20" ht="24.75" customHeight="1" outlineLevel="1">
      <c r="A968" s="19">
        <v>51414</v>
      </c>
      <c r="B968" s="20">
        <v>5133018</v>
      </c>
      <c r="C968" s="21" t="s">
        <v>850</v>
      </c>
      <c r="D968" s="57">
        <v>0</v>
      </c>
      <c r="E968" s="57">
        <v>0</v>
      </c>
      <c r="F968" s="57">
        <f>+ROUND(VLOOKUP(P$968,B$369:O$388,5,FALSE)*Q$968/1200+E968,-2)</f>
        <v>0</v>
      </c>
      <c r="G968" s="57">
        <f>+ROUND(VLOOKUP(P$968,B$369:O$388,6,FALSE)*Q$968/1200+F968,-2)</f>
        <v>0</v>
      </c>
      <c r="H968" s="57">
        <f>+ROUND(VLOOKUP(P$968,B$369:O$388,7,FALSE)*Q$968/1200+G968,-2)</f>
        <v>0</v>
      </c>
      <c r="I968" s="57">
        <f>+ROUND(VLOOKUP(P$968,B$369:O$388,8,FALSE)*Q$968/1200+H968,-2)</f>
        <v>0</v>
      </c>
      <c r="J968" s="57">
        <f>+ROUND(VLOOKUP(P$968,B$369:O$388,9,FALSE)*Q$968/1200+I968,-2)</f>
        <v>0</v>
      </c>
      <c r="K968" s="57">
        <f>+ROUND(VLOOKUP(P$968,B$369:O$388,10,FALSE)*Q$968/1200+J968,-2)</f>
        <v>0</v>
      </c>
      <c r="L968" s="57">
        <f>+ROUND(VLOOKUP(P$968,B$369:O$388,11,FALSE)*Q$968/1200+K968,-2)</f>
        <v>0</v>
      </c>
      <c r="M968" s="57">
        <f>+ROUND(VLOOKUP(P$968,B$369:O$388,12,FALSE)*Q$968/1200+L968,-2)</f>
        <v>0</v>
      </c>
      <c r="N968" s="57">
        <f>+ROUND(VLOOKUP(P$968,B$369:O$388,13,FALSE)*Q$968/1200+M968,-2)</f>
        <v>0</v>
      </c>
      <c r="O968" s="63">
        <f>+ROUND(VLOOKUP(P$968,B$369:O$388,14,FALSE)*Q$968/1200+N968,-2)</f>
        <v>0</v>
      </c>
      <c r="P968" s="136">
        <v>418</v>
      </c>
      <c r="Q968" s="153">
        <f t="shared" si="256"/>
        <v>0</v>
      </c>
      <c r="S968" s="65">
        <f t="shared" si="254"/>
        <v>0</v>
      </c>
      <c r="T968" s="134"/>
    </row>
    <row r="969" spans="1:20" ht="24.75" customHeight="1" outlineLevel="1">
      <c r="A969" s="19">
        <v>51733</v>
      </c>
      <c r="B969" s="20">
        <v>5133019</v>
      </c>
      <c r="C969" s="21" t="s">
        <v>851</v>
      </c>
      <c r="D969" s="57">
        <v>0</v>
      </c>
      <c r="E969" s="57">
        <v>0</v>
      </c>
      <c r="F969" s="57">
        <v>0</v>
      </c>
      <c r="G969" s="57">
        <v>0</v>
      </c>
      <c r="H969" s="57">
        <v>0</v>
      </c>
      <c r="I969" s="57">
        <v>0</v>
      </c>
      <c r="J969" s="57">
        <v>0</v>
      </c>
      <c r="K969" s="57">
        <v>0</v>
      </c>
      <c r="L969" s="57">
        <v>0</v>
      </c>
      <c r="M969" s="57">
        <v>0</v>
      </c>
      <c r="N969" s="57">
        <v>0</v>
      </c>
      <c r="O969" s="63">
        <v>0</v>
      </c>
      <c r="P969" s="146"/>
      <c r="Q969" s="159"/>
      <c r="S969" s="65">
        <f t="shared" si="254"/>
        <v>0</v>
      </c>
      <c r="T969" s="134"/>
    </row>
    <row r="970" spans="1:20" ht="24.75" customHeight="1" outlineLevel="1">
      <c r="A970" s="19"/>
      <c r="B970" s="20">
        <v>5140000</v>
      </c>
      <c r="C970" s="21" t="s">
        <v>852</v>
      </c>
      <c r="D970" s="57">
        <f t="shared" ref="D970:O970" si="258">+D971+D972+D977</f>
        <v>0</v>
      </c>
      <c r="E970" s="57">
        <f t="shared" si="258"/>
        <v>0</v>
      </c>
      <c r="F970" s="57">
        <f t="shared" si="258"/>
        <v>0</v>
      </c>
      <c r="G970" s="57">
        <f t="shared" si="258"/>
        <v>0</v>
      </c>
      <c r="H970" s="57">
        <f t="shared" si="258"/>
        <v>0</v>
      </c>
      <c r="I970" s="57">
        <f t="shared" si="258"/>
        <v>0</v>
      </c>
      <c r="J970" s="57">
        <f t="shared" si="258"/>
        <v>0</v>
      </c>
      <c r="K970" s="57">
        <f t="shared" si="258"/>
        <v>0</v>
      </c>
      <c r="L970" s="57">
        <f t="shared" si="258"/>
        <v>0</v>
      </c>
      <c r="M970" s="57">
        <f t="shared" si="258"/>
        <v>0</v>
      </c>
      <c r="N970" s="57">
        <f t="shared" si="258"/>
        <v>0</v>
      </c>
      <c r="O970" s="63">
        <f t="shared" si="258"/>
        <v>0</v>
      </c>
      <c r="P970" s="65">
        <f t="shared" ref="P970:P1020" si="259">IF(E970&lt;D970,1,0)+IF(F970&lt;E970,1,0)+IF(G970&lt;F970,1,0)+IF(H970&lt;G970,1,0)+IF(I970&lt;H970,1,0)+IF(J970&lt;I970,1,0)+IF(K970&lt;J970,1,0)+IF(L970&lt;K970,1,0)+IF(M970&lt;L970,1,0)+IF(N970&lt;M970,1,0)+IF(O970&lt;N970,1,0)</f>
        <v>0</v>
      </c>
      <c r="Q970" s="150" t="s">
        <v>698</v>
      </c>
      <c r="S970" s="65">
        <f t="shared" si="254"/>
        <v>0</v>
      </c>
      <c r="T970" s="134"/>
    </row>
    <row r="971" spans="1:20" ht="24.75" customHeight="1" outlineLevel="1">
      <c r="A971" s="19"/>
      <c r="B971" s="20">
        <v>5141000</v>
      </c>
      <c r="C971" s="21" t="s">
        <v>853</v>
      </c>
      <c r="D971" s="57">
        <v>0</v>
      </c>
      <c r="E971" s="57">
        <v>0</v>
      </c>
      <c r="F971" s="57">
        <f>+ROUND(Q$971+E971,-2)</f>
        <v>0</v>
      </c>
      <c r="G971" s="57">
        <f>+ROUND(Q$971+F971,-2)</f>
        <v>0</v>
      </c>
      <c r="H971" s="57">
        <f>+ROUND(Q$971+G971,-2)</f>
        <v>0</v>
      </c>
      <c r="I971" s="57">
        <f>+ROUND(Q$971+H971,-2)</f>
        <v>0</v>
      </c>
      <c r="J971" s="57">
        <f>+ROUND(Q$971+I971,-2)</f>
        <v>0</v>
      </c>
      <c r="K971" s="57">
        <f>+ROUND(Q$971+J971,-2)</f>
        <v>0</v>
      </c>
      <c r="L971" s="57">
        <f>+ROUND(Q$971+K971,-2)</f>
        <v>0</v>
      </c>
      <c r="M971" s="57">
        <f>+ROUND(Q$971+L971,-2)</f>
        <v>0</v>
      </c>
      <c r="N971" s="57">
        <f>+ROUND(Q$971+M971,-2)</f>
        <v>0</v>
      </c>
      <c r="O971" s="63">
        <f>+ROUND(Q$971+N971,-2)</f>
        <v>0</v>
      </c>
      <c r="P971" s="65">
        <f t="shared" si="259"/>
        <v>0</v>
      </c>
      <c r="Q971" s="148">
        <f>+E971/2</f>
        <v>0</v>
      </c>
      <c r="S971" s="65">
        <f t="shared" si="254"/>
        <v>0</v>
      </c>
      <c r="T971" s="134"/>
    </row>
    <row r="972" spans="1:20" ht="24.75" customHeight="1" outlineLevel="1">
      <c r="A972" s="19"/>
      <c r="B972" s="20">
        <v>5142000</v>
      </c>
      <c r="C972" s="21" t="s">
        <v>854</v>
      </c>
      <c r="D972" s="57">
        <f t="shared" ref="D972:O972" si="260">+SUM(D973:D976)</f>
        <v>0</v>
      </c>
      <c r="E972" s="57">
        <f t="shared" si="260"/>
        <v>0</v>
      </c>
      <c r="F972" s="57">
        <f t="shared" si="260"/>
        <v>0</v>
      </c>
      <c r="G972" s="57">
        <f t="shared" si="260"/>
        <v>0</v>
      </c>
      <c r="H972" s="57">
        <f t="shared" si="260"/>
        <v>0</v>
      </c>
      <c r="I972" s="57">
        <f t="shared" si="260"/>
        <v>0</v>
      </c>
      <c r="J972" s="57">
        <f t="shared" si="260"/>
        <v>0</v>
      </c>
      <c r="K972" s="57">
        <f t="shared" si="260"/>
        <v>0</v>
      </c>
      <c r="L972" s="57">
        <f t="shared" si="260"/>
        <v>0</v>
      </c>
      <c r="M972" s="57">
        <f t="shared" si="260"/>
        <v>0</v>
      </c>
      <c r="N972" s="57">
        <f t="shared" si="260"/>
        <v>0</v>
      </c>
      <c r="O972" s="63">
        <f t="shared" si="260"/>
        <v>0</v>
      </c>
      <c r="P972" s="65">
        <f t="shared" si="259"/>
        <v>0</v>
      </c>
      <c r="Q972" s="148">
        <f t="shared" ref="Q972:Q1015" si="261">+E972/2</f>
        <v>0</v>
      </c>
      <c r="S972" s="65">
        <f t="shared" si="254"/>
        <v>0</v>
      </c>
      <c r="T972" s="134"/>
    </row>
    <row r="973" spans="1:20" ht="24.75" customHeight="1" outlineLevel="1">
      <c r="A973" s="19">
        <v>51309</v>
      </c>
      <c r="B973" s="20">
        <v>5142011</v>
      </c>
      <c r="C973" s="21" t="s">
        <v>855</v>
      </c>
      <c r="D973" s="57">
        <v>0</v>
      </c>
      <c r="E973" s="57">
        <v>0</v>
      </c>
      <c r="F973" s="57">
        <f>+ROUND(Q$973+E973,-2)</f>
        <v>0</v>
      </c>
      <c r="G973" s="57">
        <f>+ROUND(Q$973+F973,-2)</f>
        <v>0</v>
      </c>
      <c r="H973" s="57">
        <f>+ROUND(Q$973+G973,-2)</f>
        <v>0</v>
      </c>
      <c r="I973" s="57">
        <f>+ROUND(Q$973+H973,-2)</f>
        <v>0</v>
      </c>
      <c r="J973" s="57">
        <f>+ROUND(Q$973+I973,-2)</f>
        <v>0</v>
      </c>
      <c r="K973" s="57">
        <f>+ROUND(Q$973+J973,-2)</f>
        <v>0</v>
      </c>
      <c r="L973" s="57">
        <f>+ROUND(Q$973+K973,-2)</f>
        <v>0</v>
      </c>
      <c r="M973" s="57">
        <f>+ROUND(Q$973+L973,-2)</f>
        <v>0</v>
      </c>
      <c r="N973" s="57">
        <f>+ROUND(Q$973+M973,-2)</f>
        <v>0</v>
      </c>
      <c r="O973" s="63">
        <f>+ROUND(Q$973+N973,-2)</f>
        <v>0</v>
      </c>
      <c r="P973" s="65">
        <f t="shared" si="259"/>
        <v>0</v>
      </c>
      <c r="Q973" s="148">
        <f t="shared" si="261"/>
        <v>0</v>
      </c>
      <c r="S973" s="65">
        <f t="shared" si="254"/>
        <v>0</v>
      </c>
      <c r="T973" s="134"/>
    </row>
    <row r="974" spans="1:20" ht="24.75" customHeight="1" outlineLevel="1">
      <c r="A974" s="19">
        <v>51312</v>
      </c>
      <c r="B974" s="20">
        <v>5142012</v>
      </c>
      <c r="C974" s="21" t="s">
        <v>856</v>
      </c>
      <c r="D974" s="57">
        <v>0</v>
      </c>
      <c r="E974" s="57">
        <v>0</v>
      </c>
      <c r="F974" s="57">
        <f>+ROUND(Q$974+E974,-2)</f>
        <v>0</v>
      </c>
      <c r="G974" s="57">
        <f>+ROUND(Q$974+F974,-2)</f>
        <v>0</v>
      </c>
      <c r="H974" s="57">
        <f>+ROUND(Q$974+G974,-2)</f>
        <v>0</v>
      </c>
      <c r="I974" s="57">
        <f>+ROUND(Q$974+H974,-2)</f>
        <v>0</v>
      </c>
      <c r="J974" s="57">
        <f>+ROUND(Q$974+I974,-2)</f>
        <v>0</v>
      </c>
      <c r="K974" s="57">
        <f>+ROUND(Q$974+J974,-2)</f>
        <v>0</v>
      </c>
      <c r="L974" s="57">
        <f>+ROUND(Q$974+K974,-2)</f>
        <v>0</v>
      </c>
      <c r="M974" s="57">
        <f>+ROUND(Q$974+L974,-2)</f>
        <v>0</v>
      </c>
      <c r="N974" s="57">
        <f>+ROUND(Q$974+M974,-2)</f>
        <v>0</v>
      </c>
      <c r="O974" s="63">
        <f>+ROUND(Q$974+N974,-2)</f>
        <v>0</v>
      </c>
      <c r="P974" s="65">
        <f t="shared" si="259"/>
        <v>0</v>
      </c>
      <c r="Q974" s="148">
        <f t="shared" si="261"/>
        <v>0</v>
      </c>
      <c r="S974" s="65">
        <f t="shared" si="254"/>
        <v>0</v>
      </c>
      <c r="T974" s="134"/>
    </row>
    <row r="975" spans="1:20" ht="24.75" customHeight="1" outlineLevel="1">
      <c r="A975" s="19">
        <v>51310</v>
      </c>
      <c r="B975" s="20">
        <v>5142013</v>
      </c>
      <c r="C975" s="21" t="s">
        <v>857</v>
      </c>
      <c r="D975" s="57">
        <v>0</v>
      </c>
      <c r="E975" s="57">
        <v>0</v>
      </c>
      <c r="F975" s="57">
        <f>+ROUND(Q$975+E975,-2)</f>
        <v>0</v>
      </c>
      <c r="G975" s="57">
        <f>+ROUND(Q$975+F975,-2)</f>
        <v>0</v>
      </c>
      <c r="H975" s="57">
        <f>+ROUND(Q$975+G975,-2)</f>
        <v>0</v>
      </c>
      <c r="I975" s="57">
        <f>+ROUND(Q$975+H975,-2)</f>
        <v>0</v>
      </c>
      <c r="J975" s="57">
        <f>+ROUND(Q$975+I975,-2)</f>
        <v>0</v>
      </c>
      <c r="K975" s="57">
        <f>+ROUND(Q$975+J975,-2)</f>
        <v>0</v>
      </c>
      <c r="L975" s="57">
        <f>+ROUND(Q$975+K975,-2)</f>
        <v>0</v>
      </c>
      <c r="M975" s="57">
        <f>+ROUND(Q$975+L975,-2)</f>
        <v>0</v>
      </c>
      <c r="N975" s="57">
        <f>+ROUND(Q$975+M975,-2)</f>
        <v>0</v>
      </c>
      <c r="O975" s="63">
        <f>+ROUND(Q$975+N975,-2)</f>
        <v>0</v>
      </c>
      <c r="P975" s="65">
        <f t="shared" si="259"/>
        <v>0</v>
      </c>
      <c r="Q975" s="148">
        <f t="shared" si="261"/>
        <v>0</v>
      </c>
      <c r="S975" s="65">
        <f t="shared" si="254"/>
        <v>0</v>
      </c>
      <c r="T975" s="134"/>
    </row>
    <row r="976" spans="1:20" ht="24.75" customHeight="1" outlineLevel="1">
      <c r="A976" s="19">
        <v>51311</v>
      </c>
      <c r="B976" s="20">
        <v>5142014</v>
      </c>
      <c r="C976" s="21" t="s">
        <v>858</v>
      </c>
      <c r="D976" s="57">
        <v>0</v>
      </c>
      <c r="E976" s="57">
        <v>0</v>
      </c>
      <c r="F976" s="57">
        <f>+ROUND(Q$976+E976,-2)</f>
        <v>0</v>
      </c>
      <c r="G976" s="57">
        <f>+ROUND(Q$976+F976,-2)</f>
        <v>0</v>
      </c>
      <c r="H976" s="57">
        <f>+ROUND(Q$976+G976,-2)</f>
        <v>0</v>
      </c>
      <c r="I976" s="57">
        <f>+ROUND(Q$976+H976,-2)</f>
        <v>0</v>
      </c>
      <c r="J976" s="57">
        <f>+ROUND(Q$976+I976,-2)</f>
        <v>0</v>
      </c>
      <c r="K976" s="57">
        <f>+ROUND(Q$976+J976,-2)</f>
        <v>0</v>
      </c>
      <c r="L976" s="57">
        <f>+ROUND(Q$976+K976,-2)</f>
        <v>0</v>
      </c>
      <c r="M976" s="57">
        <f>+ROUND(Q$976+L976,-2)</f>
        <v>0</v>
      </c>
      <c r="N976" s="57">
        <f>+ROUND(Q$976+M976,-2)</f>
        <v>0</v>
      </c>
      <c r="O976" s="63">
        <f>+ROUND(Q$976+N976,-2)</f>
        <v>0</v>
      </c>
      <c r="P976" s="65">
        <f t="shared" si="259"/>
        <v>0</v>
      </c>
      <c r="Q976" s="148">
        <f t="shared" si="261"/>
        <v>0</v>
      </c>
      <c r="S976" s="65">
        <f t="shared" si="254"/>
        <v>0</v>
      </c>
      <c r="T976" s="134"/>
    </row>
    <row r="977" spans="1:20" ht="24.75" customHeight="1" outlineLevel="1">
      <c r="A977" s="19"/>
      <c r="B977" s="20">
        <v>5143000</v>
      </c>
      <c r="C977" s="21" t="s">
        <v>859</v>
      </c>
      <c r="D977" s="57">
        <f t="shared" ref="D977:O977" si="262">+SUM(D978:D985)</f>
        <v>0</v>
      </c>
      <c r="E977" s="57">
        <f t="shared" si="262"/>
        <v>0</v>
      </c>
      <c r="F977" s="57">
        <f t="shared" si="262"/>
        <v>0</v>
      </c>
      <c r="G977" s="57">
        <f t="shared" si="262"/>
        <v>0</v>
      </c>
      <c r="H977" s="57">
        <f t="shared" si="262"/>
        <v>0</v>
      </c>
      <c r="I977" s="57">
        <f t="shared" si="262"/>
        <v>0</v>
      </c>
      <c r="J977" s="57">
        <f t="shared" si="262"/>
        <v>0</v>
      </c>
      <c r="K977" s="57">
        <f t="shared" si="262"/>
        <v>0</v>
      </c>
      <c r="L977" s="57">
        <f t="shared" si="262"/>
        <v>0</v>
      </c>
      <c r="M977" s="57">
        <f t="shared" si="262"/>
        <v>0</v>
      </c>
      <c r="N977" s="57">
        <f t="shared" si="262"/>
        <v>0</v>
      </c>
      <c r="O977" s="63">
        <f t="shared" si="262"/>
        <v>0</v>
      </c>
      <c r="P977" s="65">
        <f t="shared" si="259"/>
        <v>0</v>
      </c>
      <c r="Q977" s="148">
        <f t="shared" si="261"/>
        <v>0</v>
      </c>
      <c r="S977" s="65">
        <f t="shared" si="254"/>
        <v>0</v>
      </c>
      <c r="T977" s="134"/>
    </row>
    <row r="978" spans="1:20" ht="24.75" customHeight="1" outlineLevel="1">
      <c r="A978" s="19">
        <v>51508</v>
      </c>
      <c r="B978" s="20">
        <v>5143011</v>
      </c>
      <c r="C978" s="21" t="s">
        <v>860</v>
      </c>
      <c r="D978" s="57">
        <v>0</v>
      </c>
      <c r="E978" s="57">
        <v>0</v>
      </c>
      <c r="F978" s="57">
        <f>+ROUND(Q$978+E978,-2)</f>
        <v>0</v>
      </c>
      <c r="G978" s="57">
        <f>+ROUND(Q$978+F978,-2)</f>
        <v>0</v>
      </c>
      <c r="H978" s="57">
        <f>+ROUND(Q$978+G978,-2)</f>
        <v>0</v>
      </c>
      <c r="I978" s="57">
        <f>+ROUND(Q$978+H978,-2)</f>
        <v>0</v>
      </c>
      <c r="J978" s="57">
        <f>+ROUND(Q$978+I978,-2)</f>
        <v>0</v>
      </c>
      <c r="K978" s="57">
        <f>+ROUND(Q$978+J978,-2)</f>
        <v>0</v>
      </c>
      <c r="L978" s="57">
        <f>+ROUND(Q$978+K978,-2)</f>
        <v>0</v>
      </c>
      <c r="M978" s="57">
        <f>+ROUND(Q$978+L978,-2)</f>
        <v>0</v>
      </c>
      <c r="N978" s="57">
        <f>+ROUND(Q$978+M978,-2)</f>
        <v>0</v>
      </c>
      <c r="O978" s="63">
        <f>+ROUND(Q$978+N978,-2)</f>
        <v>0</v>
      </c>
      <c r="P978" s="65">
        <f t="shared" si="259"/>
        <v>0</v>
      </c>
      <c r="Q978" s="148">
        <f t="shared" si="261"/>
        <v>0</v>
      </c>
      <c r="S978" s="65">
        <f t="shared" si="254"/>
        <v>0</v>
      </c>
      <c r="T978" s="134"/>
    </row>
    <row r="979" spans="1:20" ht="24.75" customHeight="1" outlineLevel="1">
      <c r="A979" s="19">
        <v>51509</v>
      </c>
      <c r="B979" s="20">
        <v>5143012</v>
      </c>
      <c r="C979" s="21" t="s">
        <v>861</v>
      </c>
      <c r="D979" s="57">
        <v>0</v>
      </c>
      <c r="E979" s="57">
        <v>0</v>
      </c>
      <c r="F979" s="57">
        <f>+ROUND(Q$979+E979,-2)</f>
        <v>0</v>
      </c>
      <c r="G979" s="57">
        <f>+ROUND(Q$979+F979,-2)</f>
        <v>0</v>
      </c>
      <c r="H979" s="57">
        <f>+ROUND(Q$979+G979,-2)</f>
        <v>0</v>
      </c>
      <c r="I979" s="57">
        <f>+ROUND(Q$979+H979,-2)</f>
        <v>0</v>
      </c>
      <c r="J979" s="57">
        <f>+ROUND(Q$979+I979,-2)</f>
        <v>0</v>
      </c>
      <c r="K979" s="57">
        <f>+ROUND(Q$979+J979,-2)</f>
        <v>0</v>
      </c>
      <c r="L979" s="57">
        <f>+ROUND(Q$979+K979,-2)</f>
        <v>0</v>
      </c>
      <c r="M979" s="57">
        <f>+ROUND(Q$979+L979,-2)</f>
        <v>0</v>
      </c>
      <c r="N979" s="57">
        <f>+ROUND(Q$979+M979,-2)</f>
        <v>0</v>
      </c>
      <c r="O979" s="63">
        <f>+ROUND(Q$979+N979,-2)</f>
        <v>0</v>
      </c>
      <c r="P979" s="65">
        <f t="shared" si="259"/>
        <v>0</v>
      </c>
      <c r="Q979" s="148">
        <f t="shared" si="261"/>
        <v>0</v>
      </c>
      <c r="S979" s="65">
        <f t="shared" si="254"/>
        <v>0</v>
      </c>
      <c r="T979" s="134"/>
    </row>
    <row r="980" spans="1:20" ht="24.75" customHeight="1" outlineLevel="1">
      <c r="A980" s="19">
        <v>51510</v>
      </c>
      <c r="B980" s="20">
        <v>5143013</v>
      </c>
      <c r="C980" s="21" t="s">
        <v>862</v>
      </c>
      <c r="D980" s="57">
        <v>0</v>
      </c>
      <c r="E980" s="57">
        <v>0</v>
      </c>
      <c r="F980" s="57">
        <f>+ROUND(Q$980+E980,-2)</f>
        <v>0</v>
      </c>
      <c r="G980" s="57">
        <f>+ROUND(Q$980+F980,-2)</f>
        <v>0</v>
      </c>
      <c r="H980" s="57">
        <f>+ROUND(Q$980+G980,-2)</f>
        <v>0</v>
      </c>
      <c r="I980" s="57">
        <f>+ROUND(Q$980+H980,-2)</f>
        <v>0</v>
      </c>
      <c r="J980" s="57">
        <f>+ROUND(Q$980+I980,-2)</f>
        <v>0</v>
      </c>
      <c r="K980" s="57">
        <f>+ROUND(Q$980+J980,-2)</f>
        <v>0</v>
      </c>
      <c r="L980" s="57">
        <f>+ROUND(Q$980+K980,-2)</f>
        <v>0</v>
      </c>
      <c r="M980" s="57">
        <f>+ROUND(Q$980+L980,-2)</f>
        <v>0</v>
      </c>
      <c r="N980" s="57">
        <f>+ROUND(Q$980+M980,-2)</f>
        <v>0</v>
      </c>
      <c r="O980" s="63">
        <f>+ROUND(Q$980+N980,-2)</f>
        <v>0</v>
      </c>
      <c r="P980" s="65">
        <f t="shared" si="259"/>
        <v>0</v>
      </c>
      <c r="Q980" s="148">
        <f t="shared" si="261"/>
        <v>0</v>
      </c>
      <c r="S980" s="65">
        <f t="shared" si="254"/>
        <v>0</v>
      </c>
      <c r="T980" s="134"/>
    </row>
    <row r="981" spans="1:20" ht="24.75" customHeight="1" outlineLevel="1">
      <c r="A981" s="19">
        <v>51511</v>
      </c>
      <c r="B981" s="20">
        <v>5143014</v>
      </c>
      <c r="C981" s="21" t="s">
        <v>863</v>
      </c>
      <c r="D981" s="57">
        <v>0</v>
      </c>
      <c r="E981" s="57">
        <v>0</v>
      </c>
      <c r="F981" s="57">
        <f>+ROUND(Q$981+E981,-2)</f>
        <v>0</v>
      </c>
      <c r="G981" s="57">
        <f>+ROUND(Q$981+F981,-2)</f>
        <v>0</v>
      </c>
      <c r="H981" s="57">
        <f>+ROUND(Q$981+G981,-2)</f>
        <v>0</v>
      </c>
      <c r="I981" s="57">
        <f>+ROUND(Q$981+H981,-2)</f>
        <v>0</v>
      </c>
      <c r="J981" s="57">
        <f>+ROUND(Q$981+I981,-2)</f>
        <v>0</v>
      </c>
      <c r="K981" s="57">
        <f>+ROUND(Q$981+J981,-2)</f>
        <v>0</v>
      </c>
      <c r="L981" s="57">
        <f>+ROUND(Q$981+K981,-2)</f>
        <v>0</v>
      </c>
      <c r="M981" s="57">
        <f>+ROUND(Q$981+L981,-2)</f>
        <v>0</v>
      </c>
      <c r="N981" s="57">
        <f>+ROUND(Q$981+M981,-2)</f>
        <v>0</v>
      </c>
      <c r="O981" s="63">
        <f>+ROUND(Q$981+N981,-2)</f>
        <v>0</v>
      </c>
      <c r="P981" s="65">
        <f t="shared" si="259"/>
        <v>0</v>
      </c>
      <c r="Q981" s="148">
        <f t="shared" si="261"/>
        <v>0</v>
      </c>
      <c r="S981" s="65">
        <f t="shared" si="254"/>
        <v>0</v>
      </c>
      <c r="T981" s="134"/>
    </row>
    <row r="982" spans="1:20" ht="24.75" customHeight="1" outlineLevel="1">
      <c r="A982" s="19">
        <v>51512</v>
      </c>
      <c r="B982" s="20">
        <v>5143015</v>
      </c>
      <c r="C982" s="21" t="s">
        <v>864</v>
      </c>
      <c r="D982" s="57">
        <v>0</v>
      </c>
      <c r="E982" s="57">
        <v>0</v>
      </c>
      <c r="F982" s="57">
        <f>+ROUND(Q$982+E982,-2)</f>
        <v>0</v>
      </c>
      <c r="G982" s="57">
        <f>+ROUND(Q$982+F982,-2)</f>
        <v>0</v>
      </c>
      <c r="H982" s="57">
        <f>+ROUND(Q$982+G982,-2)</f>
        <v>0</v>
      </c>
      <c r="I982" s="57">
        <f>+ROUND(Q$982+H982,-2)</f>
        <v>0</v>
      </c>
      <c r="J982" s="57">
        <f>+ROUND(Q$982+I982,-2)</f>
        <v>0</v>
      </c>
      <c r="K982" s="57">
        <f>+ROUND(Q$982+J982,-2)</f>
        <v>0</v>
      </c>
      <c r="L982" s="57">
        <f>+ROUND(Q$982+K982,-2)</f>
        <v>0</v>
      </c>
      <c r="M982" s="57">
        <f>+ROUND(Q$982+L982,-2)</f>
        <v>0</v>
      </c>
      <c r="N982" s="57">
        <f>+ROUND(Q$982+M982,-2)</f>
        <v>0</v>
      </c>
      <c r="O982" s="63">
        <f>+ROUND(Q$982+N982,-2)</f>
        <v>0</v>
      </c>
      <c r="P982" s="65">
        <f t="shared" si="259"/>
        <v>0</v>
      </c>
      <c r="Q982" s="148">
        <f t="shared" si="261"/>
        <v>0</v>
      </c>
      <c r="S982" s="65">
        <f t="shared" si="254"/>
        <v>0</v>
      </c>
      <c r="T982" s="134"/>
    </row>
    <row r="983" spans="1:20" ht="24.75" customHeight="1" outlineLevel="1">
      <c r="A983" s="19">
        <v>51513</v>
      </c>
      <c r="B983" s="20">
        <v>5143016</v>
      </c>
      <c r="C983" s="21" t="s">
        <v>865</v>
      </c>
      <c r="D983" s="57">
        <v>0</v>
      </c>
      <c r="E983" s="57">
        <v>0</v>
      </c>
      <c r="F983" s="57">
        <f>+ROUND(Q$983+E983,-2)</f>
        <v>0</v>
      </c>
      <c r="G983" s="57">
        <f>+ROUND(Q$983+F983,-2)</f>
        <v>0</v>
      </c>
      <c r="H983" s="57">
        <f>+ROUND(Q$983+G983,-2)</f>
        <v>0</v>
      </c>
      <c r="I983" s="57">
        <f>+ROUND(Q$983+H983,-2)</f>
        <v>0</v>
      </c>
      <c r="J983" s="57">
        <f>+ROUND(Q$983+I983,-2)</f>
        <v>0</v>
      </c>
      <c r="K983" s="57">
        <f>+ROUND(Q$983+J983,-2)</f>
        <v>0</v>
      </c>
      <c r="L983" s="57">
        <f>+ROUND(Q$983+K983,-2)</f>
        <v>0</v>
      </c>
      <c r="M983" s="57">
        <f>+ROUND(Q$983+L983,-2)</f>
        <v>0</v>
      </c>
      <c r="N983" s="57">
        <f>+ROUND(Q$983+M983,-2)</f>
        <v>0</v>
      </c>
      <c r="O983" s="63">
        <f>+ROUND(Q$983+N983,-2)</f>
        <v>0</v>
      </c>
      <c r="P983" s="65">
        <f t="shared" si="259"/>
        <v>0</v>
      </c>
      <c r="Q983" s="148">
        <f t="shared" si="261"/>
        <v>0</v>
      </c>
      <c r="S983" s="65">
        <f t="shared" si="254"/>
        <v>0</v>
      </c>
      <c r="T983" s="134"/>
    </row>
    <row r="984" spans="1:20" ht="24.75" customHeight="1" outlineLevel="1">
      <c r="A984" s="19">
        <v>51515</v>
      </c>
      <c r="B984" s="20">
        <v>5143017</v>
      </c>
      <c r="C984" s="21" t="s">
        <v>866</v>
      </c>
      <c r="D984" s="57">
        <v>0</v>
      </c>
      <c r="E984" s="57">
        <v>0</v>
      </c>
      <c r="F984" s="57">
        <f>+ROUND(Q$984+E984,-2)</f>
        <v>0</v>
      </c>
      <c r="G984" s="57">
        <f>+ROUND(Q$984+F984,-2)</f>
        <v>0</v>
      </c>
      <c r="H984" s="57">
        <f>+ROUND(Q$984+G984,-2)</f>
        <v>0</v>
      </c>
      <c r="I984" s="57">
        <f>+ROUND(Q$984+H984,-2)</f>
        <v>0</v>
      </c>
      <c r="J984" s="57">
        <f>+ROUND(Q$984+I984,-2)</f>
        <v>0</v>
      </c>
      <c r="K984" s="57">
        <f>+ROUND(Q$984+J984,-2)</f>
        <v>0</v>
      </c>
      <c r="L984" s="57">
        <f>+ROUND(Q$984+K984,-2)</f>
        <v>0</v>
      </c>
      <c r="M984" s="57">
        <f>+ROUND(Q$984+L984,-2)</f>
        <v>0</v>
      </c>
      <c r="N984" s="57">
        <f>+ROUND(Q$984+M984,-2)</f>
        <v>0</v>
      </c>
      <c r="O984" s="63">
        <f>+ROUND(Q$984+N984,-2)</f>
        <v>0</v>
      </c>
      <c r="P984" s="65">
        <f t="shared" si="259"/>
        <v>0</v>
      </c>
      <c r="Q984" s="148">
        <f t="shared" si="261"/>
        <v>0</v>
      </c>
      <c r="S984" s="65">
        <f t="shared" si="254"/>
        <v>0</v>
      </c>
      <c r="T984" s="134"/>
    </row>
    <row r="985" spans="1:20" ht="24.75" customHeight="1" outlineLevel="1">
      <c r="A985" s="19">
        <v>51735</v>
      </c>
      <c r="B985" s="20">
        <v>5143018</v>
      </c>
      <c r="C985" s="21" t="s">
        <v>867</v>
      </c>
      <c r="D985" s="57">
        <v>0</v>
      </c>
      <c r="E985" s="57">
        <v>0</v>
      </c>
      <c r="F985" s="57">
        <f>+ROUND(Q$985+E985,-2)</f>
        <v>0</v>
      </c>
      <c r="G985" s="57">
        <f>+ROUND(Q$985+F985,-2)</f>
        <v>0</v>
      </c>
      <c r="H985" s="57">
        <f>+ROUND(Q$985+G985,-2)</f>
        <v>0</v>
      </c>
      <c r="I985" s="57">
        <f>+ROUND(Q$985+H985,-2)</f>
        <v>0</v>
      </c>
      <c r="J985" s="57">
        <f>+ROUND(Q$985+I985,-2)</f>
        <v>0</v>
      </c>
      <c r="K985" s="57">
        <f>+ROUND(Q$985+J985,-2)</f>
        <v>0</v>
      </c>
      <c r="L985" s="57">
        <f>+ROUND(Q$985+K985,-2)</f>
        <v>0</v>
      </c>
      <c r="M985" s="57">
        <f>+ROUND(Q$985+L985,-2)</f>
        <v>0</v>
      </c>
      <c r="N985" s="57">
        <f>+ROUND(Q$985+M985,-2)</f>
        <v>0</v>
      </c>
      <c r="O985" s="63">
        <f>+ROUND(Q$985+N985,-2)</f>
        <v>0</v>
      </c>
      <c r="P985" s="65">
        <f t="shared" si="259"/>
        <v>0</v>
      </c>
      <c r="Q985" s="148">
        <f t="shared" si="261"/>
        <v>0</v>
      </c>
      <c r="S985" s="65">
        <f t="shared" si="254"/>
        <v>0</v>
      </c>
      <c r="T985" s="134"/>
    </row>
    <row r="986" spans="1:20" ht="24.75" customHeight="1" outlineLevel="1">
      <c r="A986" s="19"/>
      <c r="B986" s="20">
        <v>5150000</v>
      </c>
      <c r="C986" s="21" t="s">
        <v>868</v>
      </c>
      <c r="D986" s="57">
        <f t="shared" ref="D986:O986" si="263">+D987+D991</f>
        <v>9608.3179999999993</v>
      </c>
      <c r="E986" s="57">
        <f t="shared" si="263"/>
        <v>19044.859</v>
      </c>
      <c r="F986" s="57">
        <f t="shared" si="263"/>
        <v>28600</v>
      </c>
      <c r="G986" s="57">
        <f t="shared" si="263"/>
        <v>38100</v>
      </c>
      <c r="H986" s="57">
        <f t="shared" si="263"/>
        <v>47600</v>
      </c>
      <c r="I986" s="57">
        <f t="shared" si="263"/>
        <v>57100</v>
      </c>
      <c r="J986" s="57">
        <f t="shared" si="263"/>
        <v>66600</v>
      </c>
      <c r="K986" s="57">
        <f t="shared" si="263"/>
        <v>76100</v>
      </c>
      <c r="L986" s="57">
        <f t="shared" si="263"/>
        <v>85600</v>
      </c>
      <c r="M986" s="57">
        <f t="shared" si="263"/>
        <v>95100</v>
      </c>
      <c r="N986" s="57">
        <f t="shared" si="263"/>
        <v>104600</v>
      </c>
      <c r="O986" s="63">
        <f t="shared" si="263"/>
        <v>114100</v>
      </c>
      <c r="P986" s="65">
        <f t="shared" si="259"/>
        <v>0</v>
      </c>
      <c r="Q986" s="148">
        <f t="shared" si="261"/>
        <v>9522.4295000000002</v>
      </c>
      <c r="S986" s="65">
        <f t="shared" si="254"/>
        <v>0</v>
      </c>
      <c r="T986" s="134"/>
    </row>
    <row r="987" spans="1:20" ht="24.75" customHeight="1" outlineLevel="1">
      <c r="A987" s="19"/>
      <c r="B987" s="20">
        <v>5151000</v>
      </c>
      <c r="C987" s="21" t="s">
        <v>869</v>
      </c>
      <c r="D987" s="57">
        <f t="shared" ref="D987:O987" si="264">+SUM(D988:D990)</f>
        <v>0</v>
      </c>
      <c r="E987" s="57">
        <f t="shared" si="264"/>
        <v>0</v>
      </c>
      <c r="F987" s="57">
        <f t="shared" si="264"/>
        <v>0</v>
      </c>
      <c r="G987" s="57">
        <f t="shared" si="264"/>
        <v>0</v>
      </c>
      <c r="H987" s="57">
        <f t="shared" si="264"/>
        <v>0</v>
      </c>
      <c r="I987" s="57">
        <f t="shared" si="264"/>
        <v>0</v>
      </c>
      <c r="J987" s="57">
        <f t="shared" si="264"/>
        <v>0</v>
      </c>
      <c r="K987" s="57">
        <f t="shared" si="264"/>
        <v>0</v>
      </c>
      <c r="L987" s="57">
        <f t="shared" si="264"/>
        <v>0</v>
      </c>
      <c r="M987" s="57">
        <f t="shared" si="264"/>
        <v>0</v>
      </c>
      <c r="N987" s="57">
        <f t="shared" si="264"/>
        <v>0</v>
      </c>
      <c r="O987" s="63">
        <f t="shared" si="264"/>
        <v>0</v>
      </c>
      <c r="P987" s="65">
        <f t="shared" si="259"/>
        <v>0</v>
      </c>
      <c r="Q987" s="148">
        <f t="shared" si="261"/>
        <v>0</v>
      </c>
      <c r="S987" s="65">
        <f t="shared" si="254"/>
        <v>0</v>
      </c>
      <c r="T987" s="134"/>
    </row>
    <row r="988" spans="1:20" ht="24.75" customHeight="1" outlineLevel="1">
      <c r="A988" s="19">
        <v>51321</v>
      </c>
      <c r="B988" s="20">
        <v>5151011</v>
      </c>
      <c r="C988" s="21" t="s">
        <v>870</v>
      </c>
      <c r="D988" s="57">
        <v>0</v>
      </c>
      <c r="E988" s="57">
        <v>0</v>
      </c>
      <c r="F988" s="57">
        <f>+ROUND(Q$988+E988,-2)</f>
        <v>0</v>
      </c>
      <c r="G988" s="57">
        <f>+ROUND(Q$988+F988,-2)</f>
        <v>0</v>
      </c>
      <c r="H988" s="57">
        <f>+ROUND(Q$988+G988,-2)</f>
        <v>0</v>
      </c>
      <c r="I988" s="57">
        <f>+ROUND(Q$988+H988,-2)</f>
        <v>0</v>
      </c>
      <c r="J988" s="57">
        <f>+ROUND(Q$988+I988,-2)</f>
        <v>0</v>
      </c>
      <c r="K988" s="57">
        <f>+ROUND(Q$988+J988,-2)</f>
        <v>0</v>
      </c>
      <c r="L988" s="57">
        <f>+ROUND(Q$988+K988,-2)</f>
        <v>0</v>
      </c>
      <c r="M988" s="57">
        <f>+ROUND(Q$988+L988,-2)</f>
        <v>0</v>
      </c>
      <c r="N988" s="57">
        <f>+ROUND(Q$988+M988,-2)</f>
        <v>0</v>
      </c>
      <c r="O988" s="63">
        <f>+ROUND(Q$988+N988,-2)</f>
        <v>0</v>
      </c>
      <c r="P988" s="65">
        <f t="shared" si="259"/>
        <v>0</v>
      </c>
      <c r="Q988" s="148">
        <f t="shared" si="261"/>
        <v>0</v>
      </c>
      <c r="S988" s="65">
        <f t="shared" si="254"/>
        <v>0</v>
      </c>
      <c r="T988" s="134"/>
    </row>
    <row r="989" spans="1:20" ht="24.75" customHeight="1" outlineLevel="1">
      <c r="A989" s="19">
        <v>51322</v>
      </c>
      <c r="B989" s="20">
        <v>5151012</v>
      </c>
      <c r="C989" s="21" t="s">
        <v>871</v>
      </c>
      <c r="D989" s="57">
        <v>0</v>
      </c>
      <c r="E989" s="57">
        <v>0</v>
      </c>
      <c r="F989" s="57">
        <f>+ROUND(Q$989+E989,-2)</f>
        <v>0</v>
      </c>
      <c r="G989" s="57">
        <f>+ROUND(Q$989+F989,-2)</f>
        <v>0</v>
      </c>
      <c r="H989" s="57">
        <f>+ROUND(Q$989+G989,-2)</f>
        <v>0</v>
      </c>
      <c r="I989" s="57">
        <f>+ROUND(Q$989+H989,-2)</f>
        <v>0</v>
      </c>
      <c r="J989" s="57">
        <f>+ROUND(Q$989+I989,-2)</f>
        <v>0</v>
      </c>
      <c r="K989" s="57">
        <f>+ROUND(Q$989+J989,-2)</f>
        <v>0</v>
      </c>
      <c r="L989" s="57">
        <f>+ROUND(Q$989+K989,-2)</f>
        <v>0</v>
      </c>
      <c r="M989" s="57">
        <f>+ROUND(Q$989+L989,-2)</f>
        <v>0</v>
      </c>
      <c r="N989" s="57">
        <f>+ROUND(Q$989+M989,-2)</f>
        <v>0</v>
      </c>
      <c r="O989" s="63">
        <f>+ROUND(Q$989+N989,-2)</f>
        <v>0</v>
      </c>
      <c r="P989" s="65">
        <f t="shared" si="259"/>
        <v>0</v>
      </c>
      <c r="Q989" s="148">
        <f t="shared" si="261"/>
        <v>0</v>
      </c>
      <c r="S989" s="65">
        <f t="shared" si="254"/>
        <v>0</v>
      </c>
      <c r="T989" s="134"/>
    </row>
    <row r="990" spans="1:20" ht="24.75" customHeight="1" outlineLevel="1">
      <c r="A990" s="19">
        <v>51724</v>
      </c>
      <c r="B990" s="20">
        <v>5151013</v>
      </c>
      <c r="C990" s="21" t="s">
        <v>872</v>
      </c>
      <c r="D990" s="57">
        <v>0</v>
      </c>
      <c r="E990" s="57">
        <v>0</v>
      </c>
      <c r="F990" s="57">
        <f>+ROUND(Q$990+E990,-2)</f>
        <v>0</v>
      </c>
      <c r="G990" s="57">
        <f>+ROUND(Q$990+F990,-2)</f>
        <v>0</v>
      </c>
      <c r="H990" s="57">
        <f>+ROUND(Q$990+G990,-2)</f>
        <v>0</v>
      </c>
      <c r="I990" s="57">
        <f>+ROUND(Q$990+H990,-2)</f>
        <v>0</v>
      </c>
      <c r="J990" s="57">
        <f>+ROUND(Q$990+I990,-2)</f>
        <v>0</v>
      </c>
      <c r="K990" s="57">
        <f>+ROUND(Q$990+J990,-2)</f>
        <v>0</v>
      </c>
      <c r="L990" s="57">
        <f>+ROUND(Q$990+K990,-2)</f>
        <v>0</v>
      </c>
      <c r="M990" s="57">
        <f>+ROUND(Q$990+L990,-2)</f>
        <v>0</v>
      </c>
      <c r="N990" s="57">
        <f>+ROUND(Q$990+M990,-2)</f>
        <v>0</v>
      </c>
      <c r="O990" s="63">
        <f>+ROUND(Q$990+N990,-2)</f>
        <v>0</v>
      </c>
      <c r="P990" s="65">
        <f t="shared" si="259"/>
        <v>0</v>
      </c>
      <c r="Q990" s="148">
        <f t="shared" si="261"/>
        <v>0</v>
      </c>
      <c r="S990" s="65">
        <f t="shared" si="254"/>
        <v>0</v>
      </c>
      <c r="T990" s="134"/>
    </row>
    <row r="991" spans="1:20" ht="24.75" customHeight="1" outlineLevel="1">
      <c r="A991" s="19"/>
      <c r="B991" s="20">
        <v>5152000</v>
      </c>
      <c r="C991" s="21" t="s">
        <v>873</v>
      </c>
      <c r="D991" s="57">
        <f t="shared" ref="D991:O991" si="265">+SUM(D992:D1005)</f>
        <v>9608.3179999999993</v>
      </c>
      <c r="E991" s="57">
        <f t="shared" si="265"/>
        <v>19044.859</v>
      </c>
      <c r="F991" s="57">
        <f t="shared" si="265"/>
        <v>28600</v>
      </c>
      <c r="G991" s="57">
        <f t="shared" si="265"/>
        <v>38100</v>
      </c>
      <c r="H991" s="57">
        <f t="shared" si="265"/>
        <v>47600</v>
      </c>
      <c r="I991" s="57">
        <f t="shared" si="265"/>
        <v>57100</v>
      </c>
      <c r="J991" s="57">
        <f t="shared" si="265"/>
        <v>66600</v>
      </c>
      <c r="K991" s="57">
        <f t="shared" si="265"/>
        <v>76100</v>
      </c>
      <c r="L991" s="57">
        <f t="shared" si="265"/>
        <v>85600</v>
      </c>
      <c r="M991" s="57">
        <f t="shared" si="265"/>
        <v>95100</v>
      </c>
      <c r="N991" s="57">
        <f t="shared" si="265"/>
        <v>104600</v>
      </c>
      <c r="O991" s="63">
        <f t="shared" si="265"/>
        <v>114100</v>
      </c>
      <c r="P991" s="65">
        <f t="shared" si="259"/>
        <v>0</v>
      </c>
      <c r="Q991" s="148">
        <f t="shared" si="261"/>
        <v>9522.4295000000002</v>
      </c>
      <c r="S991" s="65">
        <f t="shared" si="254"/>
        <v>0</v>
      </c>
      <c r="T991" s="134"/>
    </row>
    <row r="992" spans="1:20" ht="24.75" customHeight="1" outlineLevel="1">
      <c r="A992" s="19">
        <v>51501</v>
      </c>
      <c r="B992" s="20">
        <v>5152011</v>
      </c>
      <c r="C992" s="21" t="s">
        <v>874</v>
      </c>
      <c r="D992" s="57">
        <v>0</v>
      </c>
      <c r="E992" s="57">
        <v>0</v>
      </c>
      <c r="F992" s="57">
        <f>+ROUND(Q$992+E992,-2)</f>
        <v>0</v>
      </c>
      <c r="G992" s="57">
        <f>+ROUND(Q$992+F992,-2)</f>
        <v>0</v>
      </c>
      <c r="H992" s="57">
        <f>+ROUND(Q$992+G992,-2)</f>
        <v>0</v>
      </c>
      <c r="I992" s="57">
        <f>+ROUND(Q$992+H992,-2)</f>
        <v>0</v>
      </c>
      <c r="J992" s="57">
        <f>+ROUND(Q$992+I992,-2)</f>
        <v>0</v>
      </c>
      <c r="K992" s="57">
        <f>+ROUND(Q$992+J992,-2)</f>
        <v>0</v>
      </c>
      <c r="L992" s="57">
        <f>+ROUND(Q$992+K992,-2)</f>
        <v>0</v>
      </c>
      <c r="M992" s="57">
        <f>+ROUND(Q$992+L992,-2)</f>
        <v>0</v>
      </c>
      <c r="N992" s="57">
        <f>+ROUND(Q$992+M992,-2)</f>
        <v>0</v>
      </c>
      <c r="O992" s="63">
        <f>+ROUND(Q$992+N992,-2)</f>
        <v>0</v>
      </c>
      <c r="P992" s="65">
        <f t="shared" si="259"/>
        <v>0</v>
      </c>
      <c r="Q992" s="148">
        <f t="shared" si="261"/>
        <v>0</v>
      </c>
      <c r="S992" s="65">
        <f t="shared" si="254"/>
        <v>0</v>
      </c>
      <c r="T992" s="134"/>
    </row>
    <row r="993" spans="1:20" ht="24.75" customHeight="1" outlineLevel="1">
      <c r="A993" s="19">
        <v>51502</v>
      </c>
      <c r="B993" s="20">
        <v>5152012</v>
      </c>
      <c r="C993" s="21" t="s">
        <v>875</v>
      </c>
      <c r="D993" s="57">
        <v>0</v>
      </c>
      <c r="E993" s="57">
        <v>0</v>
      </c>
      <c r="F993" s="57">
        <f>+ROUND(Q$993+E993,-2)</f>
        <v>0</v>
      </c>
      <c r="G993" s="57">
        <f>+ROUND(Q$993+F993,-2)</f>
        <v>0</v>
      </c>
      <c r="H993" s="57">
        <f>+ROUND(Q$993+G993,-2)</f>
        <v>0</v>
      </c>
      <c r="I993" s="57">
        <f>+ROUND(Q$993+H993,-2)</f>
        <v>0</v>
      </c>
      <c r="J993" s="57">
        <f>+ROUND(Q$993+I993,-2)</f>
        <v>0</v>
      </c>
      <c r="K993" s="57">
        <f>+ROUND(Q$993+J993,-2)</f>
        <v>0</v>
      </c>
      <c r="L993" s="57">
        <f>+ROUND(Q$993+K993,-2)</f>
        <v>0</v>
      </c>
      <c r="M993" s="57">
        <f>+ROUND(Q$993+L993,-2)</f>
        <v>0</v>
      </c>
      <c r="N993" s="57">
        <f>+ROUND(Q$993+M993,-2)</f>
        <v>0</v>
      </c>
      <c r="O993" s="63">
        <f>+ROUND(Q$993+N993,-2)</f>
        <v>0</v>
      </c>
      <c r="P993" s="65">
        <f t="shared" si="259"/>
        <v>0</v>
      </c>
      <c r="Q993" s="148">
        <f t="shared" si="261"/>
        <v>0</v>
      </c>
      <c r="S993" s="65">
        <f t="shared" si="254"/>
        <v>0</v>
      </c>
      <c r="T993" s="134"/>
    </row>
    <row r="994" spans="1:20" ht="24.75" customHeight="1" outlineLevel="1">
      <c r="A994" s="19">
        <v>51503</v>
      </c>
      <c r="B994" s="20">
        <v>5152013</v>
      </c>
      <c r="C994" s="21" t="s">
        <v>876</v>
      </c>
      <c r="D994" s="57">
        <v>0</v>
      </c>
      <c r="E994" s="57">
        <v>0</v>
      </c>
      <c r="F994" s="57">
        <f>+ROUND(Q$994+E994,-2)</f>
        <v>0</v>
      </c>
      <c r="G994" s="57">
        <f>+ROUND(Q$994+F994,-2)</f>
        <v>0</v>
      </c>
      <c r="H994" s="57">
        <f>+ROUND(Q$994+G994,-2)</f>
        <v>0</v>
      </c>
      <c r="I994" s="57">
        <f>+ROUND(Q$994+H994,-2)</f>
        <v>0</v>
      </c>
      <c r="J994" s="57">
        <f>+ROUND(Q$994+I994,-2)</f>
        <v>0</v>
      </c>
      <c r="K994" s="57">
        <f>+ROUND(Q$994+J994,-2)</f>
        <v>0</v>
      </c>
      <c r="L994" s="57">
        <f>+ROUND(Q$994+K994,-2)</f>
        <v>0</v>
      </c>
      <c r="M994" s="57">
        <f>+ROUND(Q$994+L994,-2)</f>
        <v>0</v>
      </c>
      <c r="N994" s="57">
        <f>+ROUND(Q$994+M994,-2)</f>
        <v>0</v>
      </c>
      <c r="O994" s="63">
        <f>+ROUND(Q$994+N994,-2)</f>
        <v>0</v>
      </c>
      <c r="P994" s="65">
        <f t="shared" si="259"/>
        <v>0</v>
      </c>
      <c r="Q994" s="148">
        <f t="shared" si="261"/>
        <v>0</v>
      </c>
      <c r="S994" s="65">
        <f t="shared" si="254"/>
        <v>0</v>
      </c>
      <c r="T994" s="134"/>
    </row>
    <row r="995" spans="1:20" ht="24.75" customHeight="1" outlineLevel="1">
      <c r="A995" s="19">
        <v>51504</v>
      </c>
      <c r="B995" s="20">
        <v>5152014</v>
      </c>
      <c r="C995" s="21" t="s">
        <v>877</v>
      </c>
      <c r="D995" s="57">
        <v>0</v>
      </c>
      <c r="E995" s="57">
        <v>0</v>
      </c>
      <c r="F995" s="57">
        <f>+ROUND(Q$995+E995,-2)</f>
        <v>0</v>
      </c>
      <c r="G995" s="57">
        <f>+ROUND(Q$995+F995,-2)</f>
        <v>0</v>
      </c>
      <c r="H995" s="57">
        <f>+ROUND(Q$995+G995,-2)</f>
        <v>0</v>
      </c>
      <c r="I995" s="57">
        <f>+ROUND(Q$995+H995,-2)</f>
        <v>0</v>
      </c>
      <c r="J995" s="57">
        <f>+ROUND(Q$995+I995,-2)</f>
        <v>0</v>
      </c>
      <c r="K995" s="57">
        <f>+ROUND(Q$995+J995,-2)</f>
        <v>0</v>
      </c>
      <c r="L995" s="57">
        <f>+ROUND(Q$995+K995,-2)</f>
        <v>0</v>
      </c>
      <c r="M995" s="57">
        <f>+ROUND(Q$995+L995,-2)</f>
        <v>0</v>
      </c>
      <c r="N995" s="57">
        <f>+ROUND(Q$995+M995,-2)</f>
        <v>0</v>
      </c>
      <c r="O995" s="63">
        <f>+ROUND(Q$995+N995,-2)</f>
        <v>0</v>
      </c>
      <c r="P995" s="65">
        <f t="shared" si="259"/>
        <v>0</v>
      </c>
      <c r="Q995" s="148">
        <f t="shared" si="261"/>
        <v>0</v>
      </c>
      <c r="S995" s="65">
        <f t="shared" si="254"/>
        <v>0</v>
      </c>
      <c r="T995" s="134"/>
    </row>
    <row r="996" spans="1:20" ht="24.75" customHeight="1" outlineLevel="1">
      <c r="A996" s="19">
        <v>51505</v>
      </c>
      <c r="B996" s="20">
        <v>5152015</v>
      </c>
      <c r="C996" s="21" t="s">
        <v>878</v>
      </c>
      <c r="D996" s="57">
        <v>0</v>
      </c>
      <c r="E996" s="57">
        <v>0</v>
      </c>
      <c r="F996" s="57">
        <f>+ROUND(Q$996+E996,-2)</f>
        <v>0</v>
      </c>
      <c r="G996" s="57">
        <f>+ROUND(Q$996+F996,-2)</f>
        <v>0</v>
      </c>
      <c r="H996" s="57">
        <f>+ROUND(Q$996+G996,-2)</f>
        <v>0</v>
      </c>
      <c r="I996" s="57">
        <f>+ROUND(Q$996+H996,-2)</f>
        <v>0</v>
      </c>
      <c r="J996" s="57">
        <f>+ROUND(Q$996+I996,-2)</f>
        <v>0</v>
      </c>
      <c r="K996" s="57">
        <f>+ROUND(Q$996+J996,-2)</f>
        <v>0</v>
      </c>
      <c r="L996" s="57">
        <f>+ROUND(Q$996+K996,-2)</f>
        <v>0</v>
      </c>
      <c r="M996" s="57">
        <f>+ROUND(Q$996+L996,-2)</f>
        <v>0</v>
      </c>
      <c r="N996" s="57">
        <f>+ROUND(Q$996+M996,-2)</f>
        <v>0</v>
      </c>
      <c r="O996" s="63">
        <f>+ROUND(Q$996+N996,-2)</f>
        <v>0</v>
      </c>
      <c r="P996" s="65">
        <f t="shared" si="259"/>
        <v>0</v>
      </c>
      <c r="Q996" s="148">
        <f t="shared" si="261"/>
        <v>0</v>
      </c>
      <c r="S996" s="65">
        <f t="shared" si="254"/>
        <v>0</v>
      </c>
      <c r="T996" s="134"/>
    </row>
    <row r="997" spans="1:20" ht="24.75" customHeight="1" outlineLevel="1">
      <c r="A997" s="19">
        <v>51506</v>
      </c>
      <c r="B997" s="20">
        <v>5152016</v>
      </c>
      <c r="C997" s="21" t="s">
        <v>879</v>
      </c>
      <c r="D997" s="57">
        <v>0</v>
      </c>
      <c r="E997" s="57">
        <v>0</v>
      </c>
      <c r="F997" s="57">
        <f>+ROUND(Q$997+E997,-2)</f>
        <v>0</v>
      </c>
      <c r="G997" s="57">
        <f>+ROUND(Q$997+F997,-2)</f>
        <v>0</v>
      </c>
      <c r="H997" s="57">
        <f>+ROUND(Q$997+G997,-2)</f>
        <v>0</v>
      </c>
      <c r="I997" s="57">
        <f>+ROUND(Q$997+H997,-2)</f>
        <v>0</v>
      </c>
      <c r="J997" s="57">
        <f>+ROUND(Q$997+I997,-2)</f>
        <v>0</v>
      </c>
      <c r="K997" s="57">
        <f>+ROUND(Q$997+J997,-2)</f>
        <v>0</v>
      </c>
      <c r="L997" s="57">
        <f>+ROUND(Q$997+K997,-2)</f>
        <v>0</v>
      </c>
      <c r="M997" s="57">
        <f>+ROUND(Q$997+L997,-2)</f>
        <v>0</v>
      </c>
      <c r="N997" s="57">
        <f>+ROUND(Q$997+M997,-2)</f>
        <v>0</v>
      </c>
      <c r="O997" s="63">
        <f>+ROUND(Q$997+N997,-2)</f>
        <v>0</v>
      </c>
      <c r="P997" s="65">
        <f t="shared" si="259"/>
        <v>0</v>
      </c>
      <c r="Q997" s="148">
        <f t="shared" si="261"/>
        <v>0</v>
      </c>
      <c r="S997" s="65">
        <f t="shared" si="254"/>
        <v>0</v>
      </c>
      <c r="T997" s="134"/>
    </row>
    <row r="998" spans="1:20" ht="24.75" customHeight="1" outlineLevel="1">
      <c r="A998" s="19">
        <v>51507</v>
      </c>
      <c r="B998" s="20">
        <v>5152017</v>
      </c>
      <c r="C998" s="21" t="s">
        <v>880</v>
      </c>
      <c r="D998" s="57">
        <v>0</v>
      </c>
      <c r="E998" s="57">
        <v>0</v>
      </c>
      <c r="F998" s="57">
        <f>+ROUND(Q$998+E998,-2)</f>
        <v>0</v>
      </c>
      <c r="G998" s="57">
        <f>+ROUND(Q$998+F998,-2)</f>
        <v>0</v>
      </c>
      <c r="H998" s="57">
        <f>+ROUND(Q$998+G998,-2)</f>
        <v>0</v>
      </c>
      <c r="I998" s="57">
        <f>+ROUND(Q$998+H998,-2)</f>
        <v>0</v>
      </c>
      <c r="J998" s="57">
        <f>+ROUND(Q$998+I998,-2)</f>
        <v>0</v>
      </c>
      <c r="K998" s="57">
        <f>+ROUND(Q$998+J998,-2)</f>
        <v>0</v>
      </c>
      <c r="L998" s="57">
        <f>+ROUND(Q$998+K998,-2)</f>
        <v>0</v>
      </c>
      <c r="M998" s="57">
        <f>+ROUND(Q$998+L998,-2)</f>
        <v>0</v>
      </c>
      <c r="N998" s="57">
        <f>+ROUND(Q$998+M998,-2)</f>
        <v>0</v>
      </c>
      <c r="O998" s="63">
        <f>+ROUND(Q$998+N998,-2)</f>
        <v>0</v>
      </c>
      <c r="P998" s="65">
        <f t="shared" si="259"/>
        <v>0</v>
      </c>
      <c r="Q998" s="148">
        <f t="shared" si="261"/>
        <v>0</v>
      </c>
      <c r="S998" s="65">
        <f t="shared" si="254"/>
        <v>0</v>
      </c>
      <c r="T998" s="134"/>
    </row>
    <row r="999" spans="1:20" ht="24.75" customHeight="1" outlineLevel="1">
      <c r="A999" s="19">
        <v>51516</v>
      </c>
      <c r="B999" s="20">
        <v>5152018</v>
      </c>
      <c r="C999" s="21" t="s">
        <v>881</v>
      </c>
      <c r="D999" s="57">
        <v>0</v>
      </c>
      <c r="E999" s="57">
        <v>0</v>
      </c>
      <c r="F999" s="57">
        <f>+ROUND(Q$999+E999,-2)</f>
        <v>0</v>
      </c>
      <c r="G999" s="57">
        <f>+ROUND(Q$999+F999,-2)</f>
        <v>0</v>
      </c>
      <c r="H999" s="57">
        <f>+ROUND(Q$999+G999,-2)</f>
        <v>0</v>
      </c>
      <c r="I999" s="57">
        <f>+ROUND(Q$999+H999,-2)</f>
        <v>0</v>
      </c>
      <c r="J999" s="57">
        <f>+ROUND(Q$999+I999,-2)</f>
        <v>0</v>
      </c>
      <c r="K999" s="57">
        <f>+ROUND(Q$999+J999,-2)</f>
        <v>0</v>
      </c>
      <c r="L999" s="57">
        <f>+ROUND(Q$999+K999,-2)</f>
        <v>0</v>
      </c>
      <c r="M999" s="57">
        <f>+ROUND(Q$999+L999,-2)</f>
        <v>0</v>
      </c>
      <c r="N999" s="57">
        <f>+ROUND(Q$999+M999,-2)</f>
        <v>0</v>
      </c>
      <c r="O999" s="63">
        <f>+ROUND(Q$999+N999,-2)</f>
        <v>0</v>
      </c>
      <c r="P999" s="65">
        <f t="shared" si="259"/>
        <v>0</v>
      </c>
      <c r="Q999" s="148">
        <f t="shared" si="261"/>
        <v>0</v>
      </c>
      <c r="S999" s="65">
        <f t="shared" si="254"/>
        <v>0</v>
      </c>
      <c r="T999" s="134"/>
    </row>
    <row r="1000" spans="1:20" ht="24.75" customHeight="1" outlineLevel="1">
      <c r="A1000" s="19">
        <v>51734</v>
      </c>
      <c r="B1000" s="20">
        <v>5152021</v>
      </c>
      <c r="C1000" s="21" t="s">
        <v>872</v>
      </c>
      <c r="D1000" s="57">
        <v>0</v>
      </c>
      <c r="E1000" s="57">
        <v>0</v>
      </c>
      <c r="F1000" s="57">
        <f>+ROUND(Q$1000+E1000,-2)</f>
        <v>0</v>
      </c>
      <c r="G1000" s="57">
        <f>+ROUND(Q$1000+F1000,-2)</f>
        <v>0</v>
      </c>
      <c r="H1000" s="57">
        <f>+ROUND(Q$1000+G1000,-2)</f>
        <v>0</v>
      </c>
      <c r="I1000" s="57">
        <f>+ROUND(Q$1000+H1000,-2)</f>
        <v>0</v>
      </c>
      <c r="J1000" s="57">
        <f>+ROUND(Q$1000+I1000,-2)</f>
        <v>0</v>
      </c>
      <c r="K1000" s="57">
        <f>+ROUND(Q$1000+J1000,-2)</f>
        <v>0</v>
      </c>
      <c r="L1000" s="57">
        <f>+ROUND(Q$1000+K1000,-2)</f>
        <v>0</v>
      </c>
      <c r="M1000" s="57">
        <f>+ROUND(Q$1000+L1000,-2)</f>
        <v>0</v>
      </c>
      <c r="N1000" s="57">
        <f>+ROUND(Q$1000+M1000,-2)</f>
        <v>0</v>
      </c>
      <c r="O1000" s="63">
        <f>+ROUND(Q$1000+N1000,-2)</f>
        <v>0</v>
      </c>
      <c r="P1000" s="65">
        <f t="shared" si="259"/>
        <v>0</v>
      </c>
      <c r="Q1000" s="148">
        <f t="shared" si="261"/>
        <v>0</v>
      </c>
      <c r="S1000" s="65">
        <f t="shared" si="254"/>
        <v>0</v>
      </c>
      <c r="T1000" s="134"/>
    </row>
    <row r="1001" spans="1:20" ht="24.75" customHeight="1" outlineLevel="1">
      <c r="A1001" s="19">
        <v>51517</v>
      </c>
      <c r="B1001" s="20">
        <v>5152022</v>
      </c>
      <c r="C1001" s="21" t="s">
        <v>882</v>
      </c>
      <c r="D1001" s="57">
        <v>9608.3179999999993</v>
      </c>
      <c r="E1001" s="57">
        <v>19044.859</v>
      </c>
      <c r="F1001" s="57">
        <f>+ROUND(Q$1001+E1001,-2)</f>
        <v>28600</v>
      </c>
      <c r="G1001" s="57">
        <f>+ROUND(Q$1001+F1001,-2)</f>
        <v>38100</v>
      </c>
      <c r="H1001" s="57">
        <f>+ROUND(Q$1001+G1001,-2)</f>
        <v>47600</v>
      </c>
      <c r="I1001" s="57">
        <f>+ROUND(Q$1001+H1001,-2)</f>
        <v>57100</v>
      </c>
      <c r="J1001" s="57">
        <f>+ROUND(Q$1001+I1001,-2)</f>
        <v>66600</v>
      </c>
      <c r="K1001" s="57">
        <f>+ROUND(Q$1001+J1001,-2)</f>
        <v>76100</v>
      </c>
      <c r="L1001" s="57">
        <f>+ROUND(Q$1001+K1001,-2)</f>
        <v>85600</v>
      </c>
      <c r="M1001" s="57">
        <f>+ROUND(Q$1001+L1001,-2)</f>
        <v>95100</v>
      </c>
      <c r="N1001" s="57">
        <f>+ROUND(Q$1001+M1001,-2)</f>
        <v>104600</v>
      </c>
      <c r="O1001" s="63">
        <f>+ROUND(Q$1001+N1001,-2)</f>
        <v>114100</v>
      </c>
      <c r="P1001" s="65">
        <f t="shared" si="259"/>
        <v>0</v>
      </c>
      <c r="Q1001" s="148">
        <f t="shared" si="261"/>
        <v>9522.4295000000002</v>
      </c>
      <c r="S1001" s="65">
        <f t="shared" si="254"/>
        <v>0</v>
      </c>
      <c r="T1001" s="134"/>
    </row>
    <row r="1002" spans="1:20" ht="24.75" customHeight="1" outlineLevel="1">
      <c r="A1002" s="19">
        <v>51518</v>
      </c>
      <c r="B1002" s="20">
        <v>5152023</v>
      </c>
      <c r="C1002" s="21" t="s">
        <v>883</v>
      </c>
      <c r="D1002" s="57">
        <v>0</v>
      </c>
      <c r="E1002" s="57">
        <v>0</v>
      </c>
      <c r="F1002" s="57">
        <f>+ROUND(Q$1002+E1002,-2)</f>
        <v>0</v>
      </c>
      <c r="G1002" s="57">
        <f>+ROUND(Q$1002+F1002,-2)</f>
        <v>0</v>
      </c>
      <c r="H1002" s="57">
        <f>+ROUND(Q$1002+G1002,-2)</f>
        <v>0</v>
      </c>
      <c r="I1002" s="57">
        <f>+ROUND(Q$1002+H1002,-2)</f>
        <v>0</v>
      </c>
      <c r="J1002" s="57">
        <f>+ROUND(Q$1002+I1002,-2)</f>
        <v>0</v>
      </c>
      <c r="K1002" s="57">
        <f>+ROUND(Q$1002+J1002,-2)</f>
        <v>0</v>
      </c>
      <c r="L1002" s="57">
        <f>+ROUND(Q$1002+K1002,-2)</f>
        <v>0</v>
      </c>
      <c r="M1002" s="57">
        <f>+ROUND(Q$1002+L1002,-2)</f>
        <v>0</v>
      </c>
      <c r="N1002" s="57">
        <f>+ROUND(Q$1002+M1002,-2)</f>
        <v>0</v>
      </c>
      <c r="O1002" s="63">
        <f>+ROUND(Q$1002+N1002,-2)</f>
        <v>0</v>
      </c>
      <c r="P1002" s="65">
        <f t="shared" si="259"/>
        <v>0</v>
      </c>
      <c r="Q1002" s="148">
        <f t="shared" si="261"/>
        <v>0</v>
      </c>
      <c r="S1002" s="65">
        <f t="shared" si="254"/>
        <v>0</v>
      </c>
      <c r="T1002" s="134"/>
    </row>
    <row r="1003" spans="1:20" ht="24.75" customHeight="1" outlineLevel="1">
      <c r="A1003" s="19">
        <v>51521</v>
      </c>
      <c r="B1003" s="20">
        <v>5152024</v>
      </c>
      <c r="C1003" s="21" t="s">
        <v>884</v>
      </c>
      <c r="D1003" s="57">
        <v>0</v>
      </c>
      <c r="E1003" s="57">
        <v>0</v>
      </c>
      <c r="F1003" s="57">
        <f>+ROUND(Q$1003+E1003,-2)</f>
        <v>0</v>
      </c>
      <c r="G1003" s="57">
        <f>+ROUND(Q$1003+F1003,-2)</f>
        <v>0</v>
      </c>
      <c r="H1003" s="57">
        <f>+ROUND(Q$1003+G1003,-2)</f>
        <v>0</v>
      </c>
      <c r="I1003" s="57">
        <f>+ROUND(Q$1003+H1003,-2)</f>
        <v>0</v>
      </c>
      <c r="J1003" s="57">
        <f>+ROUND(Q$1003+I1003,-2)</f>
        <v>0</v>
      </c>
      <c r="K1003" s="57">
        <f>+ROUND(Q$1003+J1003,-2)</f>
        <v>0</v>
      </c>
      <c r="L1003" s="57">
        <f>+ROUND(Q$1003+K1003,-2)</f>
        <v>0</v>
      </c>
      <c r="M1003" s="57">
        <f>+ROUND(Q$1003+L1003,-2)</f>
        <v>0</v>
      </c>
      <c r="N1003" s="57">
        <f>+ROUND(Q$1003+M1003,-2)</f>
        <v>0</v>
      </c>
      <c r="O1003" s="63">
        <f>+ROUND(Q$1003+N1003,-2)</f>
        <v>0</v>
      </c>
      <c r="P1003" s="65">
        <f t="shared" si="259"/>
        <v>0</v>
      </c>
      <c r="Q1003" s="148">
        <f t="shared" si="261"/>
        <v>0</v>
      </c>
      <c r="S1003" s="65">
        <f t="shared" si="254"/>
        <v>0</v>
      </c>
      <c r="T1003" s="134"/>
    </row>
    <row r="1004" spans="1:20" ht="24.75" customHeight="1" outlineLevel="1">
      <c r="A1004" s="19">
        <v>51520</v>
      </c>
      <c r="B1004" s="20">
        <v>5152025</v>
      </c>
      <c r="C1004" s="21" t="s">
        <v>885</v>
      </c>
      <c r="D1004" s="57">
        <v>0</v>
      </c>
      <c r="E1004" s="57">
        <v>0</v>
      </c>
      <c r="F1004" s="57">
        <f>+ROUND(Q$1004+E1004,-2)</f>
        <v>0</v>
      </c>
      <c r="G1004" s="57">
        <f>+ROUND(Q$1004+F1004,-2)</f>
        <v>0</v>
      </c>
      <c r="H1004" s="57">
        <f>+ROUND(Q$1004+G1004,-2)</f>
        <v>0</v>
      </c>
      <c r="I1004" s="57">
        <f>+ROUND(Q$1004+H1004,-2)</f>
        <v>0</v>
      </c>
      <c r="J1004" s="57">
        <f>+ROUND(Q$1004+I1004,-2)</f>
        <v>0</v>
      </c>
      <c r="K1004" s="57">
        <f>+ROUND(Q$1004+J1004,-2)</f>
        <v>0</v>
      </c>
      <c r="L1004" s="57">
        <f>+ROUND(Q$1004+K1004,-2)</f>
        <v>0</v>
      </c>
      <c r="M1004" s="57">
        <f>+ROUND(Q$1004+L1004,-2)</f>
        <v>0</v>
      </c>
      <c r="N1004" s="57">
        <f>+ROUND(Q$1004+M1004,-2)</f>
        <v>0</v>
      </c>
      <c r="O1004" s="63">
        <f>+ROUND(Q$1004+N1004,-2)</f>
        <v>0</v>
      </c>
      <c r="P1004" s="65">
        <f t="shared" si="259"/>
        <v>0</v>
      </c>
      <c r="Q1004" s="148">
        <f t="shared" si="261"/>
        <v>0</v>
      </c>
      <c r="S1004" s="65">
        <f t="shared" si="254"/>
        <v>0</v>
      </c>
      <c r="T1004" s="134"/>
    </row>
    <row r="1005" spans="1:20" ht="24.75" customHeight="1" outlineLevel="1">
      <c r="A1005" s="19">
        <v>51519</v>
      </c>
      <c r="B1005" s="20">
        <v>5152019</v>
      </c>
      <c r="C1005" s="21" t="s">
        <v>886</v>
      </c>
      <c r="D1005" s="57">
        <v>0</v>
      </c>
      <c r="E1005" s="57">
        <v>0</v>
      </c>
      <c r="F1005" s="57">
        <f>+ROUND(Q$1005+E1005,-2)</f>
        <v>0</v>
      </c>
      <c r="G1005" s="57">
        <f>+ROUND(Q$1005+F1005,-2)</f>
        <v>0</v>
      </c>
      <c r="H1005" s="57">
        <f>+ROUND(Q$1005+G1005,-2)</f>
        <v>0</v>
      </c>
      <c r="I1005" s="57">
        <f>+ROUND(Q$1005+H1005,-2)</f>
        <v>0</v>
      </c>
      <c r="J1005" s="57">
        <f>+ROUND(Q$1005+I1005,-2)</f>
        <v>0</v>
      </c>
      <c r="K1005" s="57">
        <f>+ROUND(Q$1005+J1005,-2)</f>
        <v>0</v>
      </c>
      <c r="L1005" s="57">
        <f>+ROUND(Q$1005+K1005,-2)</f>
        <v>0</v>
      </c>
      <c r="M1005" s="57">
        <f>+ROUND(Q$1005+L1005,-2)</f>
        <v>0</v>
      </c>
      <c r="N1005" s="57">
        <f>+ROUND(Q$1005+M1005,-2)</f>
        <v>0</v>
      </c>
      <c r="O1005" s="63">
        <f>+ROUND(Q$1005+N1005,-2)</f>
        <v>0</v>
      </c>
      <c r="P1005" s="65">
        <f t="shared" si="259"/>
        <v>0</v>
      </c>
      <c r="Q1005" s="148">
        <f t="shared" si="261"/>
        <v>0</v>
      </c>
      <c r="S1005" s="65">
        <f t="shared" si="254"/>
        <v>0</v>
      </c>
      <c r="T1005" s="134"/>
    </row>
    <row r="1006" spans="1:20" ht="24.75" customHeight="1" outlineLevel="1">
      <c r="A1006" s="19"/>
      <c r="B1006" s="20">
        <v>5190000</v>
      </c>
      <c r="C1006" s="21" t="s">
        <v>887</v>
      </c>
      <c r="D1006" s="57">
        <f t="shared" ref="D1006:O1006" si="266">+D1007+D1008+D1011+D1013+D1015</f>
        <v>1203114.852</v>
      </c>
      <c r="E1006" s="57">
        <f t="shared" si="266"/>
        <v>2475599.0009999997</v>
      </c>
      <c r="F1006" s="57">
        <f t="shared" si="266"/>
        <v>2475880.7209999999</v>
      </c>
      <c r="G1006" s="57">
        <f t="shared" si="266"/>
        <v>2476180.7209999999</v>
      </c>
      <c r="H1006" s="57">
        <f t="shared" si="266"/>
        <v>2476480.7209999999</v>
      </c>
      <c r="I1006" s="57">
        <f t="shared" si="266"/>
        <v>2476780.7209999999</v>
      </c>
      <c r="J1006" s="57">
        <f t="shared" si="266"/>
        <v>2477080.7209999999</v>
      </c>
      <c r="K1006" s="57">
        <f t="shared" si="266"/>
        <v>2477380.7209999999</v>
      </c>
      <c r="L1006" s="57">
        <f t="shared" si="266"/>
        <v>2477680.7209999999</v>
      </c>
      <c r="M1006" s="57">
        <f t="shared" si="266"/>
        <v>2477980.7209999999</v>
      </c>
      <c r="N1006" s="57">
        <f t="shared" si="266"/>
        <v>2478280.7209999999</v>
      </c>
      <c r="O1006" s="63">
        <f t="shared" si="266"/>
        <v>2478580.7209999999</v>
      </c>
      <c r="P1006" s="65">
        <f t="shared" si="259"/>
        <v>0</v>
      </c>
      <c r="Q1006" s="148">
        <f t="shared" si="261"/>
        <v>1237799.5004999998</v>
      </c>
      <c r="S1006" s="65">
        <f t="shared" si="254"/>
        <v>0</v>
      </c>
      <c r="T1006" s="134"/>
    </row>
    <row r="1007" spans="1:20" ht="24.75" customHeight="1" outlineLevel="1">
      <c r="A1007" s="19"/>
      <c r="B1007" s="20">
        <v>5191000</v>
      </c>
      <c r="C1007" s="21" t="s">
        <v>853</v>
      </c>
      <c r="D1007" s="57">
        <v>0</v>
      </c>
      <c r="E1007" s="57">
        <v>0</v>
      </c>
      <c r="F1007" s="57">
        <f>+ROUND(Q$1007+E1007,-2)</f>
        <v>0</v>
      </c>
      <c r="G1007" s="57">
        <f>+ROUND(Q$1007+F1007,-2)</f>
        <v>0</v>
      </c>
      <c r="H1007" s="57">
        <f>+ROUND(Q$1007+G1007,-2)</f>
        <v>0</v>
      </c>
      <c r="I1007" s="57">
        <f>+ROUND(Q$1007+H1007,-2)</f>
        <v>0</v>
      </c>
      <c r="J1007" s="57">
        <f>+ROUND(Q$1007+I1007,-2)</f>
        <v>0</v>
      </c>
      <c r="K1007" s="57">
        <f>+ROUND(Q$1007+J1007,-2)</f>
        <v>0</v>
      </c>
      <c r="L1007" s="57">
        <f>+ROUND(Q$1007+K1007,-2)</f>
        <v>0</v>
      </c>
      <c r="M1007" s="57">
        <f>+ROUND(Q$1007+L1007,-2)</f>
        <v>0</v>
      </c>
      <c r="N1007" s="57">
        <f>+ROUND(Q$1007+M1007,-2)</f>
        <v>0</v>
      </c>
      <c r="O1007" s="63">
        <f>+ROUND(Q$1007+N1007,-2)</f>
        <v>0</v>
      </c>
      <c r="P1007" s="65">
        <f t="shared" si="259"/>
        <v>0</v>
      </c>
      <c r="Q1007" s="148">
        <f t="shared" si="261"/>
        <v>0</v>
      </c>
      <c r="S1007" s="65">
        <f t="shared" si="254"/>
        <v>0</v>
      </c>
      <c r="T1007" s="134"/>
    </row>
    <row r="1008" spans="1:20" ht="24.75" customHeight="1" outlineLevel="1">
      <c r="A1008" s="19"/>
      <c r="B1008" s="20">
        <v>5192000</v>
      </c>
      <c r="C1008" s="21" t="s">
        <v>854</v>
      </c>
      <c r="D1008" s="57">
        <f t="shared" ref="D1008:O1008" si="267">+D1009+D1010</f>
        <v>0</v>
      </c>
      <c r="E1008" s="57">
        <f t="shared" si="267"/>
        <v>0</v>
      </c>
      <c r="F1008" s="57">
        <f t="shared" si="267"/>
        <v>0</v>
      </c>
      <c r="G1008" s="57">
        <f t="shared" si="267"/>
        <v>0</v>
      </c>
      <c r="H1008" s="57">
        <f t="shared" si="267"/>
        <v>0</v>
      </c>
      <c r="I1008" s="57">
        <f t="shared" si="267"/>
        <v>0</v>
      </c>
      <c r="J1008" s="57">
        <f t="shared" si="267"/>
        <v>0</v>
      </c>
      <c r="K1008" s="57">
        <f t="shared" si="267"/>
        <v>0</v>
      </c>
      <c r="L1008" s="57">
        <f t="shared" si="267"/>
        <v>0</v>
      </c>
      <c r="M1008" s="57">
        <f t="shared" si="267"/>
        <v>0</v>
      </c>
      <c r="N1008" s="57">
        <f t="shared" si="267"/>
        <v>0</v>
      </c>
      <c r="O1008" s="63">
        <f t="shared" si="267"/>
        <v>0</v>
      </c>
      <c r="P1008" s="65">
        <f t="shared" si="259"/>
        <v>0</v>
      </c>
      <c r="Q1008" s="148">
        <f t="shared" si="261"/>
        <v>0</v>
      </c>
      <c r="S1008" s="65">
        <f t="shared" si="254"/>
        <v>0</v>
      </c>
      <c r="T1008" s="134"/>
    </row>
    <row r="1009" spans="1:20" ht="24.75" customHeight="1" outlineLevel="1">
      <c r="A1009" s="19">
        <v>51399</v>
      </c>
      <c r="B1009" s="20">
        <v>5192019</v>
      </c>
      <c r="C1009" s="21" t="s">
        <v>888</v>
      </c>
      <c r="D1009" s="57">
        <v>0</v>
      </c>
      <c r="E1009" s="57">
        <v>0</v>
      </c>
      <c r="F1009" s="57">
        <f>+ROUND(Q$1009+E1009,-2)</f>
        <v>0</v>
      </c>
      <c r="G1009" s="57">
        <f>+ROUND(Q$1009+F1009,-2)</f>
        <v>0</v>
      </c>
      <c r="H1009" s="57">
        <f>+ROUND(Q$1009+G1009,-2)</f>
        <v>0</v>
      </c>
      <c r="I1009" s="57">
        <f>+ROUND(Q$1009+H1009,-2)</f>
        <v>0</v>
      </c>
      <c r="J1009" s="57">
        <f>+ROUND(Q$1009+I1009,-2)</f>
        <v>0</v>
      </c>
      <c r="K1009" s="57">
        <f>+ROUND(Q$1009+J1009,-2)</f>
        <v>0</v>
      </c>
      <c r="L1009" s="57">
        <f>+ROUND(Q$1009+K1009,-2)</f>
        <v>0</v>
      </c>
      <c r="M1009" s="57">
        <f>+ROUND(Q$1009+L1009,-2)</f>
        <v>0</v>
      </c>
      <c r="N1009" s="57">
        <f>+ROUND(Q$1009+M1009,-2)</f>
        <v>0</v>
      </c>
      <c r="O1009" s="63">
        <f>+ROUND(Q$1009+N1009,-2)</f>
        <v>0</v>
      </c>
      <c r="P1009" s="65">
        <f t="shared" si="259"/>
        <v>0</v>
      </c>
      <c r="Q1009" s="148">
        <f t="shared" si="261"/>
        <v>0</v>
      </c>
      <c r="S1009" s="65">
        <f t="shared" si="254"/>
        <v>0</v>
      </c>
      <c r="T1009" s="134"/>
    </row>
    <row r="1010" spans="1:20" ht="24.75" customHeight="1" outlineLevel="1">
      <c r="A1010" s="19">
        <v>51729</v>
      </c>
      <c r="B1010" s="20">
        <v>5192029</v>
      </c>
      <c r="C1010" s="21" t="s">
        <v>889</v>
      </c>
      <c r="D1010" s="57">
        <v>0</v>
      </c>
      <c r="E1010" s="57">
        <v>0</v>
      </c>
      <c r="F1010" s="57">
        <f>+ROUND(Q$1010+E1010,-2)</f>
        <v>0</v>
      </c>
      <c r="G1010" s="57">
        <f>+ROUND(Q$1010+F1010,-2)</f>
        <v>0</v>
      </c>
      <c r="H1010" s="57">
        <f>+ROUND(Q$1010+G1010,-2)</f>
        <v>0</v>
      </c>
      <c r="I1010" s="57">
        <f>+ROUND(Q$1010+H1010,-2)</f>
        <v>0</v>
      </c>
      <c r="J1010" s="57">
        <f>+ROUND(Q$1010+I1010,-2)</f>
        <v>0</v>
      </c>
      <c r="K1010" s="57">
        <f>+ROUND(Q$1010+J1010,-2)</f>
        <v>0</v>
      </c>
      <c r="L1010" s="57">
        <f>+ROUND(Q$1010+K1010,-2)</f>
        <v>0</v>
      </c>
      <c r="M1010" s="57">
        <f>+ROUND(Q$1010+L1010,-2)</f>
        <v>0</v>
      </c>
      <c r="N1010" s="57">
        <f>+ROUND(Q$1010+M1010,-2)</f>
        <v>0</v>
      </c>
      <c r="O1010" s="63">
        <f>+ROUND(Q$1010+N1010,-2)</f>
        <v>0</v>
      </c>
      <c r="P1010" s="65">
        <f t="shared" si="259"/>
        <v>0</v>
      </c>
      <c r="Q1010" s="148">
        <f t="shared" si="261"/>
        <v>0</v>
      </c>
      <c r="S1010" s="65">
        <f t="shared" si="254"/>
        <v>0</v>
      </c>
      <c r="T1010" s="134"/>
    </row>
    <row r="1011" spans="1:20" ht="24.75" customHeight="1" outlineLevel="1">
      <c r="A1011" s="19"/>
      <c r="B1011" s="20">
        <v>5193000</v>
      </c>
      <c r="C1011" s="21" t="s">
        <v>859</v>
      </c>
      <c r="D1011" s="57">
        <f t="shared" ref="D1011:O1011" si="268">+D1012</f>
        <v>0</v>
      </c>
      <c r="E1011" s="57">
        <f t="shared" si="268"/>
        <v>0</v>
      </c>
      <c r="F1011" s="57">
        <f t="shared" si="268"/>
        <v>0</v>
      </c>
      <c r="G1011" s="57">
        <f t="shared" si="268"/>
        <v>0</v>
      </c>
      <c r="H1011" s="57">
        <f t="shared" si="268"/>
        <v>0</v>
      </c>
      <c r="I1011" s="57">
        <f t="shared" si="268"/>
        <v>0</v>
      </c>
      <c r="J1011" s="57">
        <f t="shared" si="268"/>
        <v>0</v>
      </c>
      <c r="K1011" s="57">
        <f t="shared" si="268"/>
        <v>0</v>
      </c>
      <c r="L1011" s="57">
        <f t="shared" si="268"/>
        <v>0</v>
      </c>
      <c r="M1011" s="57">
        <f t="shared" si="268"/>
        <v>0</v>
      </c>
      <c r="N1011" s="57">
        <f t="shared" si="268"/>
        <v>0</v>
      </c>
      <c r="O1011" s="63">
        <f t="shared" si="268"/>
        <v>0</v>
      </c>
      <c r="P1011" s="65">
        <f t="shared" si="259"/>
        <v>0</v>
      </c>
      <c r="Q1011" s="148">
        <f t="shared" si="261"/>
        <v>0</v>
      </c>
      <c r="S1011" s="65">
        <f t="shared" si="254"/>
        <v>0</v>
      </c>
      <c r="T1011" s="134"/>
    </row>
    <row r="1012" spans="1:20" ht="24.75" customHeight="1" outlineLevel="1">
      <c r="A1012" s="19">
        <v>51739</v>
      </c>
      <c r="B1012" s="20">
        <v>5193019</v>
      </c>
      <c r="C1012" s="21" t="s">
        <v>889</v>
      </c>
      <c r="D1012" s="57">
        <v>0</v>
      </c>
      <c r="E1012" s="57">
        <v>0</v>
      </c>
      <c r="F1012" s="57">
        <f>+ROUND(Q$1012+E1012,-2)</f>
        <v>0</v>
      </c>
      <c r="G1012" s="57">
        <f>+ROUND(Q$1012+F1012,-2)</f>
        <v>0</v>
      </c>
      <c r="H1012" s="57">
        <f>+ROUND(Q$1012+G1012,-2)</f>
        <v>0</v>
      </c>
      <c r="I1012" s="57">
        <f>+ROUND(Q$1012+H1012,-2)</f>
        <v>0</v>
      </c>
      <c r="J1012" s="57">
        <f>+ROUND(Q$1012+I1012,-2)</f>
        <v>0</v>
      </c>
      <c r="K1012" s="57">
        <f>+ROUND(Q$1012+J1012,-2)</f>
        <v>0</v>
      </c>
      <c r="L1012" s="57">
        <f>+ROUND(Q$1012+K1012,-2)</f>
        <v>0</v>
      </c>
      <c r="M1012" s="57">
        <f>+ROUND(Q$1012+L1012,-2)</f>
        <v>0</v>
      </c>
      <c r="N1012" s="57">
        <f>+ROUND(Q$1012+M1012,-2)</f>
        <v>0</v>
      </c>
      <c r="O1012" s="63">
        <f>+ROUND(Q$1012+N1012,-2)</f>
        <v>0</v>
      </c>
      <c r="P1012" s="65">
        <f t="shared" si="259"/>
        <v>0</v>
      </c>
      <c r="Q1012" s="148">
        <f t="shared" si="261"/>
        <v>0</v>
      </c>
      <c r="S1012" s="65">
        <f t="shared" si="254"/>
        <v>0</v>
      </c>
      <c r="T1012" s="134"/>
    </row>
    <row r="1013" spans="1:20" ht="24.75" customHeight="1" outlineLevel="1">
      <c r="A1013" s="19"/>
      <c r="B1013" s="20">
        <v>5194000</v>
      </c>
      <c r="C1013" s="21" t="s">
        <v>890</v>
      </c>
      <c r="D1013" s="57">
        <f t="shared" ref="D1013:O1013" si="269">+D1014</f>
        <v>0</v>
      </c>
      <c r="E1013" s="57">
        <f t="shared" si="269"/>
        <v>0</v>
      </c>
      <c r="F1013" s="57">
        <f t="shared" si="269"/>
        <v>0</v>
      </c>
      <c r="G1013" s="57">
        <f t="shared" si="269"/>
        <v>0</v>
      </c>
      <c r="H1013" s="57">
        <f t="shared" si="269"/>
        <v>0</v>
      </c>
      <c r="I1013" s="57">
        <f t="shared" si="269"/>
        <v>0</v>
      </c>
      <c r="J1013" s="57">
        <f t="shared" si="269"/>
        <v>0</v>
      </c>
      <c r="K1013" s="57">
        <f t="shared" si="269"/>
        <v>0</v>
      </c>
      <c r="L1013" s="57">
        <f t="shared" si="269"/>
        <v>0</v>
      </c>
      <c r="M1013" s="57">
        <f t="shared" si="269"/>
        <v>0</v>
      </c>
      <c r="N1013" s="57">
        <f t="shared" si="269"/>
        <v>0</v>
      </c>
      <c r="O1013" s="63">
        <f t="shared" si="269"/>
        <v>0</v>
      </c>
      <c r="P1013" s="65">
        <f t="shared" si="259"/>
        <v>0</v>
      </c>
      <c r="Q1013" s="148">
        <f t="shared" si="261"/>
        <v>0</v>
      </c>
      <c r="S1013" s="65">
        <f t="shared" si="254"/>
        <v>0</v>
      </c>
      <c r="T1013" s="134"/>
    </row>
    <row r="1014" spans="1:20" ht="24.75" customHeight="1" outlineLevel="1">
      <c r="A1014" s="19">
        <v>51710</v>
      </c>
      <c r="B1014" s="20">
        <v>5194011</v>
      </c>
      <c r="C1014" s="21" t="s">
        <v>891</v>
      </c>
      <c r="D1014" s="57">
        <v>0</v>
      </c>
      <c r="E1014" s="57">
        <v>0</v>
      </c>
      <c r="F1014" s="57">
        <f>+ROUND(Q$1014+E1014,-2)</f>
        <v>0</v>
      </c>
      <c r="G1014" s="57">
        <f>+ROUND(Q$1014+F1014,-2)</f>
        <v>0</v>
      </c>
      <c r="H1014" s="57">
        <f>+ROUND(Q$1014+G1014,-2)</f>
        <v>0</v>
      </c>
      <c r="I1014" s="57">
        <f>+ROUND(Q$1014+H1014,-2)</f>
        <v>0</v>
      </c>
      <c r="J1014" s="57">
        <f>+ROUND(Q$1014+I1014,-2)</f>
        <v>0</v>
      </c>
      <c r="K1014" s="57">
        <f>+ROUND(Q$1014+J1014,-2)</f>
        <v>0</v>
      </c>
      <c r="L1014" s="57">
        <f>+ROUND(Q$1014+K1014,-2)</f>
        <v>0</v>
      </c>
      <c r="M1014" s="57">
        <f>+ROUND(Q$1014+L1014,-2)</f>
        <v>0</v>
      </c>
      <c r="N1014" s="57">
        <f>+ROUND(Q$1014+M1014,-2)</f>
        <v>0</v>
      </c>
      <c r="O1014" s="63">
        <f>+ROUND(Q$1014+N1014,-2)</f>
        <v>0</v>
      </c>
      <c r="P1014" s="65">
        <f t="shared" si="259"/>
        <v>0</v>
      </c>
      <c r="Q1014" s="148">
        <f t="shared" si="261"/>
        <v>0</v>
      </c>
      <c r="S1014" s="65">
        <f t="shared" si="254"/>
        <v>0</v>
      </c>
      <c r="T1014" s="134"/>
    </row>
    <row r="1015" spans="1:20" ht="24.75" customHeight="1" outlineLevel="1">
      <c r="A1015" s="19"/>
      <c r="B1015" s="20">
        <v>5195000</v>
      </c>
      <c r="C1015" s="21" t="s">
        <v>892</v>
      </c>
      <c r="D1015" s="57">
        <f t="shared" ref="D1015:O1015" si="270">+SUM(D1016:D1018)</f>
        <v>1203114.852</v>
      </c>
      <c r="E1015" s="57">
        <f t="shared" si="270"/>
        <v>2475599.0009999997</v>
      </c>
      <c r="F1015" s="57">
        <f t="shared" si="270"/>
        <v>2475880.7209999999</v>
      </c>
      <c r="G1015" s="57">
        <f t="shared" si="270"/>
        <v>2476180.7209999999</v>
      </c>
      <c r="H1015" s="57">
        <f t="shared" si="270"/>
        <v>2476480.7209999999</v>
      </c>
      <c r="I1015" s="57">
        <f t="shared" si="270"/>
        <v>2476780.7209999999</v>
      </c>
      <c r="J1015" s="57">
        <f t="shared" si="270"/>
        <v>2477080.7209999999</v>
      </c>
      <c r="K1015" s="57">
        <f t="shared" si="270"/>
        <v>2477380.7209999999</v>
      </c>
      <c r="L1015" s="57">
        <f t="shared" si="270"/>
        <v>2477680.7209999999</v>
      </c>
      <c r="M1015" s="57">
        <f t="shared" si="270"/>
        <v>2477980.7209999999</v>
      </c>
      <c r="N1015" s="57">
        <f t="shared" si="270"/>
        <v>2478280.7209999999</v>
      </c>
      <c r="O1015" s="63">
        <f t="shared" si="270"/>
        <v>2478580.7209999999</v>
      </c>
      <c r="P1015" s="65">
        <f t="shared" si="259"/>
        <v>0</v>
      </c>
      <c r="Q1015" s="148">
        <f t="shared" si="261"/>
        <v>1237799.5004999998</v>
      </c>
      <c r="S1015" s="65">
        <f t="shared" si="254"/>
        <v>0</v>
      </c>
      <c r="T1015" s="134"/>
    </row>
    <row r="1016" spans="1:20" ht="24.75" customHeight="1" outlineLevel="1">
      <c r="A1016" s="19">
        <v>57020</v>
      </c>
      <c r="B1016" s="20">
        <v>5195011</v>
      </c>
      <c r="C1016" s="21" t="s">
        <v>893</v>
      </c>
      <c r="D1016" s="57">
        <v>1202795.0519999999</v>
      </c>
      <c r="E1016" s="57">
        <v>2474980.7209999999</v>
      </c>
      <c r="F1016" s="57">
        <v>2474980.7209999999</v>
      </c>
      <c r="G1016" s="57">
        <v>2474980.7209999999</v>
      </c>
      <c r="H1016" s="57">
        <v>2474980.7209999999</v>
      </c>
      <c r="I1016" s="57">
        <v>2474980.7209999999</v>
      </c>
      <c r="J1016" s="57">
        <v>2474980.7209999999</v>
      </c>
      <c r="K1016" s="57">
        <v>2474980.7209999999</v>
      </c>
      <c r="L1016" s="57">
        <v>2474980.7209999999</v>
      </c>
      <c r="M1016" s="57">
        <v>2474980.7209999999</v>
      </c>
      <c r="N1016" s="57">
        <v>2474980.7209999999</v>
      </c>
      <c r="O1016" s="63">
        <v>2474980.7209999999</v>
      </c>
      <c r="P1016" s="65">
        <f t="shared" si="259"/>
        <v>0</v>
      </c>
      <c r="Q1016" s="148" t="e">
        <f>+(E1016/2)*#REF!</f>
        <v>#REF!</v>
      </c>
      <c r="S1016" s="65">
        <f t="shared" si="254"/>
        <v>0</v>
      </c>
      <c r="T1016" s="134"/>
    </row>
    <row r="1017" spans="1:20" ht="24.75" customHeight="1" outlineLevel="1">
      <c r="A1017" s="19">
        <v>57030</v>
      </c>
      <c r="B1017" s="20">
        <v>5195012</v>
      </c>
      <c r="C1017" s="21" t="s">
        <v>894</v>
      </c>
      <c r="D1017" s="57">
        <v>319.8</v>
      </c>
      <c r="E1017" s="57">
        <v>618.28</v>
      </c>
      <c r="F1017" s="57">
        <f>+ROUND(Q$1017+E1017,-2)</f>
        <v>900</v>
      </c>
      <c r="G1017" s="57">
        <f>+ROUND(Q$1017+F1017,-2)</f>
        <v>1200</v>
      </c>
      <c r="H1017" s="57">
        <f>+ROUND(Q$1017+G1017,-2)</f>
        <v>1500</v>
      </c>
      <c r="I1017" s="57">
        <f>+ROUND(Q$1017+H1017,-2)</f>
        <v>1800</v>
      </c>
      <c r="J1017" s="57">
        <f>+ROUND(Q$1017+I1017,-2)</f>
        <v>2100</v>
      </c>
      <c r="K1017" s="57">
        <f>+ROUND(Q$1017+J1017,-2)</f>
        <v>2400</v>
      </c>
      <c r="L1017" s="57">
        <f>+ROUND(Q$1017+K1017,-2)</f>
        <v>2700</v>
      </c>
      <c r="M1017" s="57">
        <f>+ROUND(Q$1017+L1017,-2)</f>
        <v>3000</v>
      </c>
      <c r="N1017" s="57">
        <f>+ROUND(Q$1017+M1017,-2)</f>
        <v>3300</v>
      </c>
      <c r="O1017" s="63">
        <f>+ROUND(Q$1017+N1017,-2)</f>
        <v>3600</v>
      </c>
      <c r="P1017" s="65">
        <f t="shared" si="259"/>
        <v>0</v>
      </c>
      <c r="Q1017" s="148">
        <f>+E1017/2</f>
        <v>309.14</v>
      </c>
      <c r="S1017" s="65">
        <f t="shared" si="254"/>
        <v>0</v>
      </c>
      <c r="T1017" s="134"/>
    </row>
    <row r="1018" spans="1:20" ht="24.75" customHeight="1" outlineLevel="1">
      <c r="A1018" s="19">
        <v>57031</v>
      </c>
      <c r="B1018" s="20">
        <v>5195013</v>
      </c>
      <c r="C1018" s="21" t="s">
        <v>895</v>
      </c>
      <c r="D1018" s="57">
        <v>0</v>
      </c>
      <c r="E1018" s="57">
        <v>0</v>
      </c>
      <c r="F1018" s="57">
        <f>+ROUND(Q$1018+E1018,-2)</f>
        <v>0</v>
      </c>
      <c r="G1018" s="57">
        <f>+ROUND(Q$1018+F1018,-2)</f>
        <v>0</v>
      </c>
      <c r="H1018" s="57">
        <f>+ROUND(Q$1018+G1018,-2)</f>
        <v>0</v>
      </c>
      <c r="I1018" s="57">
        <f>+ROUND(Q$1018+H1018,-2)</f>
        <v>0</v>
      </c>
      <c r="J1018" s="57">
        <f>+ROUND(Q$1018+I1018,-2)</f>
        <v>0</v>
      </c>
      <c r="K1018" s="57">
        <f>+ROUND(Q$1018+J1018,-2)</f>
        <v>0</v>
      </c>
      <c r="L1018" s="57">
        <f>+ROUND(Q$1018+K1018,-2)</f>
        <v>0</v>
      </c>
      <c r="M1018" s="57">
        <f>+ROUND(Q$1018+L1018,-2)</f>
        <v>0</v>
      </c>
      <c r="N1018" s="57">
        <f>+ROUND(Q$1018+M1018,-2)</f>
        <v>0</v>
      </c>
      <c r="O1018" s="63">
        <f>+ROUND(Q$1018+N1018,-2)</f>
        <v>0</v>
      </c>
      <c r="P1018" s="65">
        <f t="shared" si="259"/>
        <v>0</v>
      </c>
      <c r="Q1018" s="148">
        <f>+E1018/2</f>
        <v>0</v>
      </c>
      <c r="S1018" s="65">
        <f t="shared" si="254"/>
        <v>0</v>
      </c>
      <c r="T1018" s="134"/>
    </row>
    <row r="1019" spans="1:20" ht="24.75" customHeight="1" outlineLevel="1">
      <c r="A1019" s="19"/>
      <c r="B1019" s="20">
        <v>5200000</v>
      </c>
      <c r="C1019" s="21" t="s">
        <v>896</v>
      </c>
      <c r="D1019" s="57">
        <f t="shared" ref="D1019:O1019" si="271">+D1020</f>
        <v>0</v>
      </c>
      <c r="E1019" s="57">
        <f t="shared" si="271"/>
        <v>0</v>
      </c>
      <c r="F1019" s="57">
        <f t="shared" si="271"/>
        <v>0</v>
      </c>
      <c r="G1019" s="57">
        <f t="shared" si="271"/>
        <v>0</v>
      </c>
      <c r="H1019" s="57">
        <f t="shared" si="271"/>
        <v>0</v>
      </c>
      <c r="I1019" s="57">
        <f t="shared" si="271"/>
        <v>0</v>
      </c>
      <c r="J1019" s="57">
        <f t="shared" si="271"/>
        <v>0</v>
      </c>
      <c r="K1019" s="57">
        <f t="shared" si="271"/>
        <v>0</v>
      </c>
      <c r="L1019" s="57">
        <f t="shared" si="271"/>
        <v>0</v>
      </c>
      <c r="M1019" s="57">
        <f t="shared" si="271"/>
        <v>0</v>
      </c>
      <c r="N1019" s="57">
        <f t="shared" si="271"/>
        <v>0</v>
      </c>
      <c r="O1019" s="63">
        <f t="shared" si="271"/>
        <v>0</v>
      </c>
      <c r="P1019" s="65">
        <f t="shared" si="259"/>
        <v>0</v>
      </c>
      <c r="Q1019" s="148">
        <f>+E1019/2</f>
        <v>0</v>
      </c>
      <c r="S1019" s="65">
        <f t="shared" si="254"/>
        <v>0</v>
      </c>
      <c r="T1019" s="134"/>
    </row>
    <row r="1020" spans="1:20" ht="24.75" customHeight="1" outlineLevel="1">
      <c r="A1020" s="72">
        <v>51741</v>
      </c>
      <c r="B1020" s="73">
        <v>5201011</v>
      </c>
      <c r="C1020" s="74" t="s">
        <v>897</v>
      </c>
      <c r="D1020" s="75">
        <v>0</v>
      </c>
      <c r="E1020" s="75">
        <v>0</v>
      </c>
      <c r="F1020" s="75">
        <f>+ROUND(Q$1020+E1020,-2)</f>
        <v>0</v>
      </c>
      <c r="G1020" s="75">
        <f>+ROUND(Q$1020+F1020,-2)</f>
        <v>0</v>
      </c>
      <c r="H1020" s="75">
        <f>+ROUND(Q$1020+G1020,-2)</f>
        <v>0</v>
      </c>
      <c r="I1020" s="75">
        <f>+ROUND(Q$1020+H1020,-2)</f>
        <v>0</v>
      </c>
      <c r="J1020" s="75">
        <f>+ROUND(Q$1020+I1020,-2)</f>
        <v>0</v>
      </c>
      <c r="K1020" s="75">
        <f>+ROUND(Q$1020+J1020,-2)</f>
        <v>0</v>
      </c>
      <c r="L1020" s="75">
        <f>+ROUND(Q$1020+K1020,-2)</f>
        <v>0</v>
      </c>
      <c r="M1020" s="75">
        <f>+ROUND(Q$1020+L1020,-2)</f>
        <v>0</v>
      </c>
      <c r="N1020" s="75">
        <f>+ROUND(Q$1020+M1020,-2)</f>
        <v>0</v>
      </c>
      <c r="O1020" s="91">
        <f>+ROUND(Q$1020+N1020,-2)</f>
        <v>0</v>
      </c>
      <c r="P1020" s="65">
        <f t="shared" si="259"/>
        <v>0</v>
      </c>
      <c r="Q1020" s="160">
        <f>+E1020/2</f>
        <v>0</v>
      </c>
      <c r="S1020" s="65">
        <f t="shared" si="254"/>
        <v>0</v>
      </c>
      <c r="T1020" s="134"/>
    </row>
    <row r="1021" spans="1:20" ht="24.75" customHeight="1">
      <c r="A1021" s="154" t="s">
        <v>898</v>
      </c>
      <c r="B1021" s="155"/>
      <c r="C1021" s="156"/>
      <c r="D1021" s="157">
        <f t="shared" ref="D1021:O1021" si="272">D1023-D1164</f>
        <v>-1953501.8000000003</v>
      </c>
      <c r="E1021" s="157">
        <f t="shared" si="272"/>
        <v>-3208936.4740000009</v>
      </c>
      <c r="F1021" s="157">
        <f t="shared" si="272"/>
        <v>-7224100.3959999997</v>
      </c>
      <c r="G1021" s="157">
        <f t="shared" si="272"/>
        <v>-12189648.696</v>
      </c>
      <c r="H1021" s="157">
        <f t="shared" si="272"/>
        <v>-15754196.995999999</v>
      </c>
      <c r="I1021" s="157">
        <f t="shared" si="272"/>
        <v>-18926245.296</v>
      </c>
      <c r="J1021" s="157">
        <f t="shared" si="272"/>
        <v>-21943693.596000001</v>
      </c>
      <c r="K1021" s="157">
        <f t="shared" si="272"/>
        <v>-25283641.895999998</v>
      </c>
      <c r="L1021" s="157">
        <f t="shared" si="272"/>
        <v>-28621490.195999999</v>
      </c>
      <c r="M1021" s="157">
        <f t="shared" si="272"/>
        <v>-31966038.495999999</v>
      </c>
      <c r="N1021" s="157">
        <f t="shared" si="272"/>
        <v>-35339686.796000004</v>
      </c>
      <c r="O1021" s="158">
        <f t="shared" si="272"/>
        <v>-40322335.096000001</v>
      </c>
      <c r="P1021" s="65"/>
      <c r="Q1021" s="161"/>
      <c r="S1021" s="65"/>
      <c r="T1021" s="134"/>
    </row>
    <row r="1022" spans="1:20" ht="24.75" customHeight="1">
      <c r="A1022" s="15" t="s">
        <v>899</v>
      </c>
      <c r="B1022" s="80"/>
      <c r="C1022" s="81"/>
      <c r="D1022" s="82">
        <f t="shared" ref="D1022:O1022" si="273">D1023</f>
        <v>574716.39500000002</v>
      </c>
      <c r="E1022" s="82">
        <f t="shared" si="273"/>
        <v>2200154.6230000001</v>
      </c>
      <c r="F1022" s="82">
        <f t="shared" si="273"/>
        <v>2410600</v>
      </c>
      <c r="G1022" s="82">
        <f t="shared" si="273"/>
        <v>2621300</v>
      </c>
      <c r="H1022" s="82">
        <f t="shared" si="273"/>
        <v>2796000</v>
      </c>
      <c r="I1022" s="82">
        <f t="shared" si="273"/>
        <v>3088800</v>
      </c>
      <c r="J1022" s="82">
        <f t="shared" si="273"/>
        <v>3405300</v>
      </c>
      <c r="K1022" s="82">
        <f t="shared" si="273"/>
        <v>3507600</v>
      </c>
      <c r="L1022" s="82">
        <f t="shared" si="273"/>
        <v>3685400</v>
      </c>
      <c r="M1022" s="82">
        <f t="shared" si="273"/>
        <v>3903500</v>
      </c>
      <c r="N1022" s="82">
        <f t="shared" si="273"/>
        <v>4117100</v>
      </c>
      <c r="O1022" s="93">
        <f t="shared" si="273"/>
        <v>4216500</v>
      </c>
      <c r="P1022" s="65">
        <f t="shared" ref="P1022:P1218" si="274">IF(E1022&lt;D1022,1,0)+IF(F1022&lt;E1022,1,0)+IF(G1022&lt;F1022,1,0)+IF(H1022&lt;G1022,1,0)+IF(I1022&lt;H1022,1,0)+IF(J1022&lt;I1022,1,0)+IF(K1022&lt;J1022,1,0)+IF(L1022&lt;K1022,1,0)+IF(M1022&lt;L1022,1,0)+IF(N1022&lt;M1022,1,0)+IF(O1022&lt;N1022,1,0)</f>
        <v>0</v>
      </c>
      <c r="Q1022" s="161"/>
      <c r="S1022" s="65"/>
      <c r="T1022" s="134"/>
    </row>
    <row r="1023" spans="1:20" ht="24.75" customHeight="1" outlineLevel="1">
      <c r="A1023" s="19"/>
      <c r="B1023" s="20">
        <v>4500000</v>
      </c>
      <c r="C1023" s="21" t="s">
        <v>900</v>
      </c>
      <c r="D1023" s="57">
        <f t="shared" ref="D1023:O1023" si="275">+D1024+D1034+D1043+D1052+D1053+D1068+D1098+D1107+D1108</f>
        <v>574716.39500000002</v>
      </c>
      <c r="E1023" s="57">
        <f t="shared" si="275"/>
        <v>2200154.6230000001</v>
      </c>
      <c r="F1023" s="57">
        <f t="shared" si="275"/>
        <v>2410600</v>
      </c>
      <c r="G1023" s="57">
        <f t="shared" si="275"/>
        <v>2621300</v>
      </c>
      <c r="H1023" s="57">
        <f t="shared" si="275"/>
        <v>2796000</v>
      </c>
      <c r="I1023" s="57">
        <f t="shared" si="275"/>
        <v>3088800</v>
      </c>
      <c r="J1023" s="57">
        <f t="shared" si="275"/>
        <v>3405300</v>
      </c>
      <c r="K1023" s="57">
        <f t="shared" si="275"/>
        <v>3507600</v>
      </c>
      <c r="L1023" s="57">
        <f t="shared" si="275"/>
        <v>3685400</v>
      </c>
      <c r="M1023" s="57">
        <f t="shared" si="275"/>
        <v>3903500</v>
      </c>
      <c r="N1023" s="57">
        <f t="shared" si="275"/>
        <v>4117100</v>
      </c>
      <c r="O1023" s="63">
        <f t="shared" si="275"/>
        <v>4216500</v>
      </c>
      <c r="P1023" s="65">
        <f t="shared" si="274"/>
        <v>0</v>
      </c>
      <c r="Q1023" s="142" t="s">
        <v>698</v>
      </c>
      <c r="S1023" s="65"/>
      <c r="T1023" s="134"/>
    </row>
    <row r="1024" spans="1:20" ht="24.75" customHeight="1" outlineLevel="1">
      <c r="A1024" s="19">
        <v>42000</v>
      </c>
      <c r="B1024" s="20">
        <v>4510000</v>
      </c>
      <c r="C1024" s="21" t="s">
        <v>901</v>
      </c>
      <c r="D1024" s="57">
        <f t="shared" ref="D1024:O1024" si="276">+D1025+D1027</f>
        <v>0</v>
      </c>
      <c r="E1024" s="57">
        <f t="shared" si="276"/>
        <v>0</v>
      </c>
      <c r="F1024" s="57">
        <f t="shared" si="276"/>
        <v>0</v>
      </c>
      <c r="G1024" s="57">
        <f t="shared" si="276"/>
        <v>0</v>
      </c>
      <c r="H1024" s="57">
        <f t="shared" si="276"/>
        <v>0</v>
      </c>
      <c r="I1024" s="57">
        <f t="shared" si="276"/>
        <v>0</v>
      </c>
      <c r="J1024" s="57">
        <f t="shared" si="276"/>
        <v>0</v>
      </c>
      <c r="K1024" s="57">
        <f t="shared" si="276"/>
        <v>0</v>
      </c>
      <c r="L1024" s="57">
        <f t="shared" si="276"/>
        <v>0</v>
      </c>
      <c r="M1024" s="57">
        <f t="shared" si="276"/>
        <v>0</v>
      </c>
      <c r="N1024" s="57">
        <f t="shared" si="276"/>
        <v>0</v>
      </c>
      <c r="O1024" s="63">
        <f t="shared" si="276"/>
        <v>0</v>
      </c>
      <c r="P1024" s="65">
        <f t="shared" si="274"/>
        <v>0</v>
      </c>
      <c r="Q1024" s="148">
        <f>+E1024/2</f>
        <v>0</v>
      </c>
      <c r="S1024" s="65">
        <f t="shared" ref="S1024:S1087" si="277">+IF(F1024&lt;E1024,1,0)+IF(G1024&lt;F1024,1,0)+IF(H1024&lt;G1024,1,0)+IF(I1024&lt;H1024,1,0)+IF(J1024&lt;I1024,1,0)+IF(K1024&lt;J1024,1,0)+IF(L1024&lt;K1024,1,0)+IF(M1024&lt;L1024,1,0)+IF(N1024&lt;M1024,1,0)+IF(O1024&lt;N1024,1,0)</f>
        <v>0</v>
      </c>
      <c r="T1024" s="134"/>
    </row>
    <row r="1025" spans="1:20" ht="24.75" customHeight="1" outlineLevel="1">
      <c r="A1025" s="19"/>
      <c r="B1025" s="20">
        <v>4511000</v>
      </c>
      <c r="C1025" s="21" t="s">
        <v>902</v>
      </c>
      <c r="D1025" s="57">
        <f t="shared" ref="D1025:O1025" si="278">+D1026</f>
        <v>0</v>
      </c>
      <c r="E1025" s="57">
        <f t="shared" si="278"/>
        <v>0</v>
      </c>
      <c r="F1025" s="57">
        <f t="shared" si="278"/>
        <v>0</v>
      </c>
      <c r="G1025" s="57">
        <f t="shared" si="278"/>
        <v>0</v>
      </c>
      <c r="H1025" s="57">
        <f t="shared" si="278"/>
        <v>0</v>
      </c>
      <c r="I1025" s="57">
        <f t="shared" si="278"/>
        <v>0</v>
      </c>
      <c r="J1025" s="57">
        <f t="shared" si="278"/>
        <v>0</v>
      </c>
      <c r="K1025" s="57">
        <f t="shared" si="278"/>
        <v>0</v>
      </c>
      <c r="L1025" s="57">
        <f t="shared" si="278"/>
        <v>0</v>
      </c>
      <c r="M1025" s="57">
        <f t="shared" si="278"/>
        <v>0</v>
      </c>
      <c r="N1025" s="57">
        <f t="shared" si="278"/>
        <v>0</v>
      </c>
      <c r="O1025" s="63">
        <f t="shared" si="278"/>
        <v>0</v>
      </c>
      <c r="P1025" s="65">
        <f t="shared" si="274"/>
        <v>0</v>
      </c>
      <c r="Q1025" s="148">
        <f t="shared" ref="Q1025:Q1088" si="279">+E1025/2</f>
        <v>0</v>
      </c>
      <c r="S1025" s="65">
        <f t="shared" si="277"/>
        <v>0</v>
      </c>
      <c r="T1025" s="134"/>
    </row>
    <row r="1026" spans="1:20" ht="24.75" customHeight="1" outlineLevel="1">
      <c r="A1026" s="19">
        <v>42010</v>
      </c>
      <c r="B1026" s="20">
        <v>4511011</v>
      </c>
      <c r="C1026" s="21" t="s">
        <v>903</v>
      </c>
      <c r="D1026" s="57">
        <v>0</v>
      </c>
      <c r="E1026" s="57">
        <v>0</v>
      </c>
      <c r="F1026" s="57">
        <f>+ROUND(Q$1026+E1026,-2)</f>
        <v>0</v>
      </c>
      <c r="G1026" s="57">
        <f>+ROUND(Q$1026+F1026,-2)</f>
        <v>0</v>
      </c>
      <c r="H1026" s="57">
        <f>+ROUND(Q$1026+G1026,-2)</f>
        <v>0</v>
      </c>
      <c r="I1026" s="57">
        <f>+ROUND(Q$1026+H1026,-2)</f>
        <v>0</v>
      </c>
      <c r="J1026" s="57">
        <f>+ROUND(Q$1026+I1026,-2)</f>
        <v>0</v>
      </c>
      <c r="K1026" s="57">
        <f>+ROUND(Q$1026+J1026,-2)</f>
        <v>0</v>
      </c>
      <c r="L1026" s="57">
        <f>+ROUND(Q$1026+K1026,-2)</f>
        <v>0</v>
      </c>
      <c r="M1026" s="57">
        <f>+ROUND(Q$1026+L1026,-2)</f>
        <v>0</v>
      </c>
      <c r="N1026" s="57">
        <f>+ROUND(Q$1026+M1026,-2)</f>
        <v>0</v>
      </c>
      <c r="O1026" s="63">
        <f>+ROUND(Q$1026+N1026,-2)</f>
        <v>0</v>
      </c>
      <c r="P1026" s="65">
        <f t="shared" si="274"/>
        <v>0</v>
      </c>
      <c r="Q1026" s="148">
        <f t="shared" si="279"/>
        <v>0</v>
      </c>
      <c r="S1026" s="65">
        <f t="shared" si="277"/>
        <v>0</v>
      </c>
      <c r="T1026" s="134"/>
    </row>
    <row r="1027" spans="1:20" ht="24.75" customHeight="1" outlineLevel="1">
      <c r="A1027" s="19">
        <v>42020</v>
      </c>
      <c r="B1027" s="20">
        <v>4512000</v>
      </c>
      <c r="C1027" s="21" t="s">
        <v>904</v>
      </c>
      <c r="D1027" s="57">
        <f t="shared" ref="D1027:O1027" si="280">+D1028+D1031+D1032+D1033</f>
        <v>0</v>
      </c>
      <c r="E1027" s="57">
        <f t="shared" si="280"/>
        <v>0</v>
      </c>
      <c r="F1027" s="57">
        <f t="shared" si="280"/>
        <v>0</v>
      </c>
      <c r="G1027" s="57">
        <f t="shared" si="280"/>
        <v>0</v>
      </c>
      <c r="H1027" s="57">
        <f t="shared" si="280"/>
        <v>0</v>
      </c>
      <c r="I1027" s="57">
        <f t="shared" si="280"/>
        <v>0</v>
      </c>
      <c r="J1027" s="57">
        <f t="shared" si="280"/>
        <v>0</v>
      </c>
      <c r="K1027" s="57">
        <f t="shared" si="280"/>
        <v>0</v>
      </c>
      <c r="L1027" s="57">
        <f t="shared" si="280"/>
        <v>0</v>
      </c>
      <c r="M1027" s="57">
        <f t="shared" si="280"/>
        <v>0</v>
      </c>
      <c r="N1027" s="57">
        <f t="shared" si="280"/>
        <v>0</v>
      </c>
      <c r="O1027" s="63">
        <f t="shared" si="280"/>
        <v>0</v>
      </c>
      <c r="P1027" s="65">
        <f t="shared" si="274"/>
        <v>0</v>
      </c>
      <c r="Q1027" s="148">
        <f t="shared" si="279"/>
        <v>0</v>
      </c>
      <c r="S1027" s="65">
        <f t="shared" si="277"/>
        <v>0</v>
      </c>
      <c r="T1027" s="134"/>
    </row>
    <row r="1028" spans="1:20" ht="24.75" customHeight="1" outlineLevel="1">
      <c r="A1028" s="19"/>
      <c r="B1028" s="20">
        <v>4512100</v>
      </c>
      <c r="C1028" s="21" t="s">
        <v>905</v>
      </c>
      <c r="D1028" s="57">
        <f t="shared" ref="D1028:O1028" si="281">+D1029+D1030</f>
        <v>0</v>
      </c>
      <c r="E1028" s="57">
        <f t="shared" si="281"/>
        <v>0</v>
      </c>
      <c r="F1028" s="57">
        <f t="shared" si="281"/>
        <v>0</v>
      </c>
      <c r="G1028" s="57">
        <f t="shared" si="281"/>
        <v>0</v>
      </c>
      <c r="H1028" s="57">
        <f t="shared" si="281"/>
        <v>0</v>
      </c>
      <c r="I1028" s="57">
        <f t="shared" si="281"/>
        <v>0</v>
      </c>
      <c r="J1028" s="57">
        <f t="shared" si="281"/>
        <v>0</v>
      </c>
      <c r="K1028" s="57">
        <f t="shared" si="281"/>
        <v>0</v>
      </c>
      <c r="L1028" s="57">
        <f t="shared" si="281"/>
        <v>0</v>
      </c>
      <c r="M1028" s="57">
        <f t="shared" si="281"/>
        <v>0</v>
      </c>
      <c r="N1028" s="57">
        <f t="shared" si="281"/>
        <v>0</v>
      </c>
      <c r="O1028" s="63">
        <f t="shared" si="281"/>
        <v>0</v>
      </c>
      <c r="P1028" s="65">
        <f t="shared" si="274"/>
        <v>0</v>
      </c>
      <c r="Q1028" s="148">
        <f t="shared" si="279"/>
        <v>0</v>
      </c>
      <c r="S1028" s="65">
        <f t="shared" si="277"/>
        <v>0</v>
      </c>
      <c r="T1028" s="134"/>
    </row>
    <row r="1029" spans="1:20" ht="24.75" customHeight="1" outlineLevel="1">
      <c r="A1029" s="19">
        <v>42022</v>
      </c>
      <c r="B1029" s="20">
        <v>4512115</v>
      </c>
      <c r="C1029" s="21" t="s">
        <v>906</v>
      </c>
      <c r="D1029" s="57">
        <v>0</v>
      </c>
      <c r="E1029" s="57">
        <v>0</v>
      </c>
      <c r="F1029" s="57">
        <f>+ROUND(Q$1029+E1029,-2)</f>
        <v>0</v>
      </c>
      <c r="G1029" s="57">
        <f>+ROUND(Q$1029+F1029,-2)</f>
        <v>0</v>
      </c>
      <c r="H1029" s="57">
        <f>+ROUND(Q$1029+G1029,-2)</f>
        <v>0</v>
      </c>
      <c r="I1029" s="57">
        <f>+ROUND(Q$1029+H1029,-2)</f>
        <v>0</v>
      </c>
      <c r="J1029" s="57">
        <f>+ROUND(Q$1029+I1029,-2)</f>
        <v>0</v>
      </c>
      <c r="K1029" s="57">
        <f>+ROUND(Q$1029+J1029,-2)</f>
        <v>0</v>
      </c>
      <c r="L1029" s="57">
        <f>+ROUND(Q$1029+K1029,-2)</f>
        <v>0</v>
      </c>
      <c r="M1029" s="57">
        <f>+ROUND(Q$1029+L1029,-2)</f>
        <v>0</v>
      </c>
      <c r="N1029" s="57">
        <f>+ROUND(Q$1029+M1029,-2)</f>
        <v>0</v>
      </c>
      <c r="O1029" s="63">
        <f>+ROUND(Q$1029+N1029,-2)</f>
        <v>0</v>
      </c>
      <c r="P1029" s="65">
        <f t="shared" si="274"/>
        <v>0</v>
      </c>
      <c r="Q1029" s="148">
        <f t="shared" si="279"/>
        <v>0</v>
      </c>
      <c r="S1029" s="65">
        <f t="shared" si="277"/>
        <v>0</v>
      </c>
      <c r="T1029" s="134"/>
    </row>
    <row r="1030" spans="1:20" ht="24.75" customHeight="1" outlineLevel="1">
      <c r="A1030" s="19">
        <v>42021</v>
      </c>
      <c r="B1030" s="20">
        <v>4512150</v>
      </c>
      <c r="C1030" s="21" t="s">
        <v>907</v>
      </c>
      <c r="D1030" s="57">
        <v>0</v>
      </c>
      <c r="E1030" s="57">
        <v>0</v>
      </c>
      <c r="F1030" s="57">
        <f>+ROUND(Q$1030+E1030,-2)</f>
        <v>0</v>
      </c>
      <c r="G1030" s="57">
        <f>+ROUND(Q$1030+F1030,-2)</f>
        <v>0</v>
      </c>
      <c r="H1030" s="57">
        <f>+ROUND(Q$1030+G1030,-2)</f>
        <v>0</v>
      </c>
      <c r="I1030" s="57">
        <f>+ROUND(Q$1030+H1030,-2)</f>
        <v>0</v>
      </c>
      <c r="J1030" s="57">
        <f>+ROUND(Q$1030+I1030,-2)</f>
        <v>0</v>
      </c>
      <c r="K1030" s="57">
        <f>+ROUND(Q$1030+J1030,-2)</f>
        <v>0</v>
      </c>
      <c r="L1030" s="57">
        <f>+ROUND(Q$1030+K1030,-2)</f>
        <v>0</v>
      </c>
      <c r="M1030" s="57">
        <f>+ROUND(Q$1030+L1030,-2)</f>
        <v>0</v>
      </c>
      <c r="N1030" s="57">
        <f>+ROUND(Q$1030+M1030,-2)</f>
        <v>0</v>
      </c>
      <c r="O1030" s="63">
        <f>+ROUND(Q$1030+N1030,-2)</f>
        <v>0</v>
      </c>
      <c r="P1030" s="65">
        <f t="shared" si="274"/>
        <v>0</v>
      </c>
      <c r="Q1030" s="148">
        <f t="shared" si="279"/>
        <v>0</v>
      </c>
      <c r="S1030" s="65">
        <f t="shared" si="277"/>
        <v>0</v>
      </c>
      <c r="T1030" s="134"/>
    </row>
    <row r="1031" spans="1:20" ht="24.75" customHeight="1" outlineLevel="1">
      <c r="A1031" s="19">
        <v>42025</v>
      </c>
      <c r="B1031" s="20">
        <v>4512200</v>
      </c>
      <c r="C1031" s="21" t="s">
        <v>908</v>
      </c>
      <c r="D1031" s="57">
        <v>0</v>
      </c>
      <c r="E1031" s="57">
        <v>0</v>
      </c>
      <c r="F1031" s="57">
        <f>+ROUND(Q$1031+E1031,-2)</f>
        <v>0</v>
      </c>
      <c r="G1031" s="57">
        <f>+ROUND(Q$1031+F1031,-2)</f>
        <v>0</v>
      </c>
      <c r="H1031" s="57">
        <f>+ROUND(Q$1031+G1031,-2)</f>
        <v>0</v>
      </c>
      <c r="I1031" s="57">
        <f>+ROUND(Q$1031+H1031,-2)</f>
        <v>0</v>
      </c>
      <c r="J1031" s="57">
        <f>+ROUND(Q$1031+I1031,-2)</f>
        <v>0</v>
      </c>
      <c r="K1031" s="57">
        <f>+ROUND(Q$1031+J1031,-2)</f>
        <v>0</v>
      </c>
      <c r="L1031" s="57">
        <f>+ROUND(Q$1031+K1031,-2)</f>
        <v>0</v>
      </c>
      <c r="M1031" s="57">
        <f>+ROUND(Q$1031+L1031,-2)</f>
        <v>0</v>
      </c>
      <c r="N1031" s="57">
        <f>+ROUND(Q$1031+M1031,-2)</f>
        <v>0</v>
      </c>
      <c r="O1031" s="63">
        <f>+ROUND(Q$1031+N1031,-2)</f>
        <v>0</v>
      </c>
      <c r="P1031" s="65">
        <f t="shared" si="274"/>
        <v>0</v>
      </c>
      <c r="Q1031" s="148">
        <f t="shared" si="279"/>
        <v>0</v>
      </c>
      <c r="S1031" s="65">
        <f t="shared" si="277"/>
        <v>0</v>
      </c>
      <c r="T1031" s="134"/>
    </row>
    <row r="1032" spans="1:20" ht="24.75" customHeight="1" outlineLevel="1">
      <c r="A1032" s="19">
        <v>42026</v>
      </c>
      <c r="B1032" s="20">
        <v>4512300</v>
      </c>
      <c r="C1032" s="21" t="s">
        <v>909</v>
      </c>
      <c r="D1032" s="57">
        <v>0</v>
      </c>
      <c r="E1032" s="57">
        <v>0</v>
      </c>
      <c r="F1032" s="57">
        <f>+ROUND(Q$1032+E1032,-2)</f>
        <v>0</v>
      </c>
      <c r="G1032" s="57">
        <f>+ROUND(Q$1032+F1032,-2)</f>
        <v>0</v>
      </c>
      <c r="H1032" s="57">
        <f>+ROUND(Q$1032+G1032,-2)</f>
        <v>0</v>
      </c>
      <c r="I1032" s="57">
        <f>+ROUND(Q$1032+H1032,-2)</f>
        <v>0</v>
      </c>
      <c r="J1032" s="57">
        <f>+ROUND(Q$1032+I1032,-2)</f>
        <v>0</v>
      </c>
      <c r="K1032" s="57">
        <f>+ROUND(Q$1032+J1032,-2)</f>
        <v>0</v>
      </c>
      <c r="L1032" s="57">
        <f>+ROUND(Q$1032+K1032,-2)</f>
        <v>0</v>
      </c>
      <c r="M1032" s="57">
        <f>+ROUND(Q$1032+L1032,-2)</f>
        <v>0</v>
      </c>
      <c r="N1032" s="57">
        <f>+ROUND(Q$1032+M1032,-2)</f>
        <v>0</v>
      </c>
      <c r="O1032" s="63">
        <f>+ROUND(Q$1032+N1032,-2)</f>
        <v>0</v>
      </c>
      <c r="P1032" s="65">
        <f t="shared" si="274"/>
        <v>0</v>
      </c>
      <c r="Q1032" s="148">
        <f t="shared" si="279"/>
        <v>0</v>
      </c>
      <c r="S1032" s="65">
        <f t="shared" si="277"/>
        <v>0</v>
      </c>
      <c r="T1032" s="134"/>
    </row>
    <row r="1033" spans="1:20" ht="24.75" customHeight="1" outlineLevel="1">
      <c r="A1033" s="19">
        <v>42027</v>
      </c>
      <c r="B1033" s="20">
        <v>4512400</v>
      </c>
      <c r="C1033" s="21" t="s">
        <v>910</v>
      </c>
      <c r="D1033" s="57">
        <v>0</v>
      </c>
      <c r="E1033" s="57">
        <v>0</v>
      </c>
      <c r="F1033" s="57">
        <f>+ROUND(Q$1033+E1033,-2)</f>
        <v>0</v>
      </c>
      <c r="G1033" s="57">
        <f>+ROUND(Q$1033+F1033,-2)</f>
        <v>0</v>
      </c>
      <c r="H1033" s="57">
        <f>+ROUND(Q$1033+G1033,-2)</f>
        <v>0</v>
      </c>
      <c r="I1033" s="57">
        <f>+ROUND(Q$1033+H1033,-2)</f>
        <v>0</v>
      </c>
      <c r="J1033" s="57">
        <f>+ROUND(Q$1033+I1033,-2)</f>
        <v>0</v>
      </c>
      <c r="K1033" s="57">
        <f>+ROUND(Q$1033+J1033,-2)</f>
        <v>0</v>
      </c>
      <c r="L1033" s="57">
        <f>+ROUND(Q$1033+K1033,-2)</f>
        <v>0</v>
      </c>
      <c r="M1033" s="57">
        <f>+ROUND(Q$1033+L1033,-2)</f>
        <v>0</v>
      </c>
      <c r="N1033" s="57">
        <f>+ROUND(Q$1033+M1033,-2)</f>
        <v>0</v>
      </c>
      <c r="O1033" s="63">
        <f>+ROUND(Q$1033+N1033,-2)</f>
        <v>0</v>
      </c>
      <c r="P1033" s="65">
        <f t="shared" si="274"/>
        <v>0</v>
      </c>
      <c r="Q1033" s="148">
        <f t="shared" si="279"/>
        <v>0</v>
      </c>
      <c r="S1033" s="65">
        <f t="shared" si="277"/>
        <v>0</v>
      </c>
      <c r="T1033" s="134"/>
    </row>
    <row r="1034" spans="1:20" ht="24.75" customHeight="1" outlineLevel="1">
      <c r="A1034" s="19"/>
      <c r="B1034" s="20">
        <v>4520000</v>
      </c>
      <c r="C1034" s="21" t="s">
        <v>911</v>
      </c>
      <c r="D1034" s="57">
        <f t="shared" ref="D1034:O1034" si="282">+D1035+D1036</f>
        <v>0</v>
      </c>
      <c r="E1034" s="57">
        <f t="shared" si="282"/>
        <v>0</v>
      </c>
      <c r="F1034" s="57">
        <f t="shared" si="282"/>
        <v>0</v>
      </c>
      <c r="G1034" s="57">
        <f t="shared" si="282"/>
        <v>0</v>
      </c>
      <c r="H1034" s="57">
        <f t="shared" si="282"/>
        <v>0</v>
      </c>
      <c r="I1034" s="57">
        <f t="shared" si="282"/>
        <v>0</v>
      </c>
      <c r="J1034" s="57">
        <f t="shared" si="282"/>
        <v>0</v>
      </c>
      <c r="K1034" s="57">
        <f t="shared" si="282"/>
        <v>0</v>
      </c>
      <c r="L1034" s="57">
        <f t="shared" si="282"/>
        <v>0</v>
      </c>
      <c r="M1034" s="57">
        <f t="shared" si="282"/>
        <v>0</v>
      </c>
      <c r="N1034" s="57">
        <f t="shared" si="282"/>
        <v>0</v>
      </c>
      <c r="O1034" s="63">
        <f t="shared" si="282"/>
        <v>0</v>
      </c>
      <c r="P1034" s="65">
        <f t="shared" si="274"/>
        <v>0</v>
      </c>
      <c r="Q1034" s="148">
        <f t="shared" si="279"/>
        <v>0</v>
      </c>
      <c r="S1034" s="65">
        <f t="shared" si="277"/>
        <v>0</v>
      </c>
      <c r="T1034" s="134"/>
    </row>
    <row r="1035" spans="1:20" ht="24.75" customHeight="1" outlineLevel="1">
      <c r="A1035" s="19"/>
      <c r="B1035" s="20">
        <v>4521000</v>
      </c>
      <c r="C1035" s="21" t="s">
        <v>912</v>
      </c>
      <c r="D1035" s="57">
        <v>0</v>
      </c>
      <c r="E1035" s="57">
        <v>0</v>
      </c>
      <c r="F1035" s="57">
        <f>+ROUND(Q$1035+E1035,-2)</f>
        <v>0</v>
      </c>
      <c r="G1035" s="57">
        <f>+ROUND(Q$1035+F1035,-2)</f>
        <v>0</v>
      </c>
      <c r="H1035" s="57">
        <f>+ROUND(Q$1035+G1035,-2)</f>
        <v>0</v>
      </c>
      <c r="I1035" s="57">
        <f>+ROUND(Q$1035+H1035,-2)</f>
        <v>0</v>
      </c>
      <c r="J1035" s="57">
        <f>+ROUND(Q$1035+I1035,-2)</f>
        <v>0</v>
      </c>
      <c r="K1035" s="57">
        <f>+ROUND(Q$1035+J1035,-2)</f>
        <v>0</v>
      </c>
      <c r="L1035" s="57">
        <f>+ROUND(Q$1035+K1035,-2)</f>
        <v>0</v>
      </c>
      <c r="M1035" s="57">
        <f>+ROUND(Q$1035+L1035,-2)</f>
        <v>0</v>
      </c>
      <c r="N1035" s="57">
        <f>+ROUND(Q$1035+M1035,-2)</f>
        <v>0</v>
      </c>
      <c r="O1035" s="63">
        <f>+ROUND(Q$1035+N1035,-2)</f>
        <v>0</v>
      </c>
      <c r="P1035" s="65">
        <f t="shared" si="274"/>
        <v>0</v>
      </c>
      <c r="Q1035" s="148">
        <f t="shared" si="279"/>
        <v>0</v>
      </c>
      <c r="S1035" s="65">
        <f t="shared" si="277"/>
        <v>0</v>
      </c>
      <c r="T1035" s="134"/>
    </row>
    <row r="1036" spans="1:20" ht="24.75" customHeight="1" outlineLevel="1">
      <c r="A1036" s="19"/>
      <c r="B1036" s="20">
        <v>4522000</v>
      </c>
      <c r="C1036" s="21" t="s">
        <v>913</v>
      </c>
      <c r="D1036" s="57">
        <f t="shared" ref="D1036:O1036" si="283">+D1037+D1040+D1041+D1042</f>
        <v>0</v>
      </c>
      <c r="E1036" s="57">
        <f t="shared" si="283"/>
        <v>0</v>
      </c>
      <c r="F1036" s="57">
        <f t="shared" si="283"/>
        <v>0</v>
      </c>
      <c r="G1036" s="57">
        <f t="shared" si="283"/>
        <v>0</v>
      </c>
      <c r="H1036" s="57">
        <f t="shared" si="283"/>
        <v>0</v>
      </c>
      <c r="I1036" s="57">
        <f t="shared" si="283"/>
        <v>0</v>
      </c>
      <c r="J1036" s="57">
        <f t="shared" si="283"/>
        <v>0</v>
      </c>
      <c r="K1036" s="57">
        <f t="shared" si="283"/>
        <v>0</v>
      </c>
      <c r="L1036" s="57">
        <f t="shared" si="283"/>
        <v>0</v>
      </c>
      <c r="M1036" s="57">
        <f t="shared" si="283"/>
        <v>0</v>
      </c>
      <c r="N1036" s="57">
        <f t="shared" si="283"/>
        <v>0</v>
      </c>
      <c r="O1036" s="63">
        <f t="shared" si="283"/>
        <v>0</v>
      </c>
      <c r="P1036" s="65">
        <f t="shared" si="274"/>
        <v>0</v>
      </c>
      <c r="Q1036" s="148">
        <f t="shared" si="279"/>
        <v>0</v>
      </c>
      <c r="S1036" s="65">
        <f t="shared" si="277"/>
        <v>0</v>
      </c>
      <c r="T1036" s="134"/>
    </row>
    <row r="1037" spans="1:20" ht="24.75" customHeight="1" outlineLevel="1">
      <c r="A1037" s="19"/>
      <c r="B1037" s="20">
        <v>4522100</v>
      </c>
      <c r="C1037" s="21" t="s">
        <v>914</v>
      </c>
      <c r="D1037" s="57">
        <f t="shared" ref="D1037:O1037" si="284">+D1038+D1039</f>
        <v>0</v>
      </c>
      <c r="E1037" s="57">
        <f t="shared" si="284"/>
        <v>0</v>
      </c>
      <c r="F1037" s="57">
        <f t="shared" si="284"/>
        <v>0</v>
      </c>
      <c r="G1037" s="57">
        <f t="shared" si="284"/>
        <v>0</v>
      </c>
      <c r="H1037" s="57">
        <f t="shared" si="284"/>
        <v>0</v>
      </c>
      <c r="I1037" s="57">
        <f t="shared" si="284"/>
        <v>0</v>
      </c>
      <c r="J1037" s="57">
        <f t="shared" si="284"/>
        <v>0</v>
      </c>
      <c r="K1037" s="57">
        <f t="shared" si="284"/>
        <v>0</v>
      </c>
      <c r="L1037" s="57">
        <f t="shared" si="284"/>
        <v>0</v>
      </c>
      <c r="M1037" s="57">
        <f t="shared" si="284"/>
        <v>0</v>
      </c>
      <c r="N1037" s="57">
        <f t="shared" si="284"/>
        <v>0</v>
      </c>
      <c r="O1037" s="63">
        <f t="shared" si="284"/>
        <v>0</v>
      </c>
      <c r="P1037" s="65">
        <f t="shared" si="274"/>
        <v>0</v>
      </c>
      <c r="Q1037" s="148">
        <f t="shared" si="279"/>
        <v>0</v>
      </c>
      <c r="S1037" s="65">
        <f t="shared" si="277"/>
        <v>0</v>
      </c>
      <c r="T1037" s="134"/>
    </row>
    <row r="1038" spans="1:20" ht="24.75" customHeight="1" outlineLevel="1">
      <c r="A1038" s="19"/>
      <c r="B1038" s="20">
        <v>4522110</v>
      </c>
      <c r="C1038" s="21" t="s">
        <v>906</v>
      </c>
      <c r="D1038" s="57">
        <v>0</v>
      </c>
      <c r="E1038" s="57">
        <v>0</v>
      </c>
      <c r="F1038" s="57">
        <f>+ROUND(Q$1038+E1038,-2)</f>
        <v>0</v>
      </c>
      <c r="G1038" s="57">
        <f>+ROUND(Q$1038+F1038,-2)</f>
        <v>0</v>
      </c>
      <c r="H1038" s="57">
        <f>+ROUND(Q$1038+G1038,-2)</f>
        <v>0</v>
      </c>
      <c r="I1038" s="57">
        <f>+ROUND(Q$1038+H1038,-2)</f>
        <v>0</v>
      </c>
      <c r="J1038" s="57">
        <f>+ROUND(Q$1038+I1038,-2)</f>
        <v>0</v>
      </c>
      <c r="K1038" s="57">
        <f>+ROUND(Q$1038+J1038,-2)</f>
        <v>0</v>
      </c>
      <c r="L1038" s="57">
        <f>+ROUND(Q$1038+K1038,-2)</f>
        <v>0</v>
      </c>
      <c r="M1038" s="57">
        <f>+ROUND(Q$1038+L1038,-2)</f>
        <v>0</v>
      </c>
      <c r="N1038" s="57">
        <f>+ROUND(Q$1038+M1038,-2)</f>
        <v>0</v>
      </c>
      <c r="O1038" s="63">
        <f>+ROUND(Q$1038+N1038,-2)</f>
        <v>0</v>
      </c>
      <c r="P1038" s="65">
        <f t="shared" si="274"/>
        <v>0</v>
      </c>
      <c r="Q1038" s="148">
        <f t="shared" si="279"/>
        <v>0</v>
      </c>
      <c r="S1038" s="65">
        <f t="shared" si="277"/>
        <v>0</v>
      </c>
      <c r="T1038" s="134"/>
    </row>
    <row r="1039" spans="1:20" ht="24.75" customHeight="1" outlineLevel="1">
      <c r="A1039" s="19"/>
      <c r="B1039" s="20">
        <v>4522150</v>
      </c>
      <c r="C1039" s="21" t="s">
        <v>907</v>
      </c>
      <c r="D1039" s="57">
        <v>0</v>
      </c>
      <c r="E1039" s="57">
        <v>0</v>
      </c>
      <c r="F1039" s="57">
        <f>+ROUND(Q$1039+E1039,-2)</f>
        <v>0</v>
      </c>
      <c r="G1039" s="57">
        <f>+ROUND(Q$1039+F1039,-2)</f>
        <v>0</v>
      </c>
      <c r="H1039" s="57">
        <f>+ROUND(Q$1039+G1039,-2)</f>
        <v>0</v>
      </c>
      <c r="I1039" s="57">
        <f>+ROUND(Q$1039+H1039,-2)</f>
        <v>0</v>
      </c>
      <c r="J1039" s="57">
        <f>+ROUND(Q$1039+I1039,-2)</f>
        <v>0</v>
      </c>
      <c r="K1039" s="57">
        <f>+ROUND(Q$1039+J1039,-2)</f>
        <v>0</v>
      </c>
      <c r="L1039" s="57">
        <f>+ROUND(Q$1039+K1039,-2)</f>
        <v>0</v>
      </c>
      <c r="M1039" s="57">
        <f>+ROUND(Q$1039+L1039,-2)</f>
        <v>0</v>
      </c>
      <c r="N1039" s="57">
        <f>+ROUND(Q$1039+M1039,-2)</f>
        <v>0</v>
      </c>
      <c r="O1039" s="63">
        <f>+ROUND(Q$1039+N1039,-2)</f>
        <v>0</v>
      </c>
      <c r="P1039" s="65">
        <f t="shared" si="274"/>
        <v>0</v>
      </c>
      <c r="Q1039" s="148">
        <f t="shared" si="279"/>
        <v>0</v>
      </c>
      <c r="S1039" s="65">
        <f t="shared" si="277"/>
        <v>0</v>
      </c>
      <c r="T1039" s="134"/>
    </row>
    <row r="1040" spans="1:20" ht="24.75" customHeight="1" outlineLevel="1">
      <c r="A1040" s="19"/>
      <c r="B1040" s="20">
        <v>4522200</v>
      </c>
      <c r="C1040" s="21" t="s">
        <v>908</v>
      </c>
      <c r="D1040" s="57">
        <v>0</v>
      </c>
      <c r="E1040" s="57">
        <v>0</v>
      </c>
      <c r="F1040" s="57">
        <f>+ROUND(Q$1040+E1040,-2)</f>
        <v>0</v>
      </c>
      <c r="G1040" s="57">
        <f>+ROUND(Q$1040+F1040,-2)</f>
        <v>0</v>
      </c>
      <c r="H1040" s="57">
        <f>+ROUND(Q$1040+G1040,-2)</f>
        <v>0</v>
      </c>
      <c r="I1040" s="57">
        <f>+ROUND(Q$1040+H1040,-2)</f>
        <v>0</v>
      </c>
      <c r="J1040" s="57">
        <f>+ROUND(Q$1040+I1040,-2)</f>
        <v>0</v>
      </c>
      <c r="K1040" s="57">
        <f>+ROUND(Q$1040+J1040,-2)</f>
        <v>0</v>
      </c>
      <c r="L1040" s="57">
        <f>+ROUND(Q$1040+K1040,-2)</f>
        <v>0</v>
      </c>
      <c r="M1040" s="57">
        <f>+ROUND(Q$1040+L1040,-2)</f>
        <v>0</v>
      </c>
      <c r="N1040" s="57">
        <f>+ROUND(Q$1040+M1040,-2)</f>
        <v>0</v>
      </c>
      <c r="O1040" s="63">
        <f>+ROUND(Q$1040+N1040,-2)</f>
        <v>0</v>
      </c>
      <c r="P1040" s="65">
        <f t="shared" si="274"/>
        <v>0</v>
      </c>
      <c r="Q1040" s="148">
        <f t="shared" si="279"/>
        <v>0</v>
      </c>
      <c r="S1040" s="65">
        <f t="shared" si="277"/>
        <v>0</v>
      </c>
      <c r="T1040" s="134"/>
    </row>
    <row r="1041" spans="1:20" ht="24.75" customHeight="1" outlineLevel="1">
      <c r="A1041" s="19"/>
      <c r="B1041" s="20">
        <v>4522300</v>
      </c>
      <c r="C1041" s="21" t="s">
        <v>909</v>
      </c>
      <c r="D1041" s="57">
        <v>0</v>
      </c>
      <c r="E1041" s="57">
        <v>0</v>
      </c>
      <c r="F1041" s="57">
        <f>+ROUND(Q$1041+E1041,-2)</f>
        <v>0</v>
      </c>
      <c r="G1041" s="57">
        <f>+ROUND(Q$1041+F1041,-2)</f>
        <v>0</v>
      </c>
      <c r="H1041" s="57">
        <f>+ROUND(Q$1041+G1041,-2)</f>
        <v>0</v>
      </c>
      <c r="I1041" s="57">
        <f>+ROUND(Q$1041+H1041,-2)</f>
        <v>0</v>
      </c>
      <c r="J1041" s="57">
        <f>+ROUND(Q$1041+I1041,-2)</f>
        <v>0</v>
      </c>
      <c r="K1041" s="57">
        <f>+ROUND(Q$1041+J1041,-2)</f>
        <v>0</v>
      </c>
      <c r="L1041" s="57">
        <f>+ROUND(Q$1041+K1041,-2)</f>
        <v>0</v>
      </c>
      <c r="M1041" s="57">
        <f>+ROUND(Q$1041+L1041,-2)</f>
        <v>0</v>
      </c>
      <c r="N1041" s="57">
        <f>+ROUND(Q$1041+M1041,-2)</f>
        <v>0</v>
      </c>
      <c r="O1041" s="63">
        <f>+ROUND(Q$1041+N1041,-2)</f>
        <v>0</v>
      </c>
      <c r="P1041" s="65">
        <f t="shared" si="274"/>
        <v>0</v>
      </c>
      <c r="Q1041" s="148">
        <f t="shared" si="279"/>
        <v>0</v>
      </c>
      <c r="S1041" s="65">
        <f t="shared" si="277"/>
        <v>0</v>
      </c>
      <c r="T1041" s="134"/>
    </row>
    <row r="1042" spans="1:20" ht="24.75" customHeight="1" outlineLevel="1">
      <c r="A1042" s="19"/>
      <c r="B1042" s="20">
        <v>4522400</v>
      </c>
      <c r="C1042" s="21" t="s">
        <v>910</v>
      </c>
      <c r="D1042" s="57">
        <v>0</v>
      </c>
      <c r="E1042" s="57">
        <v>0</v>
      </c>
      <c r="F1042" s="57">
        <f>+ROUND(Q$1042+E1042,-2)</f>
        <v>0</v>
      </c>
      <c r="G1042" s="57">
        <f>+ROUND(Q$1042+F1042,-2)</f>
        <v>0</v>
      </c>
      <c r="H1042" s="57">
        <f>+ROUND(Q$1042+G1042,-2)</f>
        <v>0</v>
      </c>
      <c r="I1042" s="57">
        <f>+ROUND(Q$1042+H1042,-2)</f>
        <v>0</v>
      </c>
      <c r="J1042" s="57">
        <f>+ROUND(Q$1042+I1042,-2)</f>
        <v>0</v>
      </c>
      <c r="K1042" s="57">
        <f>+ROUND(Q$1042+J1042,-2)</f>
        <v>0</v>
      </c>
      <c r="L1042" s="57">
        <f>+ROUND(Q$1042+K1042,-2)</f>
        <v>0</v>
      </c>
      <c r="M1042" s="57">
        <f>+ROUND(Q$1042+L1042,-2)</f>
        <v>0</v>
      </c>
      <c r="N1042" s="57">
        <f>+ROUND(Q$1042+M1042,-2)</f>
        <v>0</v>
      </c>
      <c r="O1042" s="63">
        <f>+ROUND(Q$1042+N1042,-2)</f>
        <v>0</v>
      </c>
      <c r="P1042" s="65">
        <f t="shared" si="274"/>
        <v>0</v>
      </c>
      <c r="Q1042" s="148">
        <f t="shared" si="279"/>
        <v>0</v>
      </c>
      <c r="S1042" s="65">
        <f t="shared" si="277"/>
        <v>0</v>
      </c>
      <c r="T1042" s="134"/>
    </row>
    <row r="1043" spans="1:20" ht="24.75" customHeight="1" outlineLevel="1">
      <c r="A1043" s="19"/>
      <c r="B1043" s="20">
        <v>4530000</v>
      </c>
      <c r="C1043" s="21" t="s">
        <v>915</v>
      </c>
      <c r="D1043" s="57">
        <f t="shared" ref="D1043:O1043" si="285">+D1044+D1045</f>
        <v>0</v>
      </c>
      <c r="E1043" s="57">
        <f t="shared" si="285"/>
        <v>0</v>
      </c>
      <c r="F1043" s="57">
        <f t="shared" si="285"/>
        <v>0</v>
      </c>
      <c r="G1043" s="57">
        <f t="shared" si="285"/>
        <v>0</v>
      </c>
      <c r="H1043" s="57">
        <f t="shared" si="285"/>
        <v>0</v>
      </c>
      <c r="I1043" s="57">
        <f t="shared" si="285"/>
        <v>0</v>
      </c>
      <c r="J1043" s="57">
        <f t="shared" si="285"/>
        <v>0</v>
      </c>
      <c r="K1043" s="57">
        <f t="shared" si="285"/>
        <v>0</v>
      </c>
      <c r="L1043" s="57">
        <f t="shared" si="285"/>
        <v>0</v>
      </c>
      <c r="M1043" s="57">
        <f t="shared" si="285"/>
        <v>0</v>
      </c>
      <c r="N1043" s="57">
        <f t="shared" si="285"/>
        <v>0</v>
      </c>
      <c r="O1043" s="63">
        <f t="shared" si="285"/>
        <v>0</v>
      </c>
      <c r="P1043" s="65">
        <f t="shared" si="274"/>
        <v>0</v>
      </c>
      <c r="Q1043" s="148">
        <f t="shared" si="279"/>
        <v>0</v>
      </c>
      <c r="S1043" s="65">
        <f t="shared" si="277"/>
        <v>0</v>
      </c>
      <c r="T1043" s="134"/>
    </row>
    <row r="1044" spans="1:20" ht="24.75" customHeight="1" outlineLevel="1">
      <c r="A1044" s="19"/>
      <c r="B1044" s="20">
        <v>4531000</v>
      </c>
      <c r="C1044" s="21" t="s">
        <v>916</v>
      </c>
      <c r="D1044" s="57">
        <v>0</v>
      </c>
      <c r="E1044" s="57">
        <v>0</v>
      </c>
      <c r="F1044" s="57">
        <f>+ROUND(Q$1044+E1044,-2)</f>
        <v>0</v>
      </c>
      <c r="G1044" s="57">
        <f>+ROUND(Q$1044+F1044,-2)</f>
        <v>0</v>
      </c>
      <c r="H1044" s="57">
        <f>+ROUND(Q$1044+G1044,-2)</f>
        <v>0</v>
      </c>
      <c r="I1044" s="57">
        <f>+ROUND(Q$1044+H1044,-2)</f>
        <v>0</v>
      </c>
      <c r="J1044" s="57">
        <f>+ROUND(Q$1044+I1044,-2)</f>
        <v>0</v>
      </c>
      <c r="K1044" s="57">
        <f>+ROUND(Q$1044+J1044,-2)</f>
        <v>0</v>
      </c>
      <c r="L1044" s="57">
        <f>+ROUND(Q$1044+K1044,-2)</f>
        <v>0</v>
      </c>
      <c r="M1044" s="57">
        <f>+ROUND(Q$1044+L1044,-2)</f>
        <v>0</v>
      </c>
      <c r="N1044" s="57">
        <f>+ROUND(Q$1044+M1044,-2)</f>
        <v>0</v>
      </c>
      <c r="O1044" s="63">
        <f>+ROUND(Q$1044+N1044,-2)</f>
        <v>0</v>
      </c>
      <c r="P1044" s="65">
        <f t="shared" si="274"/>
        <v>0</v>
      </c>
      <c r="Q1044" s="148">
        <f t="shared" si="279"/>
        <v>0</v>
      </c>
      <c r="S1044" s="65">
        <f t="shared" si="277"/>
        <v>0</v>
      </c>
      <c r="T1044" s="134"/>
    </row>
    <row r="1045" spans="1:20" ht="24.75" customHeight="1" outlineLevel="1">
      <c r="A1045" s="19"/>
      <c r="B1045" s="20">
        <v>4532000</v>
      </c>
      <c r="C1045" s="21" t="s">
        <v>917</v>
      </c>
      <c r="D1045" s="57">
        <f t="shared" ref="D1045:O1045" si="286">+D1046+D1049+D1050+D1051</f>
        <v>0</v>
      </c>
      <c r="E1045" s="57">
        <f t="shared" si="286"/>
        <v>0</v>
      </c>
      <c r="F1045" s="57">
        <f t="shared" si="286"/>
        <v>0</v>
      </c>
      <c r="G1045" s="57">
        <f t="shared" si="286"/>
        <v>0</v>
      </c>
      <c r="H1045" s="57">
        <f t="shared" si="286"/>
        <v>0</v>
      </c>
      <c r="I1045" s="57">
        <f t="shared" si="286"/>
        <v>0</v>
      </c>
      <c r="J1045" s="57">
        <f t="shared" si="286"/>
        <v>0</v>
      </c>
      <c r="K1045" s="57">
        <f t="shared" si="286"/>
        <v>0</v>
      </c>
      <c r="L1045" s="57">
        <f t="shared" si="286"/>
        <v>0</v>
      </c>
      <c r="M1045" s="57">
        <f t="shared" si="286"/>
        <v>0</v>
      </c>
      <c r="N1045" s="57">
        <f t="shared" si="286"/>
        <v>0</v>
      </c>
      <c r="O1045" s="63">
        <f t="shared" si="286"/>
        <v>0</v>
      </c>
      <c r="P1045" s="65">
        <f t="shared" si="274"/>
        <v>0</v>
      </c>
      <c r="Q1045" s="148">
        <f t="shared" si="279"/>
        <v>0</v>
      </c>
      <c r="S1045" s="65">
        <f t="shared" si="277"/>
        <v>0</v>
      </c>
      <c r="T1045" s="134"/>
    </row>
    <row r="1046" spans="1:20" ht="24.75" customHeight="1" outlineLevel="1">
      <c r="A1046" s="19"/>
      <c r="B1046" s="20">
        <v>4532100</v>
      </c>
      <c r="C1046" s="21" t="s">
        <v>905</v>
      </c>
      <c r="D1046" s="57">
        <f t="shared" ref="D1046:O1046" si="287">+D1047+D1048</f>
        <v>0</v>
      </c>
      <c r="E1046" s="57">
        <f t="shared" si="287"/>
        <v>0</v>
      </c>
      <c r="F1046" s="57">
        <f t="shared" si="287"/>
        <v>0</v>
      </c>
      <c r="G1046" s="57">
        <f t="shared" si="287"/>
        <v>0</v>
      </c>
      <c r="H1046" s="57">
        <f t="shared" si="287"/>
        <v>0</v>
      </c>
      <c r="I1046" s="57">
        <f t="shared" si="287"/>
        <v>0</v>
      </c>
      <c r="J1046" s="57">
        <f t="shared" si="287"/>
        <v>0</v>
      </c>
      <c r="K1046" s="57">
        <f t="shared" si="287"/>
        <v>0</v>
      </c>
      <c r="L1046" s="57">
        <f t="shared" si="287"/>
        <v>0</v>
      </c>
      <c r="M1046" s="57">
        <f t="shared" si="287"/>
        <v>0</v>
      </c>
      <c r="N1046" s="57">
        <f t="shared" si="287"/>
        <v>0</v>
      </c>
      <c r="O1046" s="63">
        <f t="shared" si="287"/>
        <v>0</v>
      </c>
      <c r="P1046" s="65">
        <f t="shared" si="274"/>
        <v>0</v>
      </c>
      <c r="Q1046" s="148">
        <f t="shared" si="279"/>
        <v>0</v>
      </c>
      <c r="S1046" s="65">
        <f t="shared" si="277"/>
        <v>0</v>
      </c>
      <c r="T1046" s="134"/>
    </row>
    <row r="1047" spans="1:20" ht="24.75" customHeight="1" outlineLevel="1">
      <c r="A1047" s="19"/>
      <c r="B1047" s="20">
        <v>4532110</v>
      </c>
      <c r="C1047" s="21" t="s">
        <v>906</v>
      </c>
      <c r="D1047" s="57">
        <v>0</v>
      </c>
      <c r="E1047" s="57">
        <v>0</v>
      </c>
      <c r="F1047" s="57">
        <f>+ROUND(Q$1047+E1047,-2)</f>
        <v>0</v>
      </c>
      <c r="G1047" s="57">
        <f>+ROUND(Q$1047+F1047,-2)</f>
        <v>0</v>
      </c>
      <c r="H1047" s="57">
        <f>+ROUND(Q$1047+G1047,-2)</f>
        <v>0</v>
      </c>
      <c r="I1047" s="57">
        <f>+ROUND(Q$1047+H1047,-2)</f>
        <v>0</v>
      </c>
      <c r="J1047" s="57">
        <f>+ROUND(Q$1047+I1047,-2)</f>
        <v>0</v>
      </c>
      <c r="K1047" s="57">
        <f>+ROUND(Q$1047+J1047,-2)</f>
        <v>0</v>
      </c>
      <c r="L1047" s="57">
        <f>+ROUND(Q$1047+K1047,-2)</f>
        <v>0</v>
      </c>
      <c r="M1047" s="57">
        <f>+ROUND(Q$1047+L1047,-2)</f>
        <v>0</v>
      </c>
      <c r="N1047" s="57">
        <f>+ROUND(Q$1047+M1047,-2)</f>
        <v>0</v>
      </c>
      <c r="O1047" s="63">
        <f>+ROUND(Q$1047+N1047,-2)</f>
        <v>0</v>
      </c>
      <c r="P1047" s="65">
        <f t="shared" si="274"/>
        <v>0</v>
      </c>
      <c r="Q1047" s="148">
        <f t="shared" si="279"/>
        <v>0</v>
      </c>
      <c r="S1047" s="65">
        <f t="shared" si="277"/>
        <v>0</v>
      </c>
      <c r="T1047" s="134"/>
    </row>
    <row r="1048" spans="1:20" ht="24.75" customHeight="1" outlineLevel="1">
      <c r="A1048" s="19"/>
      <c r="B1048" s="20">
        <v>4532150</v>
      </c>
      <c r="C1048" s="21" t="s">
        <v>907</v>
      </c>
      <c r="D1048" s="57">
        <v>0</v>
      </c>
      <c r="E1048" s="57">
        <v>0</v>
      </c>
      <c r="F1048" s="57">
        <f>+ROUND(Q$1048+E1048,-2)</f>
        <v>0</v>
      </c>
      <c r="G1048" s="57">
        <f>+ROUND(Q$1048+F1048,-2)</f>
        <v>0</v>
      </c>
      <c r="H1048" s="57">
        <f>+ROUND(Q$1048+G1048,-2)</f>
        <v>0</v>
      </c>
      <c r="I1048" s="57">
        <f>+ROUND(Q$1048+H1048,-2)</f>
        <v>0</v>
      </c>
      <c r="J1048" s="57">
        <f>+ROUND(Q$1048+I1048,-2)</f>
        <v>0</v>
      </c>
      <c r="K1048" s="57">
        <f>+ROUND(Q$1048+J1048,-2)</f>
        <v>0</v>
      </c>
      <c r="L1048" s="57">
        <f>+ROUND(Q$1048+K1048,-2)</f>
        <v>0</v>
      </c>
      <c r="M1048" s="57">
        <f>+ROUND(Q$1048+L1048,-2)</f>
        <v>0</v>
      </c>
      <c r="N1048" s="57">
        <f>+ROUND(Q$1048+M1048,-2)</f>
        <v>0</v>
      </c>
      <c r="O1048" s="63">
        <f>+ROUND(Q$1048+N1048,-2)</f>
        <v>0</v>
      </c>
      <c r="P1048" s="65">
        <f t="shared" si="274"/>
        <v>0</v>
      </c>
      <c r="Q1048" s="148">
        <f t="shared" si="279"/>
        <v>0</v>
      </c>
      <c r="S1048" s="65">
        <f t="shared" si="277"/>
        <v>0</v>
      </c>
      <c r="T1048" s="134"/>
    </row>
    <row r="1049" spans="1:20" ht="24.75" customHeight="1" outlineLevel="1">
      <c r="A1049" s="19"/>
      <c r="B1049" s="20">
        <v>4532200</v>
      </c>
      <c r="C1049" s="21" t="s">
        <v>908</v>
      </c>
      <c r="D1049" s="57">
        <v>0</v>
      </c>
      <c r="E1049" s="57">
        <v>0</v>
      </c>
      <c r="F1049" s="57">
        <f>+ROUND(Q$1049+E1049,-2)</f>
        <v>0</v>
      </c>
      <c r="G1049" s="57">
        <f>+ROUND(Q$1049+F1049,-2)</f>
        <v>0</v>
      </c>
      <c r="H1049" s="57">
        <f>+ROUND(Q$1049+G1049,-2)</f>
        <v>0</v>
      </c>
      <c r="I1049" s="57">
        <f>+ROUND(Q$1049+H1049,-2)</f>
        <v>0</v>
      </c>
      <c r="J1049" s="57">
        <f>+ROUND(Q$1049+I1049,-2)</f>
        <v>0</v>
      </c>
      <c r="K1049" s="57">
        <f>+ROUND(Q$1049+J1049,-2)</f>
        <v>0</v>
      </c>
      <c r="L1049" s="57">
        <f>+ROUND(Q$1049+K1049,-2)</f>
        <v>0</v>
      </c>
      <c r="M1049" s="57">
        <f>+ROUND(Q$1049+L1049,-2)</f>
        <v>0</v>
      </c>
      <c r="N1049" s="57">
        <f>+ROUND(Q$1049+M1049,-2)</f>
        <v>0</v>
      </c>
      <c r="O1049" s="63">
        <f>+ROUND(Q$1049+N1049,-2)</f>
        <v>0</v>
      </c>
      <c r="P1049" s="65">
        <f t="shared" si="274"/>
        <v>0</v>
      </c>
      <c r="Q1049" s="148">
        <f t="shared" si="279"/>
        <v>0</v>
      </c>
      <c r="S1049" s="65">
        <f t="shared" si="277"/>
        <v>0</v>
      </c>
      <c r="T1049" s="134"/>
    </row>
    <row r="1050" spans="1:20" ht="24.75" customHeight="1" outlineLevel="1">
      <c r="A1050" s="19"/>
      <c r="B1050" s="20">
        <v>4532300</v>
      </c>
      <c r="C1050" s="21" t="s">
        <v>909</v>
      </c>
      <c r="D1050" s="57">
        <v>0</v>
      </c>
      <c r="E1050" s="57">
        <v>0</v>
      </c>
      <c r="F1050" s="57">
        <f>+ROUND(Q$1050+E1050,-2)</f>
        <v>0</v>
      </c>
      <c r="G1050" s="57">
        <f>+ROUND(Q$1050+F1050,-2)</f>
        <v>0</v>
      </c>
      <c r="H1050" s="57">
        <f>+ROUND(Q$1050+G1050,-2)</f>
        <v>0</v>
      </c>
      <c r="I1050" s="57">
        <f>+ROUND(Q$1050+H1050,-2)</f>
        <v>0</v>
      </c>
      <c r="J1050" s="57">
        <f>+ROUND(Q$1050+I1050,-2)</f>
        <v>0</v>
      </c>
      <c r="K1050" s="57">
        <f>+ROUND(Q$1050+J1050,-2)</f>
        <v>0</v>
      </c>
      <c r="L1050" s="57">
        <f>+ROUND(Q$1050+K1050,-2)</f>
        <v>0</v>
      </c>
      <c r="M1050" s="57">
        <f>+ROUND(Q$1050+L1050,-2)</f>
        <v>0</v>
      </c>
      <c r="N1050" s="57">
        <f>+ROUND(Q$1050+M1050,-2)</f>
        <v>0</v>
      </c>
      <c r="O1050" s="63">
        <f>+ROUND(Q$1050+N1050,-2)</f>
        <v>0</v>
      </c>
      <c r="P1050" s="65">
        <f t="shared" si="274"/>
        <v>0</v>
      </c>
      <c r="Q1050" s="148">
        <f t="shared" si="279"/>
        <v>0</v>
      </c>
      <c r="S1050" s="65">
        <f t="shared" si="277"/>
        <v>0</v>
      </c>
      <c r="T1050" s="134"/>
    </row>
    <row r="1051" spans="1:20" ht="24.75" customHeight="1" outlineLevel="1">
      <c r="A1051" s="19"/>
      <c r="B1051" s="20">
        <v>4532400</v>
      </c>
      <c r="C1051" s="21" t="s">
        <v>910</v>
      </c>
      <c r="D1051" s="57">
        <v>0</v>
      </c>
      <c r="E1051" s="57">
        <v>0</v>
      </c>
      <c r="F1051" s="57">
        <f>+ROUND(Q$1051+E1051,-2)</f>
        <v>0</v>
      </c>
      <c r="G1051" s="57">
        <f>+ROUND(Q$1051+F1051,-2)</f>
        <v>0</v>
      </c>
      <c r="H1051" s="57">
        <f>+ROUND(Q$1051+G1051,-2)</f>
        <v>0</v>
      </c>
      <c r="I1051" s="57">
        <f>+ROUND(Q$1051+H1051,-2)</f>
        <v>0</v>
      </c>
      <c r="J1051" s="57">
        <f>+ROUND(Q$1051+I1051,-2)</f>
        <v>0</v>
      </c>
      <c r="K1051" s="57">
        <f>+ROUND(Q$1051+J1051,-2)</f>
        <v>0</v>
      </c>
      <c r="L1051" s="57">
        <f>+ROUND(Q$1051+K1051,-2)</f>
        <v>0</v>
      </c>
      <c r="M1051" s="57">
        <f>+ROUND(Q$1051+L1051,-2)</f>
        <v>0</v>
      </c>
      <c r="N1051" s="57">
        <f>+ROUND(Q$1051+M1051,-2)</f>
        <v>0</v>
      </c>
      <c r="O1051" s="63">
        <f>+ROUND(Q$1051+N1051,-2)</f>
        <v>0</v>
      </c>
      <c r="P1051" s="65">
        <f t="shared" si="274"/>
        <v>0</v>
      </c>
      <c r="Q1051" s="148">
        <f t="shared" si="279"/>
        <v>0</v>
      </c>
      <c r="S1051" s="65">
        <f t="shared" si="277"/>
        <v>0</v>
      </c>
      <c r="T1051" s="134"/>
    </row>
    <row r="1052" spans="1:20" ht="24.75" customHeight="1" outlineLevel="1">
      <c r="A1052" s="19"/>
      <c r="B1052" s="20">
        <v>4540000</v>
      </c>
      <c r="C1052" s="71" t="s">
        <v>918</v>
      </c>
      <c r="D1052" s="57">
        <v>0</v>
      </c>
      <c r="E1052" s="57">
        <v>0</v>
      </c>
      <c r="F1052" s="57">
        <f>+ROUND(Q$1052+E1052,-2)</f>
        <v>0</v>
      </c>
      <c r="G1052" s="57">
        <f>+ROUND(Q$1052+F1052,-2)</f>
        <v>0</v>
      </c>
      <c r="H1052" s="57">
        <f>+ROUND(Q$1052+G1052,-2)</f>
        <v>0</v>
      </c>
      <c r="I1052" s="57">
        <f>+ROUND(Q$1052+H1052,-2)</f>
        <v>0</v>
      </c>
      <c r="J1052" s="57">
        <f>+ROUND(Q$1052+I1052,-2)</f>
        <v>0</v>
      </c>
      <c r="K1052" s="57">
        <f>+ROUND(Q$1052+J1052,-2)</f>
        <v>0</v>
      </c>
      <c r="L1052" s="57">
        <f>+ROUND(Q$1052+K1052,-2)</f>
        <v>0</v>
      </c>
      <c r="M1052" s="57">
        <f>+ROUND(Q$1052+L1052,-2)</f>
        <v>0</v>
      </c>
      <c r="N1052" s="57">
        <f>+ROUND(Q$1052+M1052,-2)</f>
        <v>0</v>
      </c>
      <c r="O1052" s="63">
        <f>+ROUND(Q$1052+N1052,-2)</f>
        <v>0</v>
      </c>
      <c r="P1052" s="65">
        <f t="shared" si="274"/>
        <v>0</v>
      </c>
      <c r="Q1052" s="148">
        <f t="shared" si="279"/>
        <v>0</v>
      </c>
      <c r="S1052" s="65">
        <f t="shared" si="277"/>
        <v>0</v>
      </c>
      <c r="T1052" s="134"/>
    </row>
    <row r="1053" spans="1:20" ht="24.75" customHeight="1" outlineLevel="1">
      <c r="A1053" s="19"/>
      <c r="B1053" s="20">
        <v>4550000</v>
      </c>
      <c r="C1053" s="71" t="s">
        <v>919</v>
      </c>
      <c r="D1053" s="57">
        <f t="shared" ref="D1053:O1053" si="288">+D1054+D1061</f>
        <v>0</v>
      </c>
      <c r="E1053" s="57">
        <f t="shared" si="288"/>
        <v>0</v>
      </c>
      <c r="F1053" s="57">
        <f t="shared" si="288"/>
        <v>0</v>
      </c>
      <c r="G1053" s="57">
        <f t="shared" si="288"/>
        <v>0</v>
      </c>
      <c r="H1053" s="57">
        <f t="shared" si="288"/>
        <v>0</v>
      </c>
      <c r="I1053" s="57">
        <f t="shared" si="288"/>
        <v>0</v>
      </c>
      <c r="J1053" s="57">
        <f t="shared" si="288"/>
        <v>0</v>
      </c>
      <c r="K1053" s="57">
        <f t="shared" si="288"/>
        <v>0</v>
      </c>
      <c r="L1053" s="57">
        <f t="shared" si="288"/>
        <v>0</v>
      </c>
      <c r="M1053" s="57">
        <f t="shared" si="288"/>
        <v>0</v>
      </c>
      <c r="N1053" s="57">
        <f t="shared" si="288"/>
        <v>0</v>
      </c>
      <c r="O1053" s="63">
        <f t="shared" si="288"/>
        <v>0</v>
      </c>
      <c r="P1053" s="65">
        <f t="shared" si="274"/>
        <v>0</v>
      </c>
      <c r="Q1053" s="148">
        <f t="shared" si="279"/>
        <v>0</v>
      </c>
      <c r="S1053" s="65">
        <f t="shared" si="277"/>
        <v>0</v>
      </c>
      <c r="T1053" s="134"/>
    </row>
    <row r="1054" spans="1:20" ht="24.75" customHeight="1" outlineLevel="1">
      <c r="A1054" s="19"/>
      <c r="B1054" s="20">
        <v>4551000</v>
      </c>
      <c r="C1054" s="71" t="s">
        <v>920</v>
      </c>
      <c r="D1054" s="57">
        <f t="shared" ref="D1054:O1054" si="289">+SUM(D1055:D1060)</f>
        <v>0</v>
      </c>
      <c r="E1054" s="57">
        <f t="shared" si="289"/>
        <v>0</v>
      </c>
      <c r="F1054" s="57">
        <f t="shared" si="289"/>
        <v>0</v>
      </c>
      <c r="G1054" s="57">
        <f t="shared" si="289"/>
        <v>0</v>
      </c>
      <c r="H1054" s="57">
        <f t="shared" si="289"/>
        <v>0</v>
      </c>
      <c r="I1054" s="57">
        <f t="shared" si="289"/>
        <v>0</v>
      </c>
      <c r="J1054" s="57">
        <f t="shared" si="289"/>
        <v>0</v>
      </c>
      <c r="K1054" s="57">
        <f t="shared" si="289"/>
        <v>0</v>
      </c>
      <c r="L1054" s="57">
        <f t="shared" si="289"/>
        <v>0</v>
      </c>
      <c r="M1054" s="57">
        <f t="shared" si="289"/>
        <v>0</v>
      </c>
      <c r="N1054" s="57">
        <f t="shared" si="289"/>
        <v>0</v>
      </c>
      <c r="O1054" s="63">
        <f t="shared" si="289"/>
        <v>0</v>
      </c>
      <c r="P1054" s="65">
        <f t="shared" si="274"/>
        <v>0</v>
      </c>
      <c r="Q1054" s="148">
        <f t="shared" si="279"/>
        <v>0</v>
      </c>
      <c r="S1054" s="65">
        <f t="shared" si="277"/>
        <v>0</v>
      </c>
      <c r="T1054" s="134"/>
    </row>
    <row r="1055" spans="1:20" ht="24.75" customHeight="1" outlineLevel="1">
      <c r="A1055" s="19">
        <v>42512</v>
      </c>
      <c r="B1055" s="20">
        <v>4551100</v>
      </c>
      <c r="C1055" s="71" t="s">
        <v>921</v>
      </c>
      <c r="D1055" s="57">
        <v>0</v>
      </c>
      <c r="E1055" s="57">
        <v>0</v>
      </c>
      <c r="F1055" s="57">
        <f>+ROUND(Q$1055+E1055,-2)</f>
        <v>0</v>
      </c>
      <c r="G1055" s="57">
        <f>+ROUND(Q$1055+F1055,-2)</f>
        <v>0</v>
      </c>
      <c r="H1055" s="57">
        <f>+ROUND(Q$1055+G1055,-2)</f>
        <v>0</v>
      </c>
      <c r="I1055" s="57">
        <f>+ROUND(Q$1055+H1055,-2)</f>
        <v>0</v>
      </c>
      <c r="J1055" s="57">
        <f>+ROUND(Q$1055+I1055,-2)</f>
        <v>0</v>
      </c>
      <c r="K1055" s="57">
        <f>+ROUND(Q$1055+J1055,-2)</f>
        <v>0</v>
      </c>
      <c r="L1055" s="57">
        <f>+ROUND(Q$1055+K1055,-2)</f>
        <v>0</v>
      </c>
      <c r="M1055" s="57">
        <f>+ROUND(Q$1055+L1055,-2)</f>
        <v>0</v>
      </c>
      <c r="N1055" s="57">
        <f>+ROUND(Q$1055+M1055,-2)</f>
        <v>0</v>
      </c>
      <c r="O1055" s="63">
        <f>+ROUND(Q$1055+N1055,-2)</f>
        <v>0</v>
      </c>
      <c r="P1055" s="65">
        <f t="shared" si="274"/>
        <v>0</v>
      </c>
      <c r="Q1055" s="148">
        <f t="shared" si="279"/>
        <v>0</v>
      </c>
      <c r="S1055" s="65">
        <f t="shared" si="277"/>
        <v>0</v>
      </c>
      <c r="T1055" s="134"/>
    </row>
    <row r="1056" spans="1:20" ht="24.75" customHeight="1" outlineLevel="1">
      <c r="A1056" s="19"/>
      <c r="B1056" s="20">
        <v>4551200</v>
      </c>
      <c r="C1056" s="71" t="s">
        <v>922</v>
      </c>
      <c r="D1056" s="57">
        <v>0</v>
      </c>
      <c r="E1056" s="57">
        <v>0</v>
      </c>
      <c r="F1056" s="57">
        <f>+ROUND(Q$1056+E1056,-2)</f>
        <v>0</v>
      </c>
      <c r="G1056" s="57">
        <f>+ROUND(Q$1056+F1056,-2)</f>
        <v>0</v>
      </c>
      <c r="H1056" s="57">
        <f>+ROUND(Q$1056+G1056,-2)</f>
        <v>0</v>
      </c>
      <c r="I1056" s="57">
        <f>+ROUND(Q$1056+H1056,-2)</f>
        <v>0</v>
      </c>
      <c r="J1056" s="57">
        <f>+ROUND(Q$1056+I1056,-2)</f>
        <v>0</v>
      </c>
      <c r="K1056" s="57">
        <f>+ROUND(Q$1056+J1056,-2)</f>
        <v>0</v>
      </c>
      <c r="L1056" s="57">
        <f>+ROUND(Q$1056+K1056,-2)</f>
        <v>0</v>
      </c>
      <c r="M1056" s="57">
        <f>+ROUND(Q$1056+L1056,-2)</f>
        <v>0</v>
      </c>
      <c r="N1056" s="57">
        <f>+ROUND(Q$1056+M1056,-2)</f>
        <v>0</v>
      </c>
      <c r="O1056" s="63">
        <f>+ROUND(Q$1056+N1056,-2)</f>
        <v>0</v>
      </c>
      <c r="P1056" s="65">
        <f t="shared" si="274"/>
        <v>0</v>
      </c>
      <c r="Q1056" s="148">
        <f t="shared" si="279"/>
        <v>0</v>
      </c>
      <c r="S1056" s="65">
        <f t="shared" si="277"/>
        <v>0</v>
      </c>
      <c r="T1056" s="134"/>
    </row>
    <row r="1057" spans="1:20" ht="24.75" customHeight="1" outlineLevel="1">
      <c r="A1057" s="19">
        <v>42513</v>
      </c>
      <c r="B1057" s="20">
        <v>4551300</v>
      </c>
      <c r="C1057" s="71" t="s">
        <v>923</v>
      </c>
      <c r="D1057" s="57">
        <v>0</v>
      </c>
      <c r="E1057" s="57">
        <v>0</v>
      </c>
      <c r="F1057" s="57">
        <f>+ROUND(Q$1057+E1057,-2)</f>
        <v>0</v>
      </c>
      <c r="G1057" s="57">
        <f>+ROUND(Q$1057+F1057,-2)</f>
        <v>0</v>
      </c>
      <c r="H1057" s="57">
        <f>+ROUND(Q$1057+G1057,-2)</f>
        <v>0</v>
      </c>
      <c r="I1057" s="57">
        <f>+ROUND(Q$1057+H1057,-2)</f>
        <v>0</v>
      </c>
      <c r="J1057" s="57">
        <f>+ROUND(Q$1057+I1057,-2)</f>
        <v>0</v>
      </c>
      <c r="K1057" s="57">
        <f>+ROUND(Q$1057+J1057,-2)</f>
        <v>0</v>
      </c>
      <c r="L1057" s="57">
        <f>+ROUND(Q$1057+K1057,-2)</f>
        <v>0</v>
      </c>
      <c r="M1057" s="57">
        <f>+ROUND(Q$1057+L1057,-2)</f>
        <v>0</v>
      </c>
      <c r="N1057" s="57">
        <f>+ROUND(Q$1057+M1057,-2)</f>
        <v>0</v>
      </c>
      <c r="O1057" s="63">
        <f>+ROUND(Q$1057+N1057,-2)</f>
        <v>0</v>
      </c>
      <c r="P1057" s="65">
        <f t="shared" si="274"/>
        <v>0</v>
      </c>
      <c r="Q1057" s="148">
        <f t="shared" si="279"/>
        <v>0</v>
      </c>
      <c r="S1057" s="65">
        <f t="shared" si="277"/>
        <v>0</v>
      </c>
      <c r="T1057" s="134"/>
    </row>
    <row r="1058" spans="1:20" ht="24.75" customHeight="1" outlineLevel="1">
      <c r="A1058" s="19">
        <v>42514</v>
      </c>
      <c r="B1058" s="20">
        <v>4551400</v>
      </c>
      <c r="C1058" s="71" t="s">
        <v>924</v>
      </c>
      <c r="D1058" s="57">
        <v>0</v>
      </c>
      <c r="E1058" s="57">
        <v>0</v>
      </c>
      <c r="F1058" s="57">
        <f>+ROUND(Q$1058+E1058,-2)</f>
        <v>0</v>
      </c>
      <c r="G1058" s="57">
        <f>+ROUND(Q$1058+F1058,-2)</f>
        <v>0</v>
      </c>
      <c r="H1058" s="57">
        <f>+ROUND(Q$1058+G1058,-2)</f>
        <v>0</v>
      </c>
      <c r="I1058" s="57">
        <f>+ROUND(Q$1058+H1058,-2)</f>
        <v>0</v>
      </c>
      <c r="J1058" s="57">
        <f>+ROUND(Q$1058+I1058,-2)</f>
        <v>0</v>
      </c>
      <c r="K1058" s="57">
        <f>+ROUND(Q$1058+J1058,-2)</f>
        <v>0</v>
      </c>
      <c r="L1058" s="57">
        <f>+ROUND(Q$1058+K1058,-2)</f>
        <v>0</v>
      </c>
      <c r="M1058" s="57">
        <f>+ROUND(Q$1058+L1058,-2)</f>
        <v>0</v>
      </c>
      <c r="N1058" s="57">
        <f>+ROUND(Q$1058+M1058,-2)</f>
        <v>0</v>
      </c>
      <c r="O1058" s="63">
        <f>+ROUND(Q$1058+N1058,-2)</f>
        <v>0</v>
      </c>
      <c r="P1058" s="65">
        <f t="shared" si="274"/>
        <v>0</v>
      </c>
      <c r="Q1058" s="148">
        <f t="shared" si="279"/>
        <v>0</v>
      </c>
      <c r="S1058" s="65">
        <f t="shared" si="277"/>
        <v>0</v>
      </c>
      <c r="T1058" s="134"/>
    </row>
    <row r="1059" spans="1:20" ht="24.75" customHeight="1" outlineLevel="1">
      <c r="A1059" s="19">
        <v>42511</v>
      </c>
      <c r="B1059" s="20">
        <v>4551500</v>
      </c>
      <c r="C1059" s="71" t="s">
        <v>925</v>
      </c>
      <c r="D1059" s="57">
        <v>0</v>
      </c>
      <c r="E1059" s="57">
        <v>0</v>
      </c>
      <c r="F1059" s="57">
        <f>+ROUND(Q$1059+E1059,-2)</f>
        <v>0</v>
      </c>
      <c r="G1059" s="57">
        <f>+ROUND(Q$1059+F1059,-2)</f>
        <v>0</v>
      </c>
      <c r="H1059" s="57">
        <f>+ROUND(Q$1059+G1059,-2)</f>
        <v>0</v>
      </c>
      <c r="I1059" s="57">
        <f>+ROUND(Q$1059+H1059,-2)</f>
        <v>0</v>
      </c>
      <c r="J1059" s="57">
        <f>+ROUND(Q$1059+I1059,-2)</f>
        <v>0</v>
      </c>
      <c r="K1059" s="57">
        <f>+ROUND(Q$1059+J1059,-2)</f>
        <v>0</v>
      </c>
      <c r="L1059" s="57">
        <f>+ROUND(Q$1059+K1059,-2)</f>
        <v>0</v>
      </c>
      <c r="M1059" s="57">
        <f>+ROUND(Q$1059+L1059,-2)</f>
        <v>0</v>
      </c>
      <c r="N1059" s="57">
        <f>+ROUND(Q$1059+M1059,-2)</f>
        <v>0</v>
      </c>
      <c r="O1059" s="63">
        <f>+ROUND(Q$1059+N1059,-2)</f>
        <v>0</v>
      </c>
      <c r="P1059" s="65">
        <f t="shared" si="274"/>
        <v>0</v>
      </c>
      <c r="Q1059" s="148">
        <f t="shared" si="279"/>
        <v>0</v>
      </c>
      <c r="S1059" s="65">
        <f t="shared" si="277"/>
        <v>0</v>
      </c>
      <c r="T1059" s="134"/>
    </row>
    <row r="1060" spans="1:20" ht="24.75" customHeight="1" outlineLevel="1">
      <c r="A1060" s="19">
        <v>42799</v>
      </c>
      <c r="B1060" s="20">
        <v>4551900</v>
      </c>
      <c r="C1060" s="71" t="s">
        <v>926</v>
      </c>
      <c r="D1060" s="57">
        <v>0</v>
      </c>
      <c r="E1060" s="57">
        <v>0</v>
      </c>
      <c r="F1060" s="57">
        <f>+ROUND(Q$1060+E1060,-2)</f>
        <v>0</v>
      </c>
      <c r="G1060" s="57">
        <f>+ROUND(Q$1060+F1060,-2)</f>
        <v>0</v>
      </c>
      <c r="H1060" s="57">
        <f>+ROUND(Q$1060+G1060,-2)</f>
        <v>0</v>
      </c>
      <c r="I1060" s="57">
        <f>+ROUND(Q$1060+H1060,-2)</f>
        <v>0</v>
      </c>
      <c r="J1060" s="57">
        <f>+ROUND(Q$1060+I1060,-2)</f>
        <v>0</v>
      </c>
      <c r="K1060" s="57">
        <f>+ROUND(Q$1060+J1060,-2)</f>
        <v>0</v>
      </c>
      <c r="L1060" s="57">
        <f>+ROUND(Q$1060+K1060,-2)</f>
        <v>0</v>
      </c>
      <c r="M1060" s="57">
        <f>+ROUND(Q$1060+L1060,-2)</f>
        <v>0</v>
      </c>
      <c r="N1060" s="57">
        <f>+ROUND(Q$1060+M1060,-2)</f>
        <v>0</v>
      </c>
      <c r="O1060" s="63">
        <f>+ROUND(Q$1060+N1060,-2)</f>
        <v>0</v>
      </c>
      <c r="P1060" s="65">
        <f t="shared" si="274"/>
        <v>0</v>
      </c>
      <c r="Q1060" s="148">
        <f t="shared" si="279"/>
        <v>0</v>
      </c>
      <c r="S1060" s="65">
        <f t="shared" si="277"/>
        <v>0</v>
      </c>
      <c r="T1060" s="134"/>
    </row>
    <row r="1061" spans="1:20" ht="24.75" customHeight="1" outlineLevel="1">
      <c r="A1061" s="19"/>
      <c r="B1061" s="20">
        <v>4552000</v>
      </c>
      <c r="C1061" s="71" t="s">
        <v>927</v>
      </c>
      <c r="D1061" s="57">
        <f t="shared" ref="D1061:O1061" si="290">+SUM(D1062:D1067)</f>
        <v>0</v>
      </c>
      <c r="E1061" s="57">
        <f t="shared" si="290"/>
        <v>0</v>
      </c>
      <c r="F1061" s="57">
        <f t="shared" si="290"/>
        <v>0</v>
      </c>
      <c r="G1061" s="57">
        <f t="shared" si="290"/>
        <v>0</v>
      </c>
      <c r="H1061" s="57">
        <f t="shared" si="290"/>
        <v>0</v>
      </c>
      <c r="I1061" s="57">
        <f t="shared" si="290"/>
        <v>0</v>
      </c>
      <c r="J1061" s="57">
        <f t="shared" si="290"/>
        <v>0</v>
      </c>
      <c r="K1061" s="57">
        <f t="shared" si="290"/>
        <v>0</v>
      </c>
      <c r="L1061" s="57">
        <f t="shared" si="290"/>
        <v>0</v>
      </c>
      <c r="M1061" s="57">
        <f t="shared" si="290"/>
        <v>0</v>
      </c>
      <c r="N1061" s="57">
        <f t="shared" si="290"/>
        <v>0</v>
      </c>
      <c r="O1061" s="63">
        <f t="shared" si="290"/>
        <v>0</v>
      </c>
      <c r="P1061" s="65">
        <f t="shared" si="274"/>
        <v>0</v>
      </c>
      <c r="Q1061" s="148">
        <f t="shared" si="279"/>
        <v>0</v>
      </c>
      <c r="S1061" s="65">
        <f t="shared" si="277"/>
        <v>0</v>
      </c>
      <c r="T1061" s="134"/>
    </row>
    <row r="1062" spans="1:20" ht="24.75" customHeight="1" outlineLevel="1">
      <c r="A1062" s="19">
        <v>42820</v>
      </c>
      <c r="B1062" s="20">
        <v>4552100</v>
      </c>
      <c r="C1062" s="71" t="s">
        <v>928</v>
      </c>
      <c r="D1062" s="57">
        <v>0</v>
      </c>
      <c r="E1062" s="57">
        <v>0</v>
      </c>
      <c r="F1062" s="57">
        <f>+ROUND(Q$1062+E1062,-2)</f>
        <v>0</v>
      </c>
      <c r="G1062" s="57">
        <f>+ROUND(Q$1062+F1062,-2)</f>
        <v>0</v>
      </c>
      <c r="H1062" s="57">
        <f>+ROUND(Q$1062+G1062,-2)</f>
        <v>0</v>
      </c>
      <c r="I1062" s="57">
        <f>+ROUND(Q$1062+H1062,-2)</f>
        <v>0</v>
      </c>
      <c r="J1062" s="57">
        <f>+ROUND(Q$1062+I1062,-2)</f>
        <v>0</v>
      </c>
      <c r="K1062" s="57">
        <f>+ROUND(Q$1062+J1062,-2)</f>
        <v>0</v>
      </c>
      <c r="L1062" s="57">
        <f>+ROUND(Q$1062+K1062,-2)</f>
        <v>0</v>
      </c>
      <c r="M1062" s="57">
        <f>+ROUND(Q$1062+L1062,-2)</f>
        <v>0</v>
      </c>
      <c r="N1062" s="57">
        <f>+ROUND(Q$1062+M1062,-2)</f>
        <v>0</v>
      </c>
      <c r="O1062" s="63">
        <f>+ROUND(Q$1062+N1062,-2)</f>
        <v>0</v>
      </c>
      <c r="P1062" s="65">
        <f t="shared" si="274"/>
        <v>0</v>
      </c>
      <c r="Q1062" s="148">
        <f t="shared" si="279"/>
        <v>0</v>
      </c>
      <c r="S1062" s="65">
        <f t="shared" si="277"/>
        <v>0</v>
      </c>
      <c r="T1062" s="134"/>
    </row>
    <row r="1063" spans="1:20" ht="24.75" customHeight="1" outlineLevel="1">
      <c r="A1063" s="19"/>
      <c r="B1063" s="20">
        <v>4552200</v>
      </c>
      <c r="C1063" s="71" t="s">
        <v>929</v>
      </c>
      <c r="D1063" s="57">
        <v>0</v>
      </c>
      <c r="E1063" s="57">
        <v>0</v>
      </c>
      <c r="F1063" s="57">
        <f>+ROUND(Q$1063+E1063,-2)</f>
        <v>0</v>
      </c>
      <c r="G1063" s="57">
        <f>+ROUND(Q$1063+F1063,-2)</f>
        <v>0</v>
      </c>
      <c r="H1063" s="57">
        <f>+ROUND(Q$1063+G1063,-2)</f>
        <v>0</v>
      </c>
      <c r="I1063" s="57">
        <f>+ROUND(Q$1063+H1063,-2)</f>
        <v>0</v>
      </c>
      <c r="J1063" s="57">
        <f>+ROUND(Q$1063+I1063,-2)</f>
        <v>0</v>
      </c>
      <c r="K1063" s="57">
        <f>+ROUND(Q$1063+J1063,-2)</f>
        <v>0</v>
      </c>
      <c r="L1063" s="57">
        <f>+ROUND(Q$1063+K1063,-2)</f>
        <v>0</v>
      </c>
      <c r="M1063" s="57">
        <f>+ROUND(Q$1063+L1063,-2)</f>
        <v>0</v>
      </c>
      <c r="N1063" s="57">
        <f>+ROUND(Q$1063+M1063,-2)</f>
        <v>0</v>
      </c>
      <c r="O1063" s="63">
        <f>+ROUND(Q$1063+N1063,-2)</f>
        <v>0</v>
      </c>
      <c r="P1063" s="65">
        <f t="shared" si="274"/>
        <v>0</v>
      </c>
      <c r="Q1063" s="148">
        <f t="shared" si="279"/>
        <v>0</v>
      </c>
      <c r="S1063" s="65">
        <f t="shared" si="277"/>
        <v>0</v>
      </c>
      <c r="T1063" s="134"/>
    </row>
    <row r="1064" spans="1:20" ht="24.75" customHeight="1" outlineLevel="1">
      <c r="A1064" s="19">
        <v>42830</v>
      </c>
      <c r="B1064" s="20">
        <v>4552300</v>
      </c>
      <c r="C1064" s="71" t="s">
        <v>930</v>
      </c>
      <c r="D1064" s="57">
        <v>0</v>
      </c>
      <c r="E1064" s="57">
        <v>0</v>
      </c>
      <c r="F1064" s="57">
        <f>+ROUND(Q$1064+E1064,-2)</f>
        <v>0</v>
      </c>
      <c r="G1064" s="57">
        <f>+ROUND(Q$1064+F1064,-2)</f>
        <v>0</v>
      </c>
      <c r="H1064" s="57">
        <f>+ROUND(Q$1064+G1064,-2)</f>
        <v>0</v>
      </c>
      <c r="I1064" s="57">
        <f>+ROUND(Q$1064+H1064,-2)</f>
        <v>0</v>
      </c>
      <c r="J1064" s="57">
        <f>+ROUND(Q$1064+I1064,-2)</f>
        <v>0</v>
      </c>
      <c r="K1064" s="57">
        <f>+ROUND(Q$1064+J1064,-2)</f>
        <v>0</v>
      </c>
      <c r="L1064" s="57">
        <f>+ROUND(Q$1064+K1064,-2)</f>
        <v>0</v>
      </c>
      <c r="M1064" s="57">
        <f>+ROUND(Q$1064+L1064,-2)</f>
        <v>0</v>
      </c>
      <c r="N1064" s="57">
        <f>+ROUND(Q$1064+M1064,-2)</f>
        <v>0</v>
      </c>
      <c r="O1064" s="63">
        <f>+ROUND(Q$1064+N1064,-2)</f>
        <v>0</v>
      </c>
      <c r="P1064" s="65">
        <f t="shared" si="274"/>
        <v>0</v>
      </c>
      <c r="Q1064" s="148">
        <f t="shared" si="279"/>
        <v>0</v>
      </c>
      <c r="S1064" s="65">
        <f t="shared" si="277"/>
        <v>0</v>
      </c>
      <c r="T1064" s="134"/>
    </row>
    <row r="1065" spans="1:20" ht="24.75" customHeight="1" outlineLevel="1">
      <c r="A1065" s="19">
        <v>42840</v>
      </c>
      <c r="B1065" s="20">
        <v>4552400</v>
      </c>
      <c r="C1065" s="71" t="s">
        <v>931</v>
      </c>
      <c r="D1065" s="57">
        <v>0</v>
      </c>
      <c r="E1065" s="57">
        <v>0</v>
      </c>
      <c r="F1065" s="57">
        <f>+ROUND(Q$1065+E1065,-2)</f>
        <v>0</v>
      </c>
      <c r="G1065" s="57">
        <f>+ROUND(Q$1065+F1065,-2)</f>
        <v>0</v>
      </c>
      <c r="H1065" s="57">
        <f>+ROUND(Q$1065+G1065,-2)</f>
        <v>0</v>
      </c>
      <c r="I1065" s="57">
        <f>+ROUND(Q$1065+H1065,-2)</f>
        <v>0</v>
      </c>
      <c r="J1065" s="57">
        <f>+ROUND(Q$1065+I1065,-2)</f>
        <v>0</v>
      </c>
      <c r="K1065" s="57">
        <f>+ROUND(Q$1065+J1065,-2)</f>
        <v>0</v>
      </c>
      <c r="L1065" s="57">
        <f>+ROUND(Q$1065+K1065,-2)</f>
        <v>0</v>
      </c>
      <c r="M1065" s="57">
        <f>+ROUND(Q$1065+L1065,-2)</f>
        <v>0</v>
      </c>
      <c r="N1065" s="57">
        <f>+ROUND(Q$1065+M1065,-2)</f>
        <v>0</v>
      </c>
      <c r="O1065" s="63">
        <f>+ROUND(Q$1065+N1065,-2)</f>
        <v>0</v>
      </c>
      <c r="P1065" s="65">
        <f t="shared" si="274"/>
        <v>0</v>
      </c>
      <c r="Q1065" s="148">
        <f t="shared" si="279"/>
        <v>0</v>
      </c>
      <c r="S1065" s="65">
        <f t="shared" si="277"/>
        <v>0</v>
      </c>
      <c r="T1065" s="134"/>
    </row>
    <row r="1066" spans="1:20" ht="24.75" customHeight="1" outlineLevel="1">
      <c r="A1066" s="19">
        <v>42810</v>
      </c>
      <c r="B1066" s="20">
        <v>4552500</v>
      </c>
      <c r="C1066" s="71" t="s">
        <v>932</v>
      </c>
      <c r="D1066" s="57">
        <v>0</v>
      </c>
      <c r="E1066" s="57">
        <v>0</v>
      </c>
      <c r="F1066" s="57">
        <f>+ROUND(Q$1066+E1066,-2)</f>
        <v>0</v>
      </c>
      <c r="G1066" s="57">
        <f>+ROUND(Q$1066+F1066,-2)</f>
        <v>0</v>
      </c>
      <c r="H1066" s="57">
        <f>+ROUND(Q$1066+G1066,-2)</f>
        <v>0</v>
      </c>
      <c r="I1066" s="57">
        <f>+ROUND(Q$1066+H1066,-2)</f>
        <v>0</v>
      </c>
      <c r="J1066" s="57">
        <f>+ROUND(Q$1066+I1066,-2)</f>
        <v>0</v>
      </c>
      <c r="K1066" s="57">
        <f>+ROUND(Q$1066+J1066,-2)</f>
        <v>0</v>
      </c>
      <c r="L1066" s="57">
        <f>+ROUND(Q$1066+K1066,-2)</f>
        <v>0</v>
      </c>
      <c r="M1066" s="57">
        <f>+ROUND(Q$1066+L1066,-2)</f>
        <v>0</v>
      </c>
      <c r="N1066" s="57">
        <f>+ROUND(Q$1066+M1066,-2)</f>
        <v>0</v>
      </c>
      <c r="O1066" s="63">
        <f>+ROUND(Q$1066+N1066,-2)</f>
        <v>0</v>
      </c>
      <c r="P1066" s="65">
        <f t="shared" si="274"/>
        <v>0</v>
      </c>
      <c r="Q1066" s="148">
        <f t="shared" si="279"/>
        <v>0</v>
      </c>
      <c r="S1066" s="65">
        <f t="shared" si="277"/>
        <v>0</v>
      </c>
      <c r="T1066" s="134"/>
    </row>
    <row r="1067" spans="1:20" ht="24.75" customHeight="1" outlineLevel="1">
      <c r="A1067" s="19">
        <v>42999</v>
      </c>
      <c r="B1067" s="20">
        <v>4552900</v>
      </c>
      <c r="C1067" s="71" t="s">
        <v>933</v>
      </c>
      <c r="D1067" s="57">
        <v>0</v>
      </c>
      <c r="E1067" s="57">
        <v>0</v>
      </c>
      <c r="F1067" s="57">
        <f>+ROUND(Q$1067+E1067,-2)</f>
        <v>0</v>
      </c>
      <c r="G1067" s="57">
        <f>+ROUND(Q$1067+F1067,-2)</f>
        <v>0</v>
      </c>
      <c r="H1067" s="57">
        <f>+ROUND(Q$1067+G1067,-2)</f>
        <v>0</v>
      </c>
      <c r="I1067" s="57">
        <f>+ROUND(Q$1067+H1067,-2)</f>
        <v>0</v>
      </c>
      <c r="J1067" s="57">
        <f>+ROUND(Q$1067+I1067,-2)</f>
        <v>0</v>
      </c>
      <c r="K1067" s="57">
        <f>+ROUND(Q$1067+J1067,-2)</f>
        <v>0</v>
      </c>
      <c r="L1067" s="57">
        <f>+ROUND(Q$1067+K1067,-2)</f>
        <v>0</v>
      </c>
      <c r="M1067" s="57">
        <f>+ROUND(Q$1067+L1067,-2)</f>
        <v>0</v>
      </c>
      <c r="N1067" s="57">
        <f>+ROUND(Q$1067+M1067,-2)</f>
        <v>0</v>
      </c>
      <c r="O1067" s="63">
        <f>+ROUND(Q$1067+N1067,-2)</f>
        <v>0</v>
      </c>
      <c r="P1067" s="65">
        <f t="shared" si="274"/>
        <v>0</v>
      </c>
      <c r="Q1067" s="148">
        <f t="shared" si="279"/>
        <v>0</v>
      </c>
      <c r="S1067" s="65">
        <f t="shared" si="277"/>
        <v>0</v>
      </c>
      <c r="T1067" s="134"/>
    </row>
    <row r="1068" spans="1:20" ht="24.75" customHeight="1" outlineLevel="1">
      <c r="A1068" s="19"/>
      <c r="B1068" s="20">
        <v>4560000</v>
      </c>
      <c r="C1068" s="71" t="s">
        <v>934</v>
      </c>
      <c r="D1068" s="57">
        <f t="shared" ref="D1068:O1068" si="291">+D1069+D1076+D1077+D1079+D1082+D1087+D1088</f>
        <v>30958.696</v>
      </c>
      <c r="E1068" s="57">
        <f t="shared" si="291"/>
        <v>37677.881999999998</v>
      </c>
      <c r="F1068" s="57">
        <f t="shared" si="291"/>
        <v>45800</v>
      </c>
      <c r="G1068" s="57">
        <f t="shared" si="291"/>
        <v>53900</v>
      </c>
      <c r="H1068" s="57">
        <f t="shared" si="291"/>
        <v>62000</v>
      </c>
      <c r="I1068" s="57">
        <f t="shared" si="291"/>
        <v>70100</v>
      </c>
      <c r="J1068" s="57">
        <f t="shared" si="291"/>
        <v>78200</v>
      </c>
      <c r="K1068" s="57">
        <f t="shared" si="291"/>
        <v>86300</v>
      </c>
      <c r="L1068" s="57">
        <f t="shared" si="291"/>
        <v>94400</v>
      </c>
      <c r="M1068" s="57">
        <f t="shared" si="291"/>
        <v>102500</v>
      </c>
      <c r="N1068" s="57">
        <f t="shared" si="291"/>
        <v>110600</v>
      </c>
      <c r="O1068" s="63">
        <f t="shared" si="291"/>
        <v>118700</v>
      </c>
      <c r="P1068" s="65">
        <f t="shared" si="274"/>
        <v>0</v>
      </c>
      <c r="Q1068" s="148">
        <f t="shared" si="279"/>
        <v>18838.940999999999</v>
      </c>
      <c r="S1068" s="65">
        <f t="shared" si="277"/>
        <v>0</v>
      </c>
      <c r="T1068" s="134"/>
    </row>
    <row r="1069" spans="1:20" ht="24.75" customHeight="1" outlineLevel="1">
      <c r="A1069" s="19"/>
      <c r="B1069" s="20">
        <v>4561000</v>
      </c>
      <c r="C1069" s="71" t="s">
        <v>935</v>
      </c>
      <c r="D1069" s="57">
        <f t="shared" ref="D1069:O1069" si="292">+SUM(D1070:D1075)</f>
        <v>0</v>
      </c>
      <c r="E1069" s="57">
        <f t="shared" si="292"/>
        <v>0</v>
      </c>
      <c r="F1069" s="57">
        <f t="shared" si="292"/>
        <v>0</v>
      </c>
      <c r="G1069" s="57">
        <f t="shared" si="292"/>
        <v>0</v>
      </c>
      <c r="H1069" s="57">
        <f t="shared" si="292"/>
        <v>0</v>
      </c>
      <c r="I1069" s="57">
        <f t="shared" si="292"/>
        <v>0</v>
      </c>
      <c r="J1069" s="57">
        <f t="shared" si="292"/>
        <v>0</v>
      </c>
      <c r="K1069" s="57">
        <f t="shared" si="292"/>
        <v>0</v>
      </c>
      <c r="L1069" s="57">
        <f t="shared" si="292"/>
        <v>0</v>
      </c>
      <c r="M1069" s="57">
        <f t="shared" si="292"/>
        <v>0</v>
      </c>
      <c r="N1069" s="57">
        <f t="shared" si="292"/>
        <v>0</v>
      </c>
      <c r="O1069" s="63">
        <f t="shared" si="292"/>
        <v>0</v>
      </c>
      <c r="P1069" s="65">
        <f t="shared" si="274"/>
        <v>0</v>
      </c>
      <c r="Q1069" s="148">
        <f t="shared" si="279"/>
        <v>0</v>
      </c>
      <c r="S1069" s="65">
        <f t="shared" si="277"/>
        <v>0</v>
      </c>
      <c r="T1069" s="134"/>
    </row>
    <row r="1070" spans="1:20" ht="24.75" customHeight="1" outlineLevel="1">
      <c r="A1070" s="19">
        <v>41317</v>
      </c>
      <c r="B1070" s="20">
        <v>4561011</v>
      </c>
      <c r="C1070" s="71" t="s">
        <v>936</v>
      </c>
      <c r="D1070" s="57">
        <v>0</v>
      </c>
      <c r="E1070" s="57">
        <v>0</v>
      </c>
      <c r="F1070" s="57">
        <f>+ROUND(Q$1070+E1070,-2)</f>
        <v>0</v>
      </c>
      <c r="G1070" s="57">
        <f>+ROUND(Q$1070+F1070,-2)</f>
        <v>0</v>
      </c>
      <c r="H1070" s="57">
        <f>+ROUND(Q$1070+G1070,-2)</f>
        <v>0</v>
      </c>
      <c r="I1070" s="57">
        <f>+ROUND(Q$1070+H1070,-2)</f>
        <v>0</v>
      </c>
      <c r="J1070" s="57">
        <f>+ROUND(Q$1070+I1070,-2)</f>
        <v>0</v>
      </c>
      <c r="K1070" s="57">
        <f>+ROUND(Q$1070+J1070,-2)</f>
        <v>0</v>
      </c>
      <c r="L1070" s="57">
        <f>+ROUND(Q$1070+K1070,-2)</f>
        <v>0</v>
      </c>
      <c r="M1070" s="57">
        <f>+ROUND(Q$1070+L1070,-2)</f>
        <v>0</v>
      </c>
      <c r="N1070" s="57">
        <f>+ROUND(Q$1070+M1070,-2)</f>
        <v>0</v>
      </c>
      <c r="O1070" s="63">
        <f>+ROUND(Q$1070+N1070,-2)</f>
        <v>0</v>
      </c>
      <c r="P1070" s="65">
        <f t="shared" si="274"/>
        <v>0</v>
      </c>
      <c r="Q1070" s="148">
        <f t="shared" si="279"/>
        <v>0</v>
      </c>
      <c r="S1070" s="65">
        <f t="shared" si="277"/>
        <v>0</v>
      </c>
      <c r="T1070" s="134"/>
    </row>
    <row r="1071" spans="1:20" ht="24.75" customHeight="1" outlineLevel="1">
      <c r="A1071" s="19">
        <v>43201</v>
      </c>
      <c r="B1071" s="20">
        <v>4561012</v>
      </c>
      <c r="C1071" s="71" t="s">
        <v>937</v>
      </c>
      <c r="D1071" s="57">
        <v>0</v>
      </c>
      <c r="E1071" s="57">
        <v>0</v>
      </c>
      <c r="F1071" s="57">
        <f>+ROUND(Q$1071+E1071,-2)</f>
        <v>0</v>
      </c>
      <c r="G1071" s="57">
        <f>+ROUND(Q$1071+F1071,-2)</f>
        <v>0</v>
      </c>
      <c r="H1071" s="57">
        <f>+ROUND(Q$1071+G1071,-2)</f>
        <v>0</v>
      </c>
      <c r="I1071" s="57">
        <f>+ROUND(Q$1071+H1071,-2)</f>
        <v>0</v>
      </c>
      <c r="J1071" s="57">
        <f>+ROUND(Q$1071+I1071,-2)</f>
        <v>0</v>
      </c>
      <c r="K1071" s="57">
        <f>+ROUND(Q$1071+J1071,-2)</f>
        <v>0</v>
      </c>
      <c r="L1071" s="57">
        <f>+ROUND(Q$1071+K1071,-2)</f>
        <v>0</v>
      </c>
      <c r="M1071" s="57">
        <f>+ROUND(Q$1071+L1071,-2)</f>
        <v>0</v>
      </c>
      <c r="N1071" s="57">
        <f>+ROUND(Q$1071+M1071,-2)</f>
        <v>0</v>
      </c>
      <c r="O1071" s="63">
        <f>+ROUND(Q$1071+N1071,-2)</f>
        <v>0</v>
      </c>
      <c r="P1071" s="65">
        <f t="shared" si="274"/>
        <v>0</v>
      </c>
      <c r="Q1071" s="148">
        <f t="shared" si="279"/>
        <v>0</v>
      </c>
      <c r="S1071" s="65">
        <f t="shared" si="277"/>
        <v>0</v>
      </c>
      <c r="T1071" s="134"/>
    </row>
    <row r="1072" spans="1:20" ht="24.75" customHeight="1" outlineLevel="1">
      <c r="A1072" s="19">
        <v>43202</v>
      </c>
      <c r="B1072" s="20">
        <v>4561013</v>
      </c>
      <c r="C1072" s="71" t="s">
        <v>938</v>
      </c>
      <c r="D1072" s="57">
        <v>0</v>
      </c>
      <c r="E1072" s="57">
        <v>0</v>
      </c>
      <c r="F1072" s="57">
        <f>+ROUND(Q$1072+E1072,-2)</f>
        <v>0</v>
      </c>
      <c r="G1072" s="57">
        <f>+ROUND(Q$1072+F1072,-2)</f>
        <v>0</v>
      </c>
      <c r="H1072" s="57">
        <f>+ROUND(Q$1072+G1072,-2)</f>
        <v>0</v>
      </c>
      <c r="I1072" s="57">
        <f>+ROUND(Q$1072+H1072,-2)</f>
        <v>0</v>
      </c>
      <c r="J1072" s="57">
        <f>+ROUND(Q$1072+I1072,-2)</f>
        <v>0</v>
      </c>
      <c r="K1072" s="57">
        <f>+ROUND(Q$1072+J1072,-2)</f>
        <v>0</v>
      </c>
      <c r="L1072" s="57">
        <f>+ROUND(Q$1072+K1072,-2)</f>
        <v>0</v>
      </c>
      <c r="M1072" s="57">
        <f>+ROUND(Q$1072+L1072,-2)</f>
        <v>0</v>
      </c>
      <c r="N1072" s="57">
        <f>+ROUND(Q$1072+M1072,-2)</f>
        <v>0</v>
      </c>
      <c r="O1072" s="63">
        <f>+ROUND(Q$1072+N1072,-2)</f>
        <v>0</v>
      </c>
      <c r="P1072" s="65">
        <f t="shared" si="274"/>
        <v>0</v>
      </c>
      <c r="Q1072" s="148">
        <f t="shared" si="279"/>
        <v>0</v>
      </c>
      <c r="S1072" s="65">
        <f t="shared" si="277"/>
        <v>0</v>
      </c>
      <c r="T1072" s="134"/>
    </row>
    <row r="1073" spans="1:20" ht="24.75" customHeight="1" outlineLevel="1">
      <c r="A1073" s="19">
        <v>43301</v>
      </c>
      <c r="B1073" s="20">
        <v>4561014</v>
      </c>
      <c r="C1073" s="71" t="s">
        <v>939</v>
      </c>
      <c r="D1073" s="57">
        <v>0</v>
      </c>
      <c r="E1073" s="57">
        <v>0</v>
      </c>
      <c r="F1073" s="57">
        <f>+ROUND(Q$1073+E1073,-2)</f>
        <v>0</v>
      </c>
      <c r="G1073" s="57">
        <f>+ROUND(Q$1073+F1073,-2)</f>
        <v>0</v>
      </c>
      <c r="H1073" s="57">
        <f>+ROUND(Q$1073+G1073,-2)</f>
        <v>0</v>
      </c>
      <c r="I1073" s="57">
        <f>+ROUND(Q$1073+H1073,-2)</f>
        <v>0</v>
      </c>
      <c r="J1073" s="57">
        <f>+ROUND(Q$1073+I1073,-2)</f>
        <v>0</v>
      </c>
      <c r="K1073" s="57">
        <f>+ROUND(Q$1073+J1073,-2)</f>
        <v>0</v>
      </c>
      <c r="L1073" s="57">
        <f>+ROUND(Q$1073+K1073,-2)</f>
        <v>0</v>
      </c>
      <c r="M1073" s="57">
        <f>+ROUND(Q$1073+L1073,-2)</f>
        <v>0</v>
      </c>
      <c r="N1073" s="57">
        <f>+ROUND(Q$1073+M1073,-2)</f>
        <v>0</v>
      </c>
      <c r="O1073" s="63">
        <f>+ROUND(Q$1073+N1073,-2)</f>
        <v>0</v>
      </c>
      <c r="P1073" s="65">
        <f t="shared" si="274"/>
        <v>0</v>
      </c>
      <c r="Q1073" s="148">
        <f t="shared" si="279"/>
        <v>0</v>
      </c>
      <c r="S1073" s="65">
        <f t="shared" si="277"/>
        <v>0</v>
      </c>
      <c r="T1073" s="134"/>
    </row>
    <row r="1074" spans="1:20" ht="24.75" customHeight="1" outlineLevel="1">
      <c r="A1074" s="19">
        <v>43302</v>
      </c>
      <c r="B1074" s="20">
        <v>4561015</v>
      </c>
      <c r="C1074" s="71" t="s">
        <v>940</v>
      </c>
      <c r="D1074" s="57">
        <v>0</v>
      </c>
      <c r="E1074" s="57">
        <v>0</v>
      </c>
      <c r="F1074" s="57">
        <f>+ROUND(Q$1074+E1074,-2)</f>
        <v>0</v>
      </c>
      <c r="G1074" s="57">
        <f>+ROUND(Q$1074+F1074,-2)</f>
        <v>0</v>
      </c>
      <c r="H1074" s="57">
        <f>+ROUND(Q$1074+G1074,-2)</f>
        <v>0</v>
      </c>
      <c r="I1074" s="57">
        <f>+ROUND(Q$1074+H1074,-2)</f>
        <v>0</v>
      </c>
      <c r="J1074" s="57">
        <f>+ROUND(Q$1074+I1074,-2)</f>
        <v>0</v>
      </c>
      <c r="K1074" s="57">
        <f>+ROUND(Q$1074+J1074,-2)</f>
        <v>0</v>
      </c>
      <c r="L1074" s="57">
        <f>+ROUND(Q$1074+K1074,-2)</f>
        <v>0</v>
      </c>
      <c r="M1074" s="57">
        <f>+ROUND(Q$1074+L1074,-2)</f>
        <v>0</v>
      </c>
      <c r="N1074" s="57">
        <f>+ROUND(Q$1074+M1074,-2)</f>
        <v>0</v>
      </c>
      <c r="O1074" s="63">
        <f>+ROUND(Q$1074+N1074,-2)</f>
        <v>0</v>
      </c>
      <c r="P1074" s="65">
        <f t="shared" si="274"/>
        <v>0</v>
      </c>
      <c r="Q1074" s="148">
        <f t="shared" si="279"/>
        <v>0</v>
      </c>
      <c r="S1074" s="65">
        <f t="shared" si="277"/>
        <v>0</v>
      </c>
      <c r="T1074" s="134"/>
    </row>
    <row r="1075" spans="1:20" ht="24.75" customHeight="1" outlineLevel="1">
      <c r="A1075" s="19">
        <v>43303</v>
      </c>
      <c r="B1075" s="20">
        <v>4561016</v>
      </c>
      <c r="C1075" s="71" t="s">
        <v>941</v>
      </c>
      <c r="D1075" s="57">
        <v>0</v>
      </c>
      <c r="E1075" s="57">
        <v>0</v>
      </c>
      <c r="F1075" s="57">
        <f>+ROUND(Q$1075+E1075,-2)</f>
        <v>0</v>
      </c>
      <c r="G1075" s="57">
        <f>+ROUND(Q$1075+F1075,-2)</f>
        <v>0</v>
      </c>
      <c r="H1075" s="57">
        <f>+ROUND(Q$1075+G1075,-2)</f>
        <v>0</v>
      </c>
      <c r="I1075" s="57">
        <f>+ROUND(Q$1075+H1075,-2)</f>
        <v>0</v>
      </c>
      <c r="J1075" s="57">
        <f>+ROUND(Q$1075+I1075,-2)</f>
        <v>0</v>
      </c>
      <c r="K1075" s="57">
        <f>+ROUND(Q$1075+J1075,-2)</f>
        <v>0</v>
      </c>
      <c r="L1075" s="57">
        <f>+ROUND(Q$1075+K1075,-2)</f>
        <v>0</v>
      </c>
      <c r="M1075" s="57">
        <f>+ROUND(Q$1075+L1075,-2)</f>
        <v>0</v>
      </c>
      <c r="N1075" s="57">
        <f>+ROUND(Q$1075+M1075,-2)</f>
        <v>0</v>
      </c>
      <c r="O1075" s="63">
        <f>+ROUND(Q$1075+N1075,-2)</f>
        <v>0</v>
      </c>
      <c r="P1075" s="65">
        <f t="shared" si="274"/>
        <v>0</v>
      </c>
      <c r="Q1075" s="148">
        <f t="shared" si="279"/>
        <v>0</v>
      </c>
      <c r="S1075" s="65">
        <f t="shared" si="277"/>
        <v>0</v>
      </c>
      <c r="T1075" s="134"/>
    </row>
    <row r="1076" spans="1:20" ht="24.75" customHeight="1" outlineLevel="1">
      <c r="A1076" s="19"/>
      <c r="B1076" s="20">
        <v>4562000</v>
      </c>
      <c r="C1076" s="71" t="s">
        <v>942</v>
      </c>
      <c r="D1076" s="57">
        <v>0</v>
      </c>
      <c r="E1076" s="57">
        <v>0</v>
      </c>
      <c r="F1076" s="57">
        <f>+ROUND(Q$1076+E1076,-2)</f>
        <v>0</v>
      </c>
      <c r="G1076" s="57">
        <f>+ROUND(Q$1076+F1076,-2)</f>
        <v>0</v>
      </c>
      <c r="H1076" s="57">
        <f>+ROUND(Q$1076+G1076,-2)</f>
        <v>0</v>
      </c>
      <c r="I1076" s="57">
        <f>+ROUND(Q$1076+H1076,-2)</f>
        <v>0</v>
      </c>
      <c r="J1076" s="57">
        <f>+ROUND(Q$1076+I1076,-2)</f>
        <v>0</v>
      </c>
      <c r="K1076" s="57">
        <f>+ROUND(Q$1076+J1076,-2)</f>
        <v>0</v>
      </c>
      <c r="L1076" s="57">
        <f>+ROUND(Q$1076+K1076,-2)</f>
        <v>0</v>
      </c>
      <c r="M1076" s="57">
        <f>+ROUND(Q$1076+L1076,-2)</f>
        <v>0</v>
      </c>
      <c r="N1076" s="57">
        <f>+ROUND(Q$1076+M1076,-2)</f>
        <v>0</v>
      </c>
      <c r="O1076" s="63">
        <f>+ROUND(Q$1076+N1076,-2)</f>
        <v>0</v>
      </c>
      <c r="P1076" s="65">
        <f t="shared" si="274"/>
        <v>0</v>
      </c>
      <c r="Q1076" s="148">
        <f t="shared" si="279"/>
        <v>0</v>
      </c>
      <c r="S1076" s="65">
        <f t="shared" si="277"/>
        <v>0</v>
      </c>
      <c r="T1076" s="134"/>
    </row>
    <row r="1077" spans="1:20" ht="24.75" customHeight="1" outlineLevel="1">
      <c r="A1077" s="19"/>
      <c r="B1077" s="20">
        <v>4563000</v>
      </c>
      <c r="C1077" s="71" t="s">
        <v>943</v>
      </c>
      <c r="D1077" s="57">
        <f t="shared" ref="D1077:O1077" si="293">+D1078</f>
        <v>0</v>
      </c>
      <c r="E1077" s="57">
        <f t="shared" si="293"/>
        <v>0</v>
      </c>
      <c r="F1077" s="57">
        <f t="shared" si="293"/>
        <v>0</v>
      </c>
      <c r="G1077" s="57">
        <f t="shared" si="293"/>
        <v>0</v>
      </c>
      <c r="H1077" s="57">
        <f t="shared" si="293"/>
        <v>0</v>
      </c>
      <c r="I1077" s="57">
        <f t="shared" si="293"/>
        <v>0</v>
      </c>
      <c r="J1077" s="57">
        <f t="shared" si="293"/>
        <v>0</v>
      </c>
      <c r="K1077" s="57">
        <f t="shared" si="293"/>
        <v>0</v>
      </c>
      <c r="L1077" s="57">
        <f t="shared" si="293"/>
        <v>0</v>
      </c>
      <c r="M1077" s="57">
        <f t="shared" si="293"/>
        <v>0</v>
      </c>
      <c r="N1077" s="57">
        <f t="shared" si="293"/>
        <v>0</v>
      </c>
      <c r="O1077" s="63">
        <f t="shared" si="293"/>
        <v>0</v>
      </c>
      <c r="P1077" s="65">
        <f t="shared" si="274"/>
        <v>0</v>
      </c>
      <c r="Q1077" s="148">
        <f t="shared" si="279"/>
        <v>0</v>
      </c>
      <c r="S1077" s="65">
        <f t="shared" si="277"/>
        <v>0</v>
      </c>
      <c r="T1077" s="134"/>
    </row>
    <row r="1078" spans="1:20" ht="24.75" customHeight="1" outlineLevel="1">
      <c r="A1078" s="19">
        <v>43451</v>
      </c>
      <c r="B1078" s="20">
        <v>4563011</v>
      </c>
      <c r="C1078" s="71" t="s">
        <v>944</v>
      </c>
      <c r="D1078" s="57">
        <v>0</v>
      </c>
      <c r="E1078" s="57">
        <v>0</v>
      </c>
      <c r="F1078" s="57">
        <f>+ROUND(Q$1078+E1078,-2)</f>
        <v>0</v>
      </c>
      <c r="G1078" s="57">
        <f>+ROUND(Q$1078+F1078,-2)</f>
        <v>0</v>
      </c>
      <c r="H1078" s="57">
        <f>+ROUND(Q$1078+G1078,-2)</f>
        <v>0</v>
      </c>
      <c r="I1078" s="57">
        <f>+ROUND(Q$1078+H1078,-2)</f>
        <v>0</v>
      </c>
      <c r="J1078" s="57">
        <f>+ROUND(Q$1078+I1078,-2)</f>
        <v>0</v>
      </c>
      <c r="K1078" s="57">
        <f>+ROUND(Q$1078+J1078,-2)</f>
        <v>0</v>
      </c>
      <c r="L1078" s="57">
        <f>+ROUND(Q$1078+K1078,-2)</f>
        <v>0</v>
      </c>
      <c r="M1078" s="57">
        <f>+ROUND(Q$1078+L1078,-2)</f>
        <v>0</v>
      </c>
      <c r="N1078" s="57">
        <f>+ROUND(Q$1078+M1078,-2)</f>
        <v>0</v>
      </c>
      <c r="O1078" s="63">
        <f>+ROUND(Q$1078+N1078,-2)</f>
        <v>0</v>
      </c>
      <c r="P1078" s="65">
        <f t="shared" si="274"/>
        <v>0</v>
      </c>
      <c r="Q1078" s="148">
        <f t="shared" si="279"/>
        <v>0</v>
      </c>
      <c r="S1078" s="65">
        <f t="shared" si="277"/>
        <v>0</v>
      </c>
      <c r="T1078" s="134"/>
    </row>
    <row r="1079" spans="1:20" ht="24.75" customHeight="1" outlineLevel="1">
      <c r="A1079" s="19"/>
      <c r="B1079" s="20">
        <v>4564000</v>
      </c>
      <c r="C1079" s="71" t="s">
        <v>945</v>
      </c>
      <c r="D1079" s="57">
        <f t="shared" ref="D1079:O1079" si="294">+D1080+D1081</f>
        <v>0</v>
      </c>
      <c r="E1079" s="57">
        <f t="shared" si="294"/>
        <v>0</v>
      </c>
      <c r="F1079" s="57">
        <f t="shared" si="294"/>
        <v>0</v>
      </c>
      <c r="G1079" s="57">
        <f t="shared" si="294"/>
        <v>0</v>
      </c>
      <c r="H1079" s="57">
        <f t="shared" si="294"/>
        <v>0</v>
      </c>
      <c r="I1079" s="57">
        <f t="shared" si="294"/>
        <v>0</v>
      </c>
      <c r="J1079" s="57">
        <f t="shared" si="294"/>
        <v>0</v>
      </c>
      <c r="K1079" s="57">
        <f t="shared" si="294"/>
        <v>0</v>
      </c>
      <c r="L1079" s="57">
        <f t="shared" si="294"/>
        <v>0</v>
      </c>
      <c r="M1079" s="57">
        <f t="shared" si="294"/>
        <v>0</v>
      </c>
      <c r="N1079" s="57">
        <f t="shared" si="294"/>
        <v>0</v>
      </c>
      <c r="O1079" s="63">
        <f t="shared" si="294"/>
        <v>0</v>
      </c>
      <c r="P1079" s="65">
        <f t="shared" si="274"/>
        <v>0</v>
      </c>
      <c r="Q1079" s="148">
        <f t="shared" si="279"/>
        <v>0</v>
      </c>
      <c r="S1079" s="65">
        <f t="shared" si="277"/>
        <v>0</v>
      </c>
      <c r="T1079" s="134"/>
    </row>
    <row r="1080" spans="1:20" ht="24.75" customHeight="1" outlineLevel="1">
      <c r="A1080" s="19">
        <v>43452</v>
      </c>
      <c r="B1080" s="20">
        <v>4564011</v>
      </c>
      <c r="C1080" s="71" t="s">
        <v>946</v>
      </c>
      <c r="D1080" s="57">
        <v>0</v>
      </c>
      <c r="E1080" s="57">
        <v>0</v>
      </c>
      <c r="F1080" s="57">
        <f>+ROUND(Q$1080+E1080,-2)</f>
        <v>0</v>
      </c>
      <c r="G1080" s="57">
        <f>+ROUND(Q$1080+F1080,-2)</f>
        <v>0</v>
      </c>
      <c r="H1080" s="57">
        <f>+ROUND(Q$1080+G1080,-2)</f>
        <v>0</v>
      </c>
      <c r="I1080" s="57">
        <f>+ROUND(Q$1080+H1080,-2)</f>
        <v>0</v>
      </c>
      <c r="J1080" s="57">
        <f>+ROUND(Q$1080+I1080,-2)</f>
        <v>0</v>
      </c>
      <c r="K1080" s="57">
        <f>+ROUND(Q$1080+J1080,-2)</f>
        <v>0</v>
      </c>
      <c r="L1080" s="57">
        <f>+ROUND(Q$1080+K1080,-2)</f>
        <v>0</v>
      </c>
      <c r="M1080" s="57">
        <f>+ROUND(Q$1080+L1080,-2)</f>
        <v>0</v>
      </c>
      <c r="N1080" s="57">
        <f>+ROUND(Q$1080+M1080,-2)</f>
        <v>0</v>
      </c>
      <c r="O1080" s="63">
        <f>+ROUND(Q$1080+N1080,-2)</f>
        <v>0</v>
      </c>
      <c r="P1080" s="65">
        <f t="shared" si="274"/>
        <v>0</v>
      </c>
      <c r="Q1080" s="148">
        <f t="shared" si="279"/>
        <v>0</v>
      </c>
      <c r="S1080" s="65">
        <f t="shared" si="277"/>
        <v>0</v>
      </c>
      <c r="T1080" s="134"/>
    </row>
    <row r="1081" spans="1:20" ht="24.75" customHeight="1" outlineLevel="1">
      <c r="A1081" s="19">
        <v>43812</v>
      </c>
      <c r="B1081" s="20">
        <v>4564012</v>
      </c>
      <c r="C1081" s="71" t="s">
        <v>947</v>
      </c>
      <c r="D1081" s="57">
        <v>0</v>
      </c>
      <c r="E1081" s="57">
        <v>0</v>
      </c>
      <c r="F1081" s="57">
        <f>+ROUND(Q$1081+E1081,-2)</f>
        <v>0</v>
      </c>
      <c r="G1081" s="57">
        <f>+ROUND(Q$1081+F1081,-2)</f>
        <v>0</v>
      </c>
      <c r="H1081" s="57">
        <f>+ROUND(Q$1081+G1081,-2)</f>
        <v>0</v>
      </c>
      <c r="I1081" s="57">
        <f>+ROUND(Q$1081+H1081,-2)</f>
        <v>0</v>
      </c>
      <c r="J1081" s="57">
        <f>+ROUND(Q$1081+I1081,-2)</f>
        <v>0</v>
      </c>
      <c r="K1081" s="57">
        <f>+ROUND(Q$1081+J1081,-2)</f>
        <v>0</v>
      </c>
      <c r="L1081" s="57">
        <f>+ROUND(Q$1081+K1081,-2)</f>
        <v>0</v>
      </c>
      <c r="M1081" s="57">
        <f>+ROUND(Q$1081+L1081,-2)</f>
        <v>0</v>
      </c>
      <c r="N1081" s="57">
        <f>+ROUND(Q$1081+M1081,-2)</f>
        <v>0</v>
      </c>
      <c r="O1081" s="63">
        <f>+ROUND(Q$1081+N1081,-2)</f>
        <v>0</v>
      </c>
      <c r="P1081" s="65">
        <f t="shared" si="274"/>
        <v>0</v>
      </c>
      <c r="Q1081" s="148">
        <f t="shared" si="279"/>
        <v>0</v>
      </c>
      <c r="S1081" s="65">
        <f t="shared" si="277"/>
        <v>0</v>
      </c>
      <c r="T1081" s="134"/>
    </row>
    <row r="1082" spans="1:20" ht="24.75" customHeight="1" outlineLevel="1">
      <c r="A1082" s="19"/>
      <c r="B1082" s="20">
        <v>4565000</v>
      </c>
      <c r="C1082" s="71" t="s">
        <v>948</v>
      </c>
      <c r="D1082" s="57">
        <f t="shared" ref="D1082:O1082" si="295">+SUM(D1083:D1086)</f>
        <v>0</v>
      </c>
      <c r="E1082" s="57">
        <f t="shared" si="295"/>
        <v>0</v>
      </c>
      <c r="F1082" s="57">
        <f t="shared" si="295"/>
        <v>0</v>
      </c>
      <c r="G1082" s="57">
        <f t="shared" si="295"/>
        <v>0</v>
      </c>
      <c r="H1082" s="57">
        <f t="shared" si="295"/>
        <v>0</v>
      </c>
      <c r="I1082" s="57">
        <f t="shared" si="295"/>
        <v>0</v>
      </c>
      <c r="J1082" s="57">
        <f t="shared" si="295"/>
        <v>0</v>
      </c>
      <c r="K1082" s="57">
        <f t="shared" si="295"/>
        <v>0</v>
      </c>
      <c r="L1082" s="57">
        <f t="shared" si="295"/>
        <v>0</v>
      </c>
      <c r="M1082" s="57">
        <f t="shared" si="295"/>
        <v>0</v>
      </c>
      <c r="N1082" s="57">
        <f t="shared" si="295"/>
        <v>0</v>
      </c>
      <c r="O1082" s="63">
        <f t="shared" si="295"/>
        <v>0</v>
      </c>
      <c r="P1082" s="65">
        <f t="shared" si="274"/>
        <v>0</v>
      </c>
      <c r="Q1082" s="148">
        <f t="shared" si="279"/>
        <v>0</v>
      </c>
      <c r="S1082" s="65">
        <f t="shared" si="277"/>
        <v>0</v>
      </c>
      <c r="T1082" s="134"/>
    </row>
    <row r="1083" spans="1:20" ht="24.75" customHeight="1" outlineLevel="1">
      <c r="A1083" s="19">
        <v>43453</v>
      </c>
      <c r="B1083" s="20">
        <v>4565011</v>
      </c>
      <c r="C1083" s="71" t="s">
        <v>949</v>
      </c>
      <c r="D1083" s="57">
        <v>0</v>
      </c>
      <c r="E1083" s="57">
        <v>0</v>
      </c>
      <c r="F1083" s="57">
        <f>+ROUND(Q$1083+E1083,-2)</f>
        <v>0</v>
      </c>
      <c r="G1083" s="57">
        <f>+ROUND(Q$1083+F1083,-2)</f>
        <v>0</v>
      </c>
      <c r="H1083" s="57">
        <f>+ROUND(Q$1083+G1083,-2)</f>
        <v>0</v>
      </c>
      <c r="I1083" s="57">
        <f>+ROUND(Q$1083+H1083,-2)</f>
        <v>0</v>
      </c>
      <c r="J1083" s="57">
        <f>+ROUND(Q$1083+I1083,-2)</f>
        <v>0</v>
      </c>
      <c r="K1083" s="57">
        <f>+ROUND(Q$1083+J1083,-2)</f>
        <v>0</v>
      </c>
      <c r="L1083" s="57">
        <f>+ROUND(Q$1083+K1083,-2)</f>
        <v>0</v>
      </c>
      <c r="M1083" s="57">
        <f>+ROUND(Q$1083+L1083,-2)</f>
        <v>0</v>
      </c>
      <c r="N1083" s="57">
        <f>+ROUND(Q$1083+M1083,-2)</f>
        <v>0</v>
      </c>
      <c r="O1083" s="63">
        <f>+ROUND(Q$1083+N1083,-2)</f>
        <v>0</v>
      </c>
      <c r="P1083" s="65">
        <f t="shared" si="274"/>
        <v>0</v>
      </c>
      <c r="Q1083" s="148">
        <f t="shared" si="279"/>
        <v>0</v>
      </c>
      <c r="S1083" s="65">
        <f t="shared" si="277"/>
        <v>0</v>
      </c>
      <c r="T1083" s="134"/>
    </row>
    <row r="1084" spans="1:20" ht="24.75" customHeight="1" outlineLevel="1">
      <c r="A1084" s="19">
        <v>43454</v>
      </c>
      <c r="B1084" s="20">
        <v>4565012</v>
      </c>
      <c r="C1084" s="71" t="s">
        <v>950</v>
      </c>
      <c r="D1084" s="57">
        <v>0</v>
      </c>
      <c r="E1084" s="57">
        <v>0</v>
      </c>
      <c r="F1084" s="57">
        <f>+ROUND(Q$1084+E1084,-2)</f>
        <v>0</v>
      </c>
      <c r="G1084" s="57">
        <f>+ROUND(Q$1084+F1084,-2)</f>
        <v>0</v>
      </c>
      <c r="H1084" s="57">
        <f>+ROUND(Q$1084+G1084,-2)</f>
        <v>0</v>
      </c>
      <c r="I1084" s="57">
        <f>+ROUND(Q$1084+H1084,-2)</f>
        <v>0</v>
      </c>
      <c r="J1084" s="57">
        <f>+ROUND(Q$1084+I1084,-2)</f>
        <v>0</v>
      </c>
      <c r="K1084" s="57">
        <f>+ROUND(Q$1084+J1084,-2)</f>
        <v>0</v>
      </c>
      <c r="L1084" s="57">
        <f>+ROUND(Q$1084+K1084,-2)</f>
        <v>0</v>
      </c>
      <c r="M1084" s="57">
        <f>+ROUND(Q$1084+L1084,-2)</f>
        <v>0</v>
      </c>
      <c r="N1084" s="57">
        <f>+ROUND(Q$1084+M1084,-2)</f>
        <v>0</v>
      </c>
      <c r="O1084" s="63">
        <f>+ROUND(Q$1084+N1084,-2)</f>
        <v>0</v>
      </c>
      <c r="P1084" s="65">
        <f t="shared" si="274"/>
        <v>0</v>
      </c>
      <c r="Q1084" s="148">
        <f t="shared" si="279"/>
        <v>0</v>
      </c>
      <c r="S1084" s="65">
        <f t="shared" si="277"/>
        <v>0</v>
      </c>
      <c r="T1084" s="134"/>
    </row>
    <row r="1085" spans="1:20" ht="24.75" customHeight="1" outlineLevel="1">
      <c r="A1085" s="19">
        <v>43455</v>
      </c>
      <c r="B1085" s="20">
        <v>4565013</v>
      </c>
      <c r="C1085" s="71" t="s">
        <v>951</v>
      </c>
      <c r="D1085" s="57">
        <v>0</v>
      </c>
      <c r="E1085" s="57">
        <v>0</v>
      </c>
      <c r="F1085" s="57">
        <f>+ROUND(Q$1085+E1085,-2)</f>
        <v>0</v>
      </c>
      <c r="G1085" s="57">
        <f>+ROUND(Q$1085+F1085,-2)</f>
        <v>0</v>
      </c>
      <c r="H1085" s="57">
        <f>+ROUND(Q$1085+G1085,-2)</f>
        <v>0</v>
      </c>
      <c r="I1085" s="57">
        <f>+ROUND(Q$1085+H1085,-2)</f>
        <v>0</v>
      </c>
      <c r="J1085" s="57">
        <f>+ROUND(Q$1085+I1085,-2)</f>
        <v>0</v>
      </c>
      <c r="K1085" s="57">
        <f>+ROUND(Q$1085+J1085,-2)</f>
        <v>0</v>
      </c>
      <c r="L1085" s="57">
        <f>+ROUND(Q$1085+K1085,-2)</f>
        <v>0</v>
      </c>
      <c r="M1085" s="57">
        <f>+ROUND(Q$1085+L1085,-2)</f>
        <v>0</v>
      </c>
      <c r="N1085" s="57">
        <f>+ROUND(Q$1085+M1085,-2)</f>
        <v>0</v>
      </c>
      <c r="O1085" s="63">
        <f>+ROUND(Q$1085+N1085,-2)</f>
        <v>0</v>
      </c>
      <c r="P1085" s="65">
        <f t="shared" si="274"/>
        <v>0</v>
      </c>
      <c r="Q1085" s="148">
        <f t="shared" si="279"/>
        <v>0</v>
      </c>
      <c r="S1085" s="65">
        <f t="shared" si="277"/>
        <v>0</v>
      </c>
      <c r="T1085" s="134"/>
    </row>
    <row r="1086" spans="1:20" ht="24.75" customHeight="1" outlineLevel="1">
      <c r="A1086" s="19">
        <v>43813</v>
      </c>
      <c r="B1086" s="20">
        <v>4565014</v>
      </c>
      <c r="C1086" s="71" t="s">
        <v>952</v>
      </c>
      <c r="D1086" s="57">
        <v>0</v>
      </c>
      <c r="E1086" s="57">
        <v>0</v>
      </c>
      <c r="F1086" s="57">
        <f>+ROUND(Q$1086+E1086,-2)</f>
        <v>0</v>
      </c>
      <c r="G1086" s="57">
        <f>+ROUND(Q$1086+F1086,-2)</f>
        <v>0</v>
      </c>
      <c r="H1086" s="57">
        <f>+ROUND(Q$1086+G1086,-2)</f>
        <v>0</v>
      </c>
      <c r="I1086" s="57">
        <f>+ROUND(Q$1086+H1086,-2)</f>
        <v>0</v>
      </c>
      <c r="J1086" s="57">
        <f>+ROUND(Q$1086+I1086,-2)</f>
        <v>0</v>
      </c>
      <c r="K1086" s="57">
        <f>+ROUND(Q$1086+J1086,-2)</f>
        <v>0</v>
      </c>
      <c r="L1086" s="57">
        <f>+ROUND(Q$1086+K1086,-2)</f>
        <v>0</v>
      </c>
      <c r="M1086" s="57">
        <f>+ROUND(Q$1086+L1086,-2)</f>
        <v>0</v>
      </c>
      <c r="N1086" s="57">
        <f>+ROUND(Q$1086+M1086,-2)</f>
        <v>0</v>
      </c>
      <c r="O1086" s="63">
        <f>+ROUND(Q$1086+N1086,-2)</f>
        <v>0</v>
      </c>
      <c r="P1086" s="65">
        <f t="shared" si="274"/>
        <v>0</v>
      </c>
      <c r="Q1086" s="148">
        <f t="shared" si="279"/>
        <v>0</v>
      </c>
      <c r="S1086" s="65">
        <f t="shared" si="277"/>
        <v>0</v>
      </c>
      <c r="T1086" s="134"/>
    </row>
    <row r="1087" spans="1:20" ht="24.75" customHeight="1" outlineLevel="1">
      <c r="A1087" s="19"/>
      <c r="B1087" s="20">
        <v>4565050</v>
      </c>
      <c r="C1087" s="71" t="s">
        <v>953</v>
      </c>
      <c r="D1087" s="57">
        <v>0</v>
      </c>
      <c r="E1087" s="57">
        <v>0</v>
      </c>
      <c r="F1087" s="57">
        <f>+ROUND(Q$1087+E1087,-2)</f>
        <v>0</v>
      </c>
      <c r="G1087" s="57">
        <f>+ROUND(Q$1087+F1087,-2)</f>
        <v>0</v>
      </c>
      <c r="H1087" s="57">
        <f>+ROUND(Q$1087+G1087,-2)</f>
        <v>0</v>
      </c>
      <c r="I1087" s="57">
        <f>+ROUND(Q$1087+H1087,-2)</f>
        <v>0</v>
      </c>
      <c r="J1087" s="57">
        <f>+ROUND(Q$1087+I1087,-2)</f>
        <v>0</v>
      </c>
      <c r="K1087" s="57">
        <f>+ROUND(Q$1087+J1087,-2)</f>
        <v>0</v>
      </c>
      <c r="L1087" s="57">
        <f>+ROUND(Q$1087+K1087,-2)</f>
        <v>0</v>
      </c>
      <c r="M1087" s="57">
        <f>+ROUND(Q$1087+L1087,-2)</f>
        <v>0</v>
      </c>
      <c r="N1087" s="57">
        <f>+ROUND(Q$1087+M1087,-2)</f>
        <v>0</v>
      </c>
      <c r="O1087" s="63">
        <f>+ROUND(Q$1087+N1087,-2)</f>
        <v>0</v>
      </c>
      <c r="P1087" s="65">
        <f t="shared" si="274"/>
        <v>0</v>
      </c>
      <c r="Q1087" s="148">
        <f t="shared" si="279"/>
        <v>0</v>
      </c>
      <c r="S1087" s="65">
        <f t="shared" si="277"/>
        <v>0</v>
      </c>
      <c r="T1087" s="134"/>
    </row>
    <row r="1088" spans="1:20" ht="24.75" customHeight="1" outlineLevel="1">
      <c r="A1088" s="19"/>
      <c r="B1088" s="20">
        <v>4569000</v>
      </c>
      <c r="C1088" s="71" t="s">
        <v>954</v>
      </c>
      <c r="D1088" s="57">
        <f t="shared" ref="D1088:O1088" si="296">+SUM(D1089:D1097)</f>
        <v>30958.696</v>
      </c>
      <c r="E1088" s="57">
        <f t="shared" si="296"/>
        <v>37677.881999999998</v>
      </c>
      <c r="F1088" s="57">
        <f t="shared" si="296"/>
        <v>45800</v>
      </c>
      <c r="G1088" s="57">
        <f t="shared" si="296"/>
        <v>53900</v>
      </c>
      <c r="H1088" s="57">
        <f t="shared" si="296"/>
        <v>62000</v>
      </c>
      <c r="I1088" s="57">
        <f t="shared" si="296"/>
        <v>70100</v>
      </c>
      <c r="J1088" s="57">
        <f t="shared" si="296"/>
        <v>78200</v>
      </c>
      <c r="K1088" s="57">
        <f t="shared" si="296"/>
        <v>86300</v>
      </c>
      <c r="L1088" s="57">
        <f t="shared" si="296"/>
        <v>94400</v>
      </c>
      <c r="M1088" s="57">
        <f t="shared" si="296"/>
        <v>102500</v>
      </c>
      <c r="N1088" s="57">
        <f t="shared" si="296"/>
        <v>110600</v>
      </c>
      <c r="O1088" s="63">
        <f t="shared" si="296"/>
        <v>118700</v>
      </c>
      <c r="P1088" s="65">
        <f t="shared" si="274"/>
        <v>0</v>
      </c>
      <c r="Q1088" s="148">
        <f t="shared" si="279"/>
        <v>18838.940999999999</v>
      </c>
      <c r="S1088" s="65">
        <f t="shared" ref="S1088:S1151" si="297">+IF(F1088&lt;E1088,1,0)+IF(G1088&lt;F1088,1,0)+IF(H1088&lt;G1088,1,0)+IF(I1088&lt;H1088,1,0)+IF(J1088&lt;I1088,1,0)+IF(K1088&lt;J1088,1,0)+IF(L1088&lt;K1088,1,0)+IF(M1088&lt;L1088,1,0)+IF(N1088&lt;M1088,1,0)+IF(O1088&lt;N1088,1,0)</f>
        <v>0</v>
      </c>
      <c r="T1088" s="134"/>
    </row>
    <row r="1089" spans="1:20" ht="24.75" customHeight="1" outlineLevel="1">
      <c r="A1089" s="19">
        <v>43601</v>
      </c>
      <c r="B1089" s="20">
        <v>4569011</v>
      </c>
      <c r="C1089" s="71" t="s">
        <v>955</v>
      </c>
      <c r="D1089" s="57">
        <v>0</v>
      </c>
      <c r="E1089" s="57">
        <v>0</v>
      </c>
      <c r="F1089" s="57">
        <f>+ROUND(Q$1089+E1089,-2)</f>
        <v>0</v>
      </c>
      <c r="G1089" s="57">
        <f>+ROUND(Q$1089+F1089,-2)</f>
        <v>0</v>
      </c>
      <c r="H1089" s="57">
        <f>+ROUND(Q$1089+G1089,-2)</f>
        <v>0</v>
      </c>
      <c r="I1089" s="57">
        <f>+ROUND(Q$1089+H1089,-2)</f>
        <v>0</v>
      </c>
      <c r="J1089" s="57">
        <f>+ROUND(Q$1089+I1089,-2)</f>
        <v>0</v>
      </c>
      <c r="K1089" s="57">
        <f>+ROUND(Q$1089+J1089,-2)</f>
        <v>0</v>
      </c>
      <c r="L1089" s="57">
        <f>+ROUND(Q$1089+K1089,-2)</f>
        <v>0</v>
      </c>
      <c r="M1089" s="57">
        <f>+ROUND(Q$1089+L1089,-2)</f>
        <v>0</v>
      </c>
      <c r="N1089" s="57">
        <f>+ROUND(Q$1089+M1089,-2)</f>
        <v>0</v>
      </c>
      <c r="O1089" s="63">
        <f>+ROUND(Q$1089+N1089,-2)</f>
        <v>0</v>
      </c>
      <c r="P1089" s="65">
        <f t="shared" si="274"/>
        <v>0</v>
      </c>
      <c r="Q1089" s="148">
        <f t="shared" ref="Q1089:Q1107" si="298">+E1089/2</f>
        <v>0</v>
      </c>
      <c r="S1089" s="65">
        <f t="shared" si="297"/>
        <v>0</v>
      </c>
      <c r="T1089" s="134"/>
    </row>
    <row r="1090" spans="1:20" ht="24.75" customHeight="1" outlineLevel="1">
      <c r="A1090" s="19">
        <v>43602</v>
      </c>
      <c r="B1090" s="20">
        <v>4569012</v>
      </c>
      <c r="C1090" s="71" t="s">
        <v>956</v>
      </c>
      <c r="D1090" s="57">
        <v>848.67499999999995</v>
      </c>
      <c r="E1090" s="57">
        <v>1448.675</v>
      </c>
      <c r="F1090" s="57">
        <f>+ROUND(Q$1090+E1090,-2)</f>
        <v>2200</v>
      </c>
      <c r="G1090" s="57">
        <f>+ROUND(Q$1090+F1090,-2)</f>
        <v>2900</v>
      </c>
      <c r="H1090" s="57">
        <f>+ROUND(Q$1090+G1090,-2)</f>
        <v>3600</v>
      </c>
      <c r="I1090" s="57">
        <f>+ROUND(Q$1090+H1090,-2)</f>
        <v>4300</v>
      </c>
      <c r="J1090" s="57">
        <f>+ROUND(Q$1090+I1090,-2)</f>
        <v>5000</v>
      </c>
      <c r="K1090" s="57">
        <f>+ROUND(Q$1090+J1090,-2)</f>
        <v>5700</v>
      </c>
      <c r="L1090" s="57">
        <f>+ROUND(Q$1090+K1090,-2)</f>
        <v>6400</v>
      </c>
      <c r="M1090" s="57">
        <f>+ROUND(Q$1090+L1090,-2)</f>
        <v>7100</v>
      </c>
      <c r="N1090" s="57">
        <f>+ROUND(Q$1090+M1090,-2)</f>
        <v>7800</v>
      </c>
      <c r="O1090" s="63">
        <f>+ROUND(Q$1090+N1090,-2)</f>
        <v>8500</v>
      </c>
      <c r="P1090" s="65">
        <f t="shared" si="274"/>
        <v>0</v>
      </c>
      <c r="Q1090" s="148">
        <f t="shared" si="298"/>
        <v>724.33749999999998</v>
      </c>
      <c r="S1090" s="65">
        <f t="shared" si="297"/>
        <v>0</v>
      </c>
      <c r="T1090" s="134"/>
    </row>
    <row r="1091" spans="1:20" ht="24.75" customHeight="1" outlineLevel="1">
      <c r="A1091" s="19">
        <v>43603</v>
      </c>
      <c r="B1091" s="20">
        <v>4569013</v>
      </c>
      <c r="C1091" s="71" t="s">
        <v>957</v>
      </c>
      <c r="D1091" s="57">
        <v>373.18799999999999</v>
      </c>
      <c r="E1091" s="57">
        <v>760.274</v>
      </c>
      <c r="F1091" s="57">
        <f>+ROUND(Q$1091+E1091,-2)</f>
        <v>1100</v>
      </c>
      <c r="G1091" s="57">
        <f>+ROUND(Q$1091+F1091,-2)</f>
        <v>1500</v>
      </c>
      <c r="H1091" s="57">
        <f>+ROUND(Q$1091+G1091,-2)</f>
        <v>1900</v>
      </c>
      <c r="I1091" s="57">
        <f>+ROUND(Q$1091+H1091,-2)</f>
        <v>2300</v>
      </c>
      <c r="J1091" s="57">
        <f>+ROUND(Q$1091+I1091,-2)</f>
        <v>2700</v>
      </c>
      <c r="K1091" s="57">
        <f>+ROUND(Q$1091+J1091,-2)</f>
        <v>3100</v>
      </c>
      <c r="L1091" s="57">
        <f>+ROUND(Q$1091+K1091,-2)</f>
        <v>3500</v>
      </c>
      <c r="M1091" s="57">
        <f>+ROUND(Q$1091+L1091,-2)</f>
        <v>3900</v>
      </c>
      <c r="N1091" s="57">
        <f>+ROUND(Q$1091+M1091,-2)</f>
        <v>4300</v>
      </c>
      <c r="O1091" s="63">
        <f>+ROUND(Q$1091+N1091,-2)</f>
        <v>4700</v>
      </c>
      <c r="P1091" s="65">
        <f t="shared" si="274"/>
        <v>0</v>
      </c>
      <c r="Q1091" s="148">
        <f t="shared" si="298"/>
        <v>380.137</v>
      </c>
      <c r="S1091" s="65">
        <f t="shared" si="297"/>
        <v>0</v>
      </c>
      <c r="T1091" s="134"/>
    </row>
    <row r="1092" spans="1:20" ht="24.75" customHeight="1" outlineLevel="1">
      <c r="A1092" s="19">
        <v>43604</v>
      </c>
      <c r="B1092" s="20">
        <v>4569014</v>
      </c>
      <c r="C1092" s="71" t="s">
        <v>958</v>
      </c>
      <c r="D1092" s="57">
        <v>0</v>
      </c>
      <c r="E1092" s="57">
        <v>0</v>
      </c>
      <c r="F1092" s="57">
        <f>+ROUND(Q$1092+E1092,-2)</f>
        <v>0</v>
      </c>
      <c r="G1092" s="57">
        <f>+ROUND(Q$1092+F1092,-2)</f>
        <v>0</v>
      </c>
      <c r="H1092" s="57">
        <f>+ROUND(Q$1092+G1092,-2)</f>
        <v>0</v>
      </c>
      <c r="I1092" s="57">
        <f>+ROUND(Q$1092+H1092,-2)</f>
        <v>0</v>
      </c>
      <c r="J1092" s="57">
        <f>+ROUND(Q$1092+I1092,-2)</f>
        <v>0</v>
      </c>
      <c r="K1092" s="57">
        <f>+ROUND(Q$1092+J1092,-2)</f>
        <v>0</v>
      </c>
      <c r="L1092" s="57">
        <f>+ROUND(Q$1092+K1092,-2)</f>
        <v>0</v>
      </c>
      <c r="M1092" s="57">
        <f>+ROUND(Q$1092+L1092,-2)</f>
        <v>0</v>
      </c>
      <c r="N1092" s="57">
        <f>+ROUND(Q$1092+M1092,-2)</f>
        <v>0</v>
      </c>
      <c r="O1092" s="63">
        <f>+ROUND(Q$1092+N1092,-2)</f>
        <v>0</v>
      </c>
      <c r="P1092" s="65">
        <f t="shared" si="274"/>
        <v>0</v>
      </c>
      <c r="Q1092" s="148">
        <f t="shared" si="298"/>
        <v>0</v>
      </c>
      <c r="S1092" s="65">
        <f t="shared" si="297"/>
        <v>0</v>
      </c>
      <c r="T1092" s="134"/>
    </row>
    <row r="1093" spans="1:20" ht="24.75" customHeight="1" outlineLevel="1">
      <c r="A1093" s="19">
        <v>43605</v>
      </c>
      <c r="B1093" s="20">
        <v>4569015</v>
      </c>
      <c r="C1093" s="71" t="s">
        <v>959</v>
      </c>
      <c r="D1093" s="57">
        <v>0</v>
      </c>
      <c r="E1093" s="57">
        <v>0</v>
      </c>
      <c r="F1093" s="57">
        <f>+ROUND(Q$1093+E1093,-2)</f>
        <v>0</v>
      </c>
      <c r="G1093" s="57">
        <f>+ROUND(Q$1093+F1093,-2)</f>
        <v>0</v>
      </c>
      <c r="H1093" s="57">
        <f>+ROUND(Q$1093+G1093,-2)</f>
        <v>0</v>
      </c>
      <c r="I1093" s="57">
        <f>+ROUND(Q$1093+H1093,-2)</f>
        <v>0</v>
      </c>
      <c r="J1093" s="57">
        <f>+ROUND(Q$1093+I1093,-2)</f>
        <v>0</v>
      </c>
      <c r="K1093" s="57">
        <f>+ROUND(Q$1093+J1093,-2)</f>
        <v>0</v>
      </c>
      <c r="L1093" s="57">
        <f>+ROUND(Q$1093+K1093,-2)</f>
        <v>0</v>
      </c>
      <c r="M1093" s="57">
        <f>+ROUND(Q$1093+L1093,-2)</f>
        <v>0</v>
      </c>
      <c r="N1093" s="57">
        <f>+ROUND(Q$1093+M1093,-2)</f>
        <v>0</v>
      </c>
      <c r="O1093" s="63">
        <f>+ROUND(Q$1093+N1093,-2)</f>
        <v>0</v>
      </c>
      <c r="P1093" s="65">
        <f t="shared" si="274"/>
        <v>0</v>
      </c>
      <c r="Q1093" s="148">
        <f t="shared" si="298"/>
        <v>0</v>
      </c>
      <c r="S1093" s="65">
        <f t="shared" si="297"/>
        <v>0</v>
      </c>
      <c r="T1093" s="134"/>
    </row>
    <row r="1094" spans="1:20" ht="24.75" customHeight="1" outlineLevel="1">
      <c r="A1094" s="19">
        <v>43608</v>
      </c>
      <c r="B1094" s="20">
        <v>4569016</v>
      </c>
      <c r="C1094" s="71" t="s">
        <v>960</v>
      </c>
      <c r="D1094" s="57">
        <v>26281.817999999999</v>
      </c>
      <c r="E1094" s="57">
        <v>30285.817999999999</v>
      </c>
      <c r="F1094" s="57">
        <f>+ROUND(Q$1094+E1094,-2)</f>
        <v>34700</v>
      </c>
      <c r="G1094" s="57">
        <f>+ROUND(Q$1094+F1094,-2)</f>
        <v>39100</v>
      </c>
      <c r="H1094" s="57">
        <f>+ROUND(Q$1094+G1094,-2)</f>
        <v>43500</v>
      </c>
      <c r="I1094" s="57">
        <f>+ROUND(Q$1094+H1094,-2)</f>
        <v>47900</v>
      </c>
      <c r="J1094" s="57">
        <f>+ROUND(Q$1094+I1094,-2)</f>
        <v>52300</v>
      </c>
      <c r="K1094" s="57">
        <f>+ROUND(Q$1094+J1094,-2)</f>
        <v>56700</v>
      </c>
      <c r="L1094" s="57">
        <f>+ROUND(Q$1094+K1094,-2)</f>
        <v>61100</v>
      </c>
      <c r="M1094" s="57">
        <f>+ROUND(Q$1094+L1094,-2)</f>
        <v>65500</v>
      </c>
      <c r="N1094" s="57">
        <f>+ROUND(Q$1094+M1094,-2)</f>
        <v>69900</v>
      </c>
      <c r="O1094" s="63">
        <f>+ROUND(Q$1094+N1094,-2)</f>
        <v>74300</v>
      </c>
      <c r="P1094" s="65">
        <f t="shared" si="274"/>
        <v>0</v>
      </c>
      <c r="Q1094" s="148">
        <f>+(E1094-D1094)*1.1</f>
        <v>4404.4000000000005</v>
      </c>
      <c r="S1094" s="65">
        <f t="shared" si="297"/>
        <v>0</v>
      </c>
      <c r="T1094" s="134"/>
    </row>
    <row r="1095" spans="1:20" ht="24.75" customHeight="1" outlineLevel="1">
      <c r="A1095" s="19">
        <v>43606</v>
      </c>
      <c r="B1095" s="20">
        <v>4569017</v>
      </c>
      <c r="C1095" s="71" t="s">
        <v>961</v>
      </c>
      <c r="D1095" s="57">
        <v>3455.0149999999999</v>
      </c>
      <c r="E1095" s="57">
        <v>5183.1149999999998</v>
      </c>
      <c r="F1095" s="57">
        <f>+ROUND(Q$1095+E1095,-2)</f>
        <v>7800</v>
      </c>
      <c r="G1095" s="57">
        <f>+ROUND(Q$1095+F1095,-2)</f>
        <v>10400</v>
      </c>
      <c r="H1095" s="57">
        <f>+ROUND(Q$1095+G1095,-2)</f>
        <v>13000</v>
      </c>
      <c r="I1095" s="57">
        <f>+ROUND(Q$1095+H1095,-2)</f>
        <v>15600</v>
      </c>
      <c r="J1095" s="57">
        <f>+ROUND(Q$1095+I1095,-2)</f>
        <v>18200</v>
      </c>
      <c r="K1095" s="57">
        <f>+ROUND(Q$1095+J1095,-2)</f>
        <v>20800</v>
      </c>
      <c r="L1095" s="57">
        <f>+ROUND(Q$1095+K1095,-2)</f>
        <v>23400</v>
      </c>
      <c r="M1095" s="57">
        <f>+ROUND(Q$1095+L1095,-2)</f>
        <v>26000</v>
      </c>
      <c r="N1095" s="57">
        <f>+ROUND(Q$1095+M1095,-2)</f>
        <v>28600</v>
      </c>
      <c r="O1095" s="63">
        <f>+ROUND(Q$1095+N1095,-2)</f>
        <v>31200</v>
      </c>
      <c r="P1095" s="65">
        <f t="shared" si="274"/>
        <v>0</v>
      </c>
      <c r="Q1095" s="148">
        <f t="shared" si="298"/>
        <v>2591.5574999999999</v>
      </c>
      <c r="S1095" s="65">
        <f t="shared" si="297"/>
        <v>0</v>
      </c>
      <c r="T1095" s="134"/>
    </row>
    <row r="1096" spans="1:20" ht="24.75" customHeight="1" outlineLevel="1">
      <c r="A1096" s="19">
        <v>43607</v>
      </c>
      <c r="B1096" s="20">
        <v>4569019</v>
      </c>
      <c r="C1096" s="71" t="s">
        <v>962</v>
      </c>
      <c r="D1096" s="57">
        <v>0</v>
      </c>
      <c r="E1096" s="57">
        <v>0</v>
      </c>
      <c r="F1096" s="57">
        <f>+ROUND(Q$1096+E1096,-2)</f>
        <v>0</v>
      </c>
      <c r="G1096" s="57">
        <f>+ROUND(Q$1096+F1096,-2)</f>
        <v>0</v>
      </c>
      <c r="H1096" s="57">
        <f>+ROUND(Q$1096+G1096,-2)</f>
        <v>0</v>
      </c>
      <c r="I1096" s="57">
        <f>+ROUND(Q$1096+H1096,-2)</f>
        <v>0</v>
      </c>
      <c r="J1096" s="57">
        <f>+ROUND(Q$1096+I1096,-2)</f>
        <v>0</v>
      </c>
      <c r="K1096" s="57">
        <f>+ROUND(Q$1096+J1096,-2)</f>
        <v>0</v>
      </c>
      <c r="L1096" s="57">
        <f>+ROUND(Q$1096+K1096,-2)</f>
        <v>0</v>
      </c>
      <c r="M1096" s="57">
        <f>+ROUND(Q$1096+L1096,-2)</f>
        <v>0</v>
      </c>
      <c r="N1096" s="57">
        <f>+ROUND(Q$1096+M1096,-2)</f>
        <v>0</v>
      </c>
      <c r="O1096" s="63">
        <f>+ROUND(Q$1096+N1096,-2)</f>
        <v>0</v>
      </c>
      <c r="P1096" s="65">
        <f t="shared" si="274"/>
        <v>0</v>
      </c>
      <c r="Q1096" s="148">
        <f t="shared" si="298"/>
        <v>0</v>
      </c>
      <c r="S1096" s="65">
        <f t="shared" si="297"/>
        <v>0</v>
      </c>
      <c r="T1096" s="134"/>
    </row>
    <row r="1097" spans="1:20" ht="24.75" customHeight="1" outlineLevel="1">
      <c r="A1097" s="19">
        <v>43901</v>
      </c>
      <c r="B1097" s="20">
        <v>4569029</v>
      </c>
      <c r="C1097" s="71" t="s">
        <v>889</v>
      </c>
      <c r="D1097" s="57">
        <v>0</v>
      </c>
      <c r="E1097" s="57">
        <v>0</v>
      </c>
      <c r="F1097" s="57">
        <f>+ROUND(Q$1097+E1097,-2)</f>
        <v>0</v>
      </c>
      <c r="G1097" s="57">
        <f>+ROUND(Q$1097+F1097,-2)</f>
        <v>0</v>
      </c>
      <c r="H1097" s="57">
        <f>+ROUND(Q$1097+G1097,-2)</f>
        <v>0</v>
      </c>
      <c r="I1097" s="57">
        <f>+ROUND(Q$1097+H1097,-2)</f>
        <v>0</v>
      </c>
      <c r="J1097" s="57">
        <f>+ROUND(Q$1097+I1097,-2)</f>
        <v>0</v>
      </c>
      <c r="K1097" s="57">
        <f>+ROUND(Q$1097+J1097,-2)</f>
        <v>0</v>
      </c>
      <c r="L1097" s="57">
        <f>+ROUND(Q$1097+K1097,-2)</f>
        <v>0</v>
      </c>
      <c r="M1097" s="57">
        <f>+ROUND(Q$1097+L1097,-2)</f>
        <v>0</v>
      </c>
      <c r="N1097" s="57">
        <f>+ROUND(Q$1097+M1097,-2)</f>
        <v>0</v>
      </c>
      <c r="O1097" s="63">
        <f>+ROUND(Q$1097+N1097,-2)</f>
        <v>0</v>
      </c>
      <c r="P1097" s="65">
        <f t="shared" si="274"/>
        <v>0</v>
      </c>
      <c r="Q1097" s="148">
        <f t="shared" si="298"/>
        <v>0</v>
      </c>
      <c r="S1097" s="65">
        <f t="shared" si="297"/>
        <v>0</v>
      </c>
      <c r="T1097" s="134"/>
    </row>
    <row r="1098" spans="1:20" ht="24.75" customHeight="1" outlineLevel="1">
      <c r="A1098" s="19"/>
      <c r="B1098" s="20">
        <v>4570000</v>
      </c>
      <c r="C1098" s="71" t="s">
        <v>963</v>
      </c>
      <c r="D1098" s="57">
        <f t="shared" ref="D1098:O1098" si="299">+D1099+D1105+D1106</f>
        <v>0</v>
      </c>
      <c r="E1098" s="57">
        <f t="shared" si="299"/>
        <v>0</v>
      </c>
      <c r="F1098" s="57">
        <f t="shared" si="299"/>
        <v>0</v>
      </c>
      <c r="G1098" s="57">
        <f t="shared" si="299"/>
        <v>0</v>
      </c>
      <c r="H1098" s="57">
        <f t="shared" si="299"/>
        <v>0</v>
      </c>
      <c r="I1098" s="57">
        <f t="shared" si="299"/>
        <v>0</v>
      </c>
      <c r="J1098" s="57">
        <f t="shared" si="299"/>
        <v>0</v>
      </c>
      <c r="K1098" s="57">
        <f t="shared" si="299"/>
        <v>0</v>
      </c>
      <c r="L1098" s="57">
        <f t="shared" si="299"/>
        <v>0</v>
      </c>
      <c r="M1098" s="57">
        <f t="shared" si="299"/>
        <v>0</v>
      </c>
      <c r="N1098" s="57">
        <f t="shared" si="299"/>
        <v>0</v>
      </c>
      <c r="O1098" s="63">
        <f t="shared" si="299"/>
        <v>0</v>
      </c>
      <c r="P1098" s="65">
        <f t="shared" si="274"/>
        <v>0</v>
      </c>
      <c r="Q1098" s="148">
        <f t="shared" si="298"/>
        <v>0</v>
      </c>
      <c r="S1098" s="65">
        <f t="shared" si="297"/>
        <v>0</v>
      </c>
      <c r="T1098" s="134"/>
    </row>
    <row r="1099" spans="1:20" ht="24.75" customHeight="1" outlineLevel="1">
      <c r="A1099" s="19"/>
      <c r="B1099" s="20">
        <v>4571000</v>
      </c>
      <c r="C1099" s="71" t="s">
        <v>964</v>
      </c>
      <c r="D1099" s="57">
        <f t="shared" ref="D1099:O1099" si="300">+SUM(D1100:D1104)</f>
        <v>0</v>
      </c>
      <c r="E1099" s="57">
        <f t="shared" si="300"/>
        <v>0</v>
      </c>
      <c r="F1099" s="57">
        <f t="shared" si="300"/>
        <v>0</v>
      </c>
      <c r="G1099" s="57">
        <f t="shared" si="300"/>
        <v>0</v>
      </c>
      <c r="H1099" s="57">
        <f t="shared" si="300"/>
        <v>0</v>
      </c>
      <c r="I1099" s="57">
        <f t="shared" si="300"/>
        <v>0</v>
      </c>
      <c r="J1099" s="57">
        <f t="shared" si="300"/>
        <v>0</v>
      </c>
      <c r="K1099" s="57">
        <f t="shared" si="300"/>
        <v>0</v>
      </c>
      <c r="L1099" s="57">
        <f t="shared" si="300"/>
        <v>0</v>
      </c>
      <c r="M1099" s="57">
        <f t="shared" si="300"/>
        <v>0</v>
      </c>
      <c r="N1099" s="57">
        <f t="shared" si="300"/>
        <v>0</v>
      </c>
      <c r="O1099" s="63">
        <f t="shared" si="300"/>
        <v>0</v>
      </c>
      <c r="P1099" s="65">
        <f t="shared" si="274"/>
        <v>0</v>
      </c>
      <c r="Q1099" s="148">
        <f t="shared" si="298"/>
        <v>0</v>
      </c>
      <c r="S1099" s="65">
        <f t="shared" si="297"/>
        <v>0</v>
      </c>
      <c r="T1099" s="134"/>
    </row>
    <row r="1100" spans="1:20" ht="24.75" customHeight="1" outlineLevel="1">
      <c r="A1100" s="19">
        <v>45005</v>
      </c>
      <c r="B1100" s="20">
        <v>4571001</v>
      </c>
      <c r="C1100" s="71" t="s">
        <v>965</v>
      </c>
      <c r="D1100" s="57">
        <v>0</v>
      </c>
      <c r="E1100" s="57">
        <v>0</v>
      </c>
      <c r="F1100" s="57">
        <v>0</v>
      </c>
      <c r="G1100" s="57">
        <v>0</v>
      </c>
      <c r="H1100" s="57">
        <v>0</v>
      </c>
      <c r="I1100" s="57">
        <v>0</v>
      </c>
      <c r="J1100" s="57">
        <v>0</v>
      </c>
      <c r="K1100" s="57">
        <v>0</v>
      </c>
      <c r="L1100" s="57">
        <v>0</v>
      </c>
      <c r="M1100" s="57">
        <v>0</v>
      </c>
      <c r="N1100" s="57">
        <v>0</v>
      </c>
      <c r="O1100" s="63">
        <v>0</v>
      </c>
      <c r="P1100" s="65">
        <f t="shared" si="274"/>
        <v>0</v>
      </c>
      <c r="Q1100" s="148">
        <f t="shared" si="298"/>
        <v>0</v>
      </c>
      <c r="S1100" s="65">
        <f t="shared" si="297"/>
        <v>0</v>
      </c>
      <c r="T1100" s="134"/>
    </row>
    <row r="1101" spans="1:20" ht="24.75" customHeight="1" outlineLevel="1">
      <c r="A1101" s="19">
        <v>45013</v>
      </c>
      <c r="B1101" s="20">
        <v>4571002</v>
      </c>
      <c r="C1101" s="71" t="s">
        <v>966</v>
      </c>
      <c r="D1101" s="57">
        <v>0</v>
      </c>
      <c r="E1101" s="57">
        <v>0</v>
      </c>
      <c r="F1101" s="57">
        <f>+ROUND(Q$1101+E1101,-2)</f>
        <v>0</v>
      </c>
      <c r="G1101" s="57">
        <f>+ROUND(Q$1101+F1101,-2)</f>
        <v>0</v>
      </c>
      <c r="H1101" s="57">
        <f>+ROUND(Q$1101+G1101,-2)</f>
        <v>0</v>
      </c>
      <c r="I1101" s="57">
        <f>+ROUND(Q$1101+H1101,-2)</f>
        <v>0</v>
      </c>
      <c r="J1101" s="57">
        <f>+ROUND(Q$1101+I1101,-2)</f>
        <v>0</v>
      </c>
      <c r="K1101" s="57">
        <f>+ROUND(Q$1101+J1101,-2)</f>
        <v>0</v>
      </c>
      <c r="L1101" s="57">
        <f>+ROUND(Q$1101+K1101,-2)</f>
        <v>0</v>
      </c>
      <c r="M1101" s="57">
        <f>+ROUND(Q$1101+L1101,-2)</f>
        <v>0</v>
      </c>
      <c r="N1101" s="57">
        <f>+ROUND(Q$1101+M1101,-2)</f>
        <v>0</v>
      </c>
      <c r="O1101" s="63">
        <f>+ROUND(Q$1101+N1101,-2)</f>
        <v>0</v>
      </c>
      <c r="P1101" s="65">
        <f t="shared" si="274"/>
        <v>0</v>
      </c>
      <c r="Q1101" s="148">
        <f t="shared" si="298"/>
        <v>0</v>
      </c>
      <c r="S1101" s="65">
        <f t="shared" si="297"/>
        <v>0</v>
      </c>
      <c r="T1101" s="134"/>
    </row>
    <row r="1102" spans="1:20" ht="24.75" customHeight="1" outlineLevel="1">
      <c r="A1102" s="19">
        <v>45014</v>
      </c>
      <c r="B1102" s="20">
        <v>4571003</v>
      </c>
      <c r="C1102" s="71" t="s">
        <v>967</v>
      </c>
      <c r="D1102" s="57">
        <v>0</v>
      </c>
      <c r="E1102" s="57">
        <v>0</v>
      </c>
      <c r="F1102" s="57">
        <f>+ROUND(Q$1102+E1102,-2)</f>
        <v>0</v>
      </c>
      <c r="G1102" s="57">
        <f>+ROUND(Q$1102+F1102,-2)</f>
        <v>0</v>
      </c>
      <c r="H1102" s="57">
        <f>+ROUND(Q$1102+G1102,-2)</f>
        <v>0</v>
      </c>
      <c r="I1102" s="57">
        <f>+ROUND(Q$1102+H1102,-2)</f>
        <v>0</v>
      </c>
      <c r="J1102" s="57">
        <f>+ROUND(Q$1102+I1102,-2)</f>
        <v>0</v>
      </c>
      <c r="K1102" s="57">
        <f>+ROUND(Q$1102+J1102,-2)</f>
        <v>0</v>
      </c>
      <c r="L1102" s="57">
        <f>+ROUND(Q$1102+K1102,-2)</f>
        <v>0</v>
      </c>
      <c r="M1102" s="57">
        <f>+ROUND(Q$1102+L1102,-2)</f>
        <v>0</v>
      </c>
      <c r="N1102" s="57">
        <f>+ROUND(Q$1102+M1102,-2)</f>
        <v>0</v>
      </c>
      <c r="O1102" s="63">
        <f>+ROUND(Q$1102+N1102,-2)</f>
        <v>0</v>
      </c>
      <c r="P1102" s="65">
        <f t="shared" si="274"/>
        <v>0</v>
      </c>
      <c r="Q1102" s="148">
        <f t="shared" si="298"/>
        <v>0</v>
      </c>
      <c r="S1102" s="65">
        <f t="shared" si="297"/>
        <v>0</v>
      </c>
      <c r="T1102" s="134"/>
    </row>
    <row r="1103" spans="1:20" ht="24.75" customHeight="1" outlineLevel="1">
      <c r="A1103" s="19">
        <v>45015</v>
      </c>
      <c r="B1103" s="20">
        <v>4571004</v>
      </c>
      <c r="C1103" s="71" t="s">
        <v>968</v>
      </c>
      <c r="D1103" s="57">
        <v>0</v>
      </c>
      <c r="E1103" s="57">
        <v>0</v>
      </c>
      <c r="F1103" s="57">
        <f>+ROUND(Q$1103+E1103,-2)</f>
        <v>0</v>
      </c>
      <c r="G1103" s="57">
        <f>+ROUND(Q$1103+F1103,-2)</f>
        <v>0</v>
      </c>
      <c r="H1103" s="57">
        <f>+ROUND(Q$1103+G1103,-2)</f>
        <v>0</v>
      </c>
      <c r="I1103" s="57">
        <f>+ROUND(Q$1103+H1103,-2)</f>
        <v>0</v>
      </c>
      <c r="J1103" s="57">
        <f>+ROUND(Q$1103+I1103,-2)</f>
        <v>0</v>
      </c>
      <c r="K1103" s="57">
        <f>+ROUND(Q$1103+J1103,-2)</f>
        <v>0</v>
      </c>
      <c r="L1103" s="57">
        <f>+ROUND(Q$1103+K1103,-2)</f>
        <v>0</v>
      </c>
      <c r="M1103" s="57">
        <f>+ROUND(Q$1103+L1103,-2)</f>
        <v>0</v>
      </c>
      <c r="N1103" s="57">
        <f>+ROUND(Q$1103+M1103,-2)</f>
        <v>0</v>
      </c>
      <c r="O1103" s="63">
        <f>+ROUND(Q$1103+N1103,-2)</f>
        <v>0</v>
      </c>
      <c r="P1103" s="65">
        <f t="shared" si="274"/>
        <v>0</v>
      </c>
      <c r="Q1103" s="148">
        <f t="shared" si="298"/>
        <v>0</v>
      </c>
      <c r="S1103" s="65">
        <f t="shared" si="297"/>
        <v>0</v>
      </c>
      <c r="T1103" s="134"/>
    </row>
    <row r="1104" spans="1:20" ht="24.75" customHeight="1" outlineLevel="1">
      <c r="A1104" s="19">
        <v>45016</v>
      </c>
      <c r="B1104" s="20">
        <v>4571005</v>
      </c>
      <c r="C1104" s="71" t="s">
        <v>969</v>
      </c>
      <c r="D1104" s="57">
        <v>0</v>
      </c>
      <c r="E1104" s="57">
        <v>0</v>
      </c>
      <c r="F1104" s="57">
        <f>+ROUND(Q$1104+E1104,-2)</f>
        <v>0</v>
      </c>
      <c r="G1104" s="57">
        <f>+ROUND(Q$1104+F1104,-2)</f>
        <v>0</v>
      </c>
      <c r="H1104" s="57">
        <f>+ROUND(Q$1104+G1104,-2)</f>
        <v>0</v>
      </c>
      <c r="I1104" s="57">
        <f>+ROUND(Q$1104+H1104,-2)</f>
        <v>0</v>
      </c>
      <c r="J1104" s="57">
        <f>+ROUND(Q$1104+I1104,-2)</f>
        <v>0</v>
      </c>
      <c r="K1104" s="57">
        <f>+ROUND(Q$1104+J1104,-2)</f>
        <v>0</v>
      </c>
      <c r="L1104" s="57">
        <f>+ROUND(Q$1104+K1104,-2)</f>
        <v>0</v>
      </c>
      <c r="M1104" s="57">
        <f>+ROUND(Q$1104+L1104,-2)</f>
        <v>0</v>
      </c>
      <c r="N1104" s="57">
        <f>+ROUND(Q$1104+M1104,-2)</f>
        <v>0</v>
      </c>
      <c r="O1104" s="63">
        <f>+ROUND(Q$1104+N1104,-2)</f>
        <v>0</v>
      </c>
      <c r="P1104" s="65">
        <f t="shared" si="274"/>
        <v>0</v>
      </c>
      <c r="Q1104" s="148">
        <f t="shared" si="298"/>
        <v>0</v>
      </c>
      <c r="S1104" s="65">
        <f t="shared" si="297"/>
        <v>0</v>
      </c>
      <c r="T1104" s="134"/>
    </row>
    <row r="1105" spans="1:20" ht="24.75" customHeight="1" outlineLevel="1">
      <c r="A1105" s="19"/>
      <c r="B1105" s="20">
        <v>4572000</v>
      </c>
      <c r="C1105" s="71" t="s">
        <v>970</v>
      </c>
      <c r="D1105" s="57">
        <v>0</v>
      </c>
      <c r="E1105" s="57">
        <v>0</v>
      </c>
      <c r="F1105" s="57">
        <f>+ROUND(Q$1105+E1105,-2)</f>
        <v>0</v>
      </c>
      <c r="G1105" s="57">
        <f>+ROUND(Q$1105+F1105,-2)</f>
        <v>0</v>
      </c>
      <c r="H1105" s="57">
        <f>+ROUND(Q$1105+G1105,-2)</f>
        <v>0</v>
      </c>
      <c r="I1105" s="57">
        <f>+ROUND(Q$1105+H1105,-2)</f>
        <v>0</v>
      </c>
      <c r="J1105" s="57">
        <f>+ROUND(Q$1105+I1105,-2)</f>
        <v>0</v>
      </c>
      <c r="K1105" s="57">
        <f>+ROUND(Q$1105+J1105,-2)</f>
        <v>0</v>
      </c>
      <c r="L1105" s="57">
        <f>+ROUND(Q$1105+K1105,-2)</f>
        <v>0</v>
      </c>
      <c r="M1105" s="57">
        <f>+ROUND(Q$1105+L1105,-2)</f>
        <v>0</v>
      </c>
      <c r="N1105" s="57">
        <f>+ROUND(Q$1105+M1105,-2)</f>
        <v>0</v>
      </c>
      <c r="O1105" s="63">
        <f>+ROUND(Q$1105+N1105,-2)</f>
        <v>0</v>
      </c>
      <c r="P1105" s="65">
        <f t="shared" si="274"/>
        <v>0</v>
      </c>
      <c r="Q1105" s="148">
        <f t="shared" si="298"/>
        <v>0</v>
      </c>
      <c r="S1105" s="65">
        <f t="shared" si="297"/>
        <v>0</v>
      </c>
      <c r="T1105" s="134"/>
    </row>
    <row r="1106" spans="1:20" ht="24.75" customHeight="1" outlineLevel="1">
      <c r="A1106" s="19"/>
      <c r="B1106" s="20">
        <v>4573000</v>
      </c>
      <c r="C1106" s="71" t="s">
        <v>971</v>
      </c>
      <c r="D1106" s="57">
        <v>0</v>
      </c>
      <c r="E1106" s="57">
        <v>0</v>
      </c>
      <c r="F1106" s="57">
        <f>+ROUND(Q$1106+E1106,-2)</f>
        <v>0</v>
      </c>
      <c r="G1106" s="57">
        <f>+ROUND(Q$1106+F1106,-2)</f>
        <v>0</v>
      </c>
      <c r="H1106" s="57">
        <f>+ROUND(Q$1106+G1106,-2)</f>
        <v>0</v>
      </c>
      <c r="I1106" s="57">
        <f>+ROUND(Q$1106+H1106,-2)</f>
        <v>0</v>
      </c>
      <c r="J1106" s="57">
        <f>+ROUND(Q$1106+I1106,-2)</f>
        <v>0</v>
      </c>
      <c r="K1106" s="57">
        <f>+ROUND(Q$1106+J1106,-2)</f>
        <v>0</v>
      </c>
      <c r="L1106" s="57">
        <f>+ROUND(Q$1106+K1106,-2)</f>
        <v>0</v>
      </c>
      <c r="M1106" s="57">
        <f>+ROUND(Q$1106+L1106,-2)</f>
        <v>0</v>
      </c>
      <c r="N1106" s="57">
        <f>+ROUND(Q$1106+M1106,-2)</f>
        <v>0</v>
      </c>
      <c r="O1106" s="63">
        <f>+ROUND(Q$1106+N1106,-2)</f>
        <v>0</v>
      </c>
      <c r="P1106" s="65">
        <f t="shared" si="274"/>
        <v>0</v>
      </c>
      <c r="Q1106" s="148">
        <f t="shared" si="298"/>
        <v>0</v>
      </c>
      <c r="S1106" s="65">
        <f t="shared" si="297"/>
        <v>0</v>
      </c>
      <c r="T1106" s="134"/>
    </row>
    <row r="1107" spans="1:20" ht="24.75" customHeight="1" outlineLevel="1">
      <c r="A1107" s="19">
        <v>45007</v>
      </c>
      <c r="B1107" s="20">
        <v>4580000</v>
      </c>
      <c r="C1107" s="71" t="s">
        <v>972</v>
      </c>
      <c r="D1107" s="57">
        <v>210761.70800000001</v>
      </c>
      <c r="E1107" s="57">
        <v>4853.442</v>
      </c>
      <c r="F1107" s="57">
        <v>7300</v>
      </c>
      <c r="G1107" s="57">
        <v>9700</v>
      </c>
      <c r="H1107" s="57">
        <v>12100</v>
      </c>
      <c r="I1107" s="57">
        <v>14500</v>
      </c>
      <c r="J1107" s="57">
        <v>16900</v>
      </c>
      <c r="K1107" s="57">
        <v>19300</v>
      </c>
      <c r="L1107" s="57">
        <v>21700</v>
      </c>
      <c r="M1107" s="57">
        <v>24100</v>
      </c>
      <c r="N1107" s="57">
        <v>25300</v>
      </c>
      <c r="O1107" s="63">
        <v>25300</v>
      </c>
      <c r="P1107" s="65">
        <f t="shared" si="274"/>
        <v>1</v>
      </c>
      <c r="Q1107" s="148">
        <f t="shared" si="298"/>
        <v>2426.721</v>
      </c>
      <c r="S1107" s="65">
        <f t="shared" si="297"/>
        <v>0</v>
      </c>
      <c r="T1107" s="134"/>
    </row>
    <row r="1108" spans="1:20" ht="24.75" customHeight="1" outlineLevel="1">
      <c r="A1108" s="162">
        <v>44000</v>
      </c>
      <c r="B1108" s="20">
        <v>4590000</v>
      </c>
      <c r="C1108" s="71" t="s">
        <v>973</v>
      </c>
      <c r="D1108" s="57">
        <f>+SUM(D1109:D1162)-SUM(D1110:D1120)</f>
        <v>332995.99099999998</v>
      </c>
      <c r="E1108" s="57">
        <f t="shared" ref="E1108:O1108" si="301">+SUM(E1109:E1162)-SUM(E1110:E1120)</f>
        <v>2157623.2990000001</v>
      </c>
      <c r="F1108" s="57">
        <f t="shared" si="301"/>
        <v>2357500</v>
      </c>
      <c r="G1108" s="57">
        <f t="shared" si="301"/>
        <v>2557700</v>
      </c>
      <c r="H1108" s="57">
        <f t="shared" si="301"/>
        <v>2721900</v>
      </c>
      <c r="I1108" s="57">
        <f t="shared" si="301"/>
        <v>3004200</v>
      </c>
      <c r="J1108" s="57">
        <f t="shared" si="301"/>
        <v>3310200</v>
      </c>
      <c r="K1108" s="57">
        <f t="shared" si="301"/>
        <v>3402000</v>
      </c>
      <c r="L1108" s="57">
        <f t="shared" si="301"/>
        <v>3569300</v>
      </c>
      <c r="M1108" s="57">
        <f t="shared" si="301"/>
        <v>3776900</v>
      </c>
      <c r="N1108" s="57">
        <f t="shared" si="301"/>
        <v>3981200</v>
      </c>
      <c r="O1108" s="63">
        <f t="shared" si="301"/>
        <v>4072500</v>
      </c>
      <c r="P1108" s="65">
        <f t="shared" si="274"/>
        <v>0</v>
      </c>
      <c r="Q1108" s="148"/>
      <c r="S1108" s="65">
        <f t="shared" si="297"/>
        <v>0</v>
      </c>
      <c r="T1108" s="134"/>
    </row>
    <row r="1109" spans="1:20" ht="24.75" customHeight="1" outlineLevel="1">
      <c r="A1109" s="19">
        <v>44200</v>
      </c>
      <c r="B1109" s="20">
        <v>4591056</v>
      </c>
      <c r="C1109" s="71" t="s">
        <v>974</v>
      </c>
      <c r="D1109" s="57">
        <f>+SUM(D1110:D1120)</f>
        <v>7526.0159999999996</v>
      </c>
      <c r="E1109" s="57">
        <f t="shared" ref="E1109:O1109" si="302">+SUM(E1110:E1120)</f>
        <v>13462.179</v>
      </c>
      <c r="F1109" s="57">
        <f t="shared" si="302"/>
        <v>26100</v>
      </c>
      <c r="G1109" s="57">
        <f t="shared" si="302"/>
        <v>38800</v>
      </c>
      <c r="H1109" s="57">
        <f t="shared" si="302"/>
        <v>51500</v>
      </c>
      <c r="I1109" s="57">
        <f t="shared" si="302"/>
        <v>64200</v>
      </c>
      <c r="J1109" s="57">
        <f t="shared" si="302"/>
        <v>76900</v>
      </c>
      <c r="K1109" s="57">
        <f t="shared" si="302"/>
        <v>89600</v>
      </c>
      <c r="L1109" s="57">
        <f t="shared" si="302"/>
        <v>102300</v>
      </c>
      <c r="M1109" s="57">
        <f t="shared" si="302"/>
        <v>115000</v>
      </c>
      <c r="N1109" s="57">
        <f t="shared" si="302"/>
        <v>127700</v>
      </c>
      <c r="O1109" s="63">
        <f t="shared" si="302"/>
        <v>140400</v>
      </c>
      <c r="P1109" s="65">
        <f t="shared" si="274"/>
        <v>0</v>
      </c>
      <c r="Q1109" s="148"/>
      <c r="S1109" s="65">
        <f t="shared" si="297"/>
        <v>0</v>
      </c>
      <c r="T1109" s="134"/>
    </row>
    <row r="1110" spans="1:20" ht="24.75" customHeight="1" outlineLevel="1">
      <c r="A1110" s="19">
        <v>44201</v>
      </c>
      <c r="B1110" s="20">
        <v>4591057</v>
      </c>
      <c r="C1110" s="71" t="s">
        <v>975</v>
      </c>
      <c r="D1110" s="57">
        <v>0</v>
      </c>
      <c r="E1110" s="57">
        <v>9.4220000000000006</v>
      </c>
      <c r="F1110" s="57">
        <f>+ROUND(Q$1110+E1110,-2)</f>
        <v>100</v>
      </c>
      <c r="G1110" s="57">
        <f>+ROUND(Q$1110+F1110,-2)</f>
        <v>200</v>
      </c>
      <c r="H1110" s="57">
        <f>+ROUND(Q$1110+G1110,-2)</f>
        <v>300</v>
      </c>
      <c r="I1110" s="57">
        <f>+ROUND(Q$1110+H1110,-2)</f>
        <v>400</v>
      </c>
      <c r="J1110" s="57">
        <f>+ROUND(Q$1110+I1110,-2)</f>
        <v>500</v>
      </c>
      <c r="K1110" s="57">
        <f>+ROUND(Q$1110+J1110,-2)</f>
        <v>600</v>
      </c>
      <c r="L1110" s="57">
        <f>+ROUND(Q$1110+K1110,-2)</f>
        <v>700</v>
      </c>
      <c r="M1110" s="57">
        <f>+ROUND(Q$1110+L1110,-2)</f>
        <v>800</v>
      </c>
      <c r="N1110" s="57">
        <f>+ROUND(Q$1110+M1110,-2)</f>
        <v>900</v>
      </c>
      <c r="O1110" s="63">
        <f>+ROUND(Q$1110+N1110,-2)</f>
        <v>1000</v>
      </c>
      <c r="P1110" s="65">
        <f t="shared" si="274"/>
        <v>0</v>
      </c>
      <c r="Q1110" s="148">
        <v>100</v>
      </c>
      <c r="S1110" s="65">
        <f t="shared" si="297"/>
        <v>0</v>
      </c>
      <c r="T1110" s="134"/>
    </row>
    <row r="1111" spans="1:20" ht="24.75" customHeight="1" outlineLevel="1">
      <c r="A1111" s="19">
        <v>44202</v>
      </c>
      <c r="B1111" s="20">
        <v>4591058</v>
      </c>
      <c r="C1111" s="71" t="s">
        <v>976</v>
      </c>
      <c r="D1111" s="57">
        <v>0</v>
      </c>
      <c r="E1111" s="57">
        <v>0</v>
      </c>
      <c r="F1111" s="57">
        <f>+ROUND(Q$1111+E1111,-2)</f>
        <v>0</v>
      </c>
      <c r="G1111" s="57">
        <f>+ROUND(Q$1111+F1111,-2)</f>
        <v>0</v>
      </c>
      <c r="H1111" s="57">
        <f>+ROUND(Q$1111+G1111,-2)</f>
        <v>0</v>
      </c>
      <c r="I1111" s="57">
        <f>+ROUND(Q$1111+H1111,-2)</f>
        <v>0</v>
      </c>
      <c r="J1111" s="57">
        <f>+ROUND(Q$1111+I1111,-2)</f>
        <v>0</v>
      </c>
      <c r="K1111" s="57">
        <f>+ROUND(Q$1111+J1111,-2)</f>
        <v>0</v>
      </c>
      <c r="L1111" s="57">
        <f>+ROUND(Q$1111+K1111,-2)</f>
        <v>0</v>
      </c>
      <c r="M1111" s="57">
        <f>+ROUND(Q$1111+L1111,-2)</f>
        <v>0</v>
      </c>
      <c r="N1111" s="57">
        <f>+ROUND(Q$1111+M1111,-2)</f>
        <v>0</v>
      </c>
      <c r="O1111" s="63">
        <f>+ROUND(Q$1111+N1111,-2)</f>
        <v>0</v>
      </c>
      <c r="P1111" s="65">
        <f t="shared" si="274"/>
        <v>0</v>
      </c>
      <c r="Q1111" s="148">
        <v>0</v>
      </c>
      <c r="S1111" s="65">
        <f t="shared" si="297"/>
        <v>0</v>
      </c>
      <c r="T1111" s="134"/>
    </row>
    <row r="1112" spans="1:20" ht="24.75" customHeight="1" outlineLevel="1">
      <c r="A1112" s="19">
        <v>44203</v>
      </c>
      <c r="B1112" s="20">
        <v>4591059</v>
      </c>
      <c r="C1112" s="71" t="s">
        <v>977</v>
      </c>
      <c r="D1112" s="57">
        <v>0</v>
      </c>
      <c r="E1112" s="57">
        <v>0</v>
      </c>
      <c r="F1112" s="57">
        <f>+ROUND(Q$1112+E1112,-2)</f>
        <v>0</v>
      </c>
      <c r="G1112" s="57">
        <f>+ROUND(Q$1112+F1112,-2)</f>
        <v>0</v>
      </c>
      <c r="H1112" s="57">
        <f>+ROUND(Q$1112+G1112,-2)</f>
        <v>0</v>
      </c>
      <c r="I1112" s="57">
        <f>+ROUND(Q$1112+H1112,-2)</f>
        <v>0</v>
      </c>
      <c r="J1112" s="57">
        <f>+ROUND(Q$1112+I1112,-2)</f>
        <v>0</v>
      </c>
      <c r="K1112" s="57">
        <f>+ROUND(Q$1112+J1112,-2)</f>
        <v>0</v>
      </c>
      <c r="L1112" s="57">
        <f>+ROUND(Q$1112+K1112,-2)</f>
        <v>0</v>
      </c>
      <c r="M1112" s="57">
        <f>+ROUND(Q$1112+L1112,-2)</f>
        <v>0</v>
      </c>
      <c r="N1112" s="57">
        <f>+ROUND(Q$1112+M1112,-2)</f>
        <v>0</v>
      </c>
      <c r="O1112" s="63">
        <f>+ROUND(Q$1112+N1112,-2)</f>
        <v>0</v>
      </c>
      <c r="P1112" s="65">
        <f t="shared" si="274"/>
        <v>0</v>
      </c>
      <c r="Q1112" s="148">
        <v>0.95379166666666704</v>
      </c>
      <c r="S1112" s="65">
        <f t="shared" si="297"/>
        <v>0</v>
      </c>
      <c r="T1112" s="134"/>
    </row>
    <row r="1113" spans="1:20" ht="24.75" customHeight="1" outlineLevel="1">
      <c r="A1113" s="19">
        <v>44204</v>
      </c>
      <c r="B1113" s="20">
        <v>4591060</v>
      </c>
      <c r="C1113" s="71" t="s">
        <v>978</v>
      </c>
      <c r="D1113" s="57">
        <v>0</v>
      </c>
      <c r="E1113" s="57">
        <v>0</v>
      </c>
      <c r="F1113" s="57">
        <f>+ROUND(Q$1113+E1113,-2)</f>
        <v>0</v>
      </c>
      <c r="G1113" s="57">
        <f>+ROUND(Q$1113+F1113,-2)</f>
        <v>0</v>
      </c>
      <c r="H1113" s="57">
        <f>+ROUND(Q$1113+G1113,-2)</f>
        <v>0</v>
      </c>
      <c r="I1113" s="57">
        <f>+ROUND(Q$1113+H1113,-2)</f>
        <v>0</v>
      </c>
      <c r="J1113" s="57">
        <f>+ROUND(Q$1113+I1113,-2)</f>
        <v>0</v>
      </c>
      <c r="K1113" s="57">
        <f>+ROUND(Q$1113+J1113,-2)</f>
        <v>0</v>
      </c>
      <c r="L1113" s="57">
        <f>+ROUND(Q$1113+K1113,-2)</f>
        <v>0</v>
      </c>
      <c r="M1113" s="57">
        <f>+ROUND(Q$1113+L1113,-2)</f>
        <v>0</v>
      </c>
      <c r="N1113" s="57">
        <f>+ROUND(Q$1113+M1113,-2)</f>
        <v>0</v>
      </c>
      <c r="O1113" s="63">
        <f>+ROUND(Q$1113+N1113,-2)</f>
        <v>0</v>
      </c>
      <c r="P1113" s="65">
        <f t="shared" si="274"/>
        <v>0</v>
      </c>
      <c r="Q1113" s="148">
        <v>0</v>
      </c>
      <c r="S1113" s="65">
        <f t="shared" si="297"/>
        <v>0</v>
      </c>
      <c r="T1113" s="134"/>
    </row>
    <row r="1114" spans="1:20" ht="24.75" customHeight="1" outlineLevel="1">
      <c r="A1114" s="19">
        <v>44205</v>
      </c>
      <c r="B1114" s="20">
        <v>4591061</v>
      </c>
      <c r="C1114" s="71" t="s">
        <v>979</v>
      </c>
      <c r="D1114" s="57">
        <v>0</v>
      </c>
      <c r="E1114" s="57">
        <v>0</v>
      </c>
      <c r="F1114" s="57">
        <f>+ROUND(Q$1114+E1114,-2)</f>
        <v>0</v>
      </c>
      <c r="G1114" s="57">
        <f>+ROUND(Q$1114+F1114,-2)</f>
        <v>0</v>
      </c>
      <c r="H1114" s="57">
        <f>+ROUND(Q$1114+G1114,-2)</f>
        <v>0</v>
      </c>
      <c r="I1114" s="57">
        <f>+ROUND(Q$1114+H1114,-2)</f>
        <v>0</v>
      </c>
      <c r="J1114" s="57">
        <f>+ROUND(Q$1114+I1114,-2)</f>
        <v>0</v>
      </c>
      <c r="K1114" s="57">
        <f>+ROUND(Q$1114+J1114,-2)</f>
        <v>0</v>
      </c>
      <c r="L1114" s="57">
        <f>+ROUND(Q$1114+K1114,-2)</f>
        <v>0</v>
      </c>
      <c r="M1114" s="57">
        <f>+ROUND(Q$1114+L1114,-2)</f>
        <v>0</v>
      </c>
      <c r="N1114" s="57">
        <f>+ROUND(Q$1114+M1114,-2)</f>
        <v>0</v>
      </c>
      <c r="O1114" s="63">
        <f>+ROUND(Q$1114+N1114,-2)</f>
        <v>0</v>
      </c>
      <c r="P1114" s="65">
        <f t="shared" si="274"/>
        <v>0</v>
      </c>
      <c r="Q1114" s="148">
        <v>0</v>
      </c>
      <c r="S1114" s="65">
        <f t="shared" si="297"/>
        <v>0</v>
      </c>
      <c r="T1114" s="134"/>
    </row>
    <row r="1115" spans="1:20" ht="24.75" customHeight="1" outlineLevel="1">
      <c r="A1115" s="19">
        <v>44206</v>
      </c>
      <c r="B1115" s="20">
        <v>4591062</v>
      </c>
      <c r="C1115" s="71" t="s">
        <v>980</v>
      </c>
      <c r="D1115" s="57">
        <v>20</v>
      </c>
      <c r="E1115" s="57">
        <v>20</v>
      </c>
      <c r="F1115" s="57">
        <f>+ROUND(Q$1115+E1115,-2)</f>
        <v>100</v>
      </c>
      <c r="G1115" s="57">
        <f>+ROUND(Q$1115+F1115,-2)</f>
        <v>200</v>
      </c>
      <c r="H1115" s="57">
        <f>+ROUND(Q$1115+G1115,-2)</f>
        <v>300</v>
      </c>
      <c r="I1115" s="57">
        <f>+ROUND(Q$1115+H1115,-2)</f>
        <v>400</v>
      </c>
      <c r="J1115" s="57">
        <f>+ROUND(Q$1115+I1115,-2)</f>
        <v>500</v>
      </c>
      <c r="K1115" s="57">
        <f>+ROUND(Q$1115+J1115,-2)</f>
        <v>600</v>
      </c>
      <c r="L1115" s="57">
        <f>+ROUND(Q$1115+K1115,-2)</f>
        <v>700</v>
      </c>
      <c r="M1115" s="57">
        <f>+ROUND(Q$1115+L1115,-2)</f>
        <v>800</v>
      </c>
      <c r="N1115" s="57">
        <f>+ROUND(Q$1115+M1115,-2)</f>
        <v>900</v>
      </c>
      <c r="O1115" s="63">
        <f>+ROUND(Q$1115+N1115,-2)</f>
        <v>1000</v>
      </c>
      <c r="P1115" s="65">
        <f t="shared" si="274"/>
        <v>0</v>
      </c>
      <c r="Q1115" s="148">
        <v>100</v>
      </c>
      <c r="S1115" s="65">
        <f t="shared" si="297"/>
        <v>0</v>
      </c>
      <c r="T1115" s="134"/>
    </row>
    <row r="1116" spans="1:20" ht="24.75" customHeight="1" outlineLevel="1">
      <c r="A1116" s="19">
        <v>44207</v>
      </c>
      <c r="B1116" s="20">
        <v>4591063</v>
      </c>
      <c r="C1116" s="71" t="s">
        <v>981</v>
      </c>
      <c r="D1116" s="57">
        <v>1379.067</v>
      </c>
      <c r="E1116" s="57">
        <v>2737.377</v>
      </c>
      <c r="F1116" s="57">
        <f>+ROUND(Q$1116+E1116,-2)</f>
        <v>3500</v>
      </c>
      <c r="G1116" s="57">
        <f>+ROUND(Q$1116+F1116,-2)</f>
        <v>4300</v>
      </c>
      <c r="H1116" s="57">
        <f>+ROUND(Q$1116+G1116,-2)</f>
        <v>5100</v>
      </c>
      <c r="I1116" s="57">
        <f>+ROUND(Q$1116+H1116,-2)</f>
        <v>5900</v>
      </c>
      <c r="J1116" s="57">
        <f>+ROUND(Q$1116+I1116,-2)</f>
        <v>6700</v>
      </c>
      <c r="K1116" s="57">
        <f>+ROUND(Q$1116+J1116,-2)</f>
        <v>7500</v>
      </c>
      <c r="L1116" s="57">
        <f>+ROUND(Q$1116+K1116,-2)</f>
        <v>8300</v>
      </c>
      <c r="M1116" s="57">
        <f>+ROUND(Q$1116+L1116,-2)</f>
        <v>9100</v>
      </c>
      <c r="N1116" s="57">
        <f>+ROUND(Q$1116+M1116,-2)</f>
        <v>9900</v>
      </c>
      <c r="O1116" s="63">
        <f>+ROUND(Q$1116+N1116,-2)</f>
        <v>10700</v>
      </c>
      <c r="P1116" s="65">
        <f t="shared" si="274"/>
        <v>0</v>
      </c>
      <c r="Q1116" s="148">
        <v>788.23314166666705</v>
      </c>
      <c r="S1116" s="65">
        <f t="shared" si="297"/>
        <v>0</v>
      </c>
      <c r="T1116" s="134"/>
    </row>
    <row r="1117" spans="1:20" ht="24.75" customHeight="1" outlineLevel="1">
      <c r="A1117" s="19">
        <v>44208</v>
      </c>
      <c r="B1117" s="20">
        <v>4591064</v>
      </c>
      <c r="C1117" s="71" t="s">
        <v>982</v>
      </c>
      <c r="D1117" s="57">
        <v>209</v>
      </c>
      <c r="E1117" s="57">
        <v>426</v>
      </c>
      <c r="F1117" s="57">
        <f>+ROUND(Q$1117+E1117,-2)</f>
        <v>1100</v>
      </c>
      <c r="G1117" s="57">
        <f>+ROUND(Q$1117+F1117,-2)</f>
        <v>1800</v>
      </c>
      <c r="H1117" s="57">
        <f>+ROUND(Q$1117+G1117,-2)</f>
        <v>2500</v>
      </c>
      <c r="I1117" s="57">
        <f>+ROUND(Q$1117+H1117,-2)</f>
        <v>3200</v>
      </c>
      <c r="J1117" s="57">
        <f>+ROUND(Q$1117+I1117,-2)</f>
        <v>3900</v>
      </c>
      <c r="K1117" s="57">
        <f>+ROUND(Q$1117+J1117,-2)</f>
        <v>4600</v>
      </c>
      <c r="L1117" s="57">
        <f>+ROUND(Q$1117+K1117,-2)</f>
        <v>5300</v>
      </c>
      <c r="M1117" s="57">
        <f>+ROUND(Q$1117+L1117,-2)</f>
        <v>6000</v>
      </c>
      <c r="N1117" s="57">
        <f>+ROUND(Q$1117+M1117,-2)</f>
        <v>6700</v>
      </c>
      <c r="O1117" s="63">
        <f>+ROUND(Q$1117+N1117,-2)</f>
        <v>7400</v>
      </c>
      <c r="P1117" s="65">
        <f t="shared" si="274"/>
        <v>0</v>
      </c>
      <c r="Q1117" s="148">
        <v>701.52499999999998</v>
      </c>
      <c r="S1117" s="65">
        <f t="shared" si="297"/>
        <v>0</v>
      </c>
      <c r="T1117" s="134"/>
    </row>
    <row r="1118" spans="1:20" ht="24.75" customHeight="1" outlineLevel="1">
      <c r="A1118" s="19">
        <v>44209</v>
      </c>
      <c r="B1118" s="20">
        <v>4591065</v>
      </c>
      <c r="C1118" s="71" t="s">
        <v>983</v>
      </c>
      <c r="D1118" s="57">
        <v>4887.9489999999996</v>
      </c>
      <c r="E1118" s="57">
        <v>8209.3799999999992</v>
      </c>
      <c r="F1118" s="57">
        <f>+ROUND(Q$1118+E1118,-2)</f>
        <v>19200</v>
      </c>
      <c r="G1118" s="57">
        <f>+ROUND(Q$1118+F1118,-2)</f>
        <v>30200</v>
      </c>
      <c r="H1118" s="57">
        <f>+ROUND(Q$1118+G1118,-2)</f>
        <v>41200</v>
      </c>
      <c r="I1118" s="57">
        <f>+ROUND(Q$1118+H1118,-2)</f>
        <v>52200</v>
      </c>
      <c r="J1118" s="57">
        <f>+ROUND(Q$1118+I1118,-2)</f>
        <v>63200</v>
      </c>
      <c r="K1118" s="57">
        <f>+ROUND(Q$1118+J1118,-2)</f>
        <v>74200</v>
      </c>
      <c r="L1118" s="57">
        <f>+ROUND(Q$1118+K1118,-2)</f>
        <v>85200</v>
      </c>
      <c r="M1118" s="57">
        <f>+ROUND(Q$1118+L1118,-2)</f>
        <v>96200</v>
      </c>
      <c r="N1118" s="57">
        <f>+ROUND(Q$1118+M1118,-2)</f>
        <v>107200</v>
      </c>
      <c r="O1118" s="63">
        <f>+ROUND(Q$1118+N1118,-2)</f>
        <v>118200</v>
      </c>
      <c r="P1118" s="65">
        <f t="shared" si="274"/>
        <v>0</v>
      </c>
      <c r="Q1118" s="148">
        <v>11037.818641666699</v>
      </c>
      <c r="S1118" s="65">
        <f t="shared" si="297"/>
        <v>0</v>
      </c>
      <c r="T1118" s="134"/>
    </row>
    <row r="1119" spans="1:20" ht="24.75" customHeight="1" outlineLevel="1">
      <c r="A1119" s="19">
        <v>44210</v>
      </c>
      <c r="B1119" s="20">
        <v>4591066</v>
      </c>
      <c r="C1119" s="71" t="s">
        <v>984</v>
      </c>
      <c r="D1119" s="57">
        <v>1030</v>
      </c>
      <c r="E1119" s="57">
        <v>2060</v>
      </c>
      <c r="F1119" s="57">
        <f>+ROUND(Q$1119+E1119,-2)</f>
        <v>2100</v>
      </c>
      <c r="G1119" s="57">
        <f>+ROUND(Q$1119+F1119,-2)</f>
        <v>2100</v>
      </c>
      <c r="H1119" s="57">
        <f>+ROUND(Q$1119+G1119,-2)</f>
        <v>2100</v>
      </c>
      <c r="I1119" s="57">
        <f>+ROUND(Q$1119+H1119,-2)</f>
        <v>2100</v>
      </c>
      <c r="J1119" s="57">
        <f>+ROUND(Q$1119+I1119,-2)</f>
        <v>2100</v>
      </c>
      <c r="K1119" s="57">
        <f>+ROUND(Q$1119+J1119,-2)</f>
        <v>2100</v>
      </c>
      <c r="L1119" s="57">
        <f>+ROUND(Q$1119+K1119,-2)</f>
        <v>2100</v>
      </c>
      <c r="M1119" s="57">
        <f>+ROUND(Q$1119+L1119,-2)</f>
        <v>2100</v>
      </c>
      <c r="N1119" s="57">
        <f>+ROUND(Q$1119+M1119,-2)</f>
        <v>2100</v>
      </c>
      <c r="O1119" s="63">
        <f>+ROUND(Q$1119+N1119,-2)</f>
        <v>2100</v>
      </c>
      <c r="P1119" s="65">
        <f t="shared" si="274"/>
        <v>0</v>
      </c>
      <c r="Q1119" s="148">
        <v>0</v>
      </c>
      <c r="S1119" s="65">
        <f t="shared" si="297"/>
        <v>0</v>
      </c>
      <c r="T1119" s="134"/>
    </row>
    <row r="1120" spans="1:20" ht="24.75" customHeight="1" outlineLevel="1">
      <c r="A1120" s="19">
        <v>44211</v>
      </c>
      <c r="B1120" s="20">
        <v>4591067</v>
      </c>
      <c r="C1120" s="71" t="s">
        <v>985</v>
      </c>
      <c r="D1120" s="57">
        <v>0</v>
      </c>
      <c r="E1120" s="57">
        <v>0</v>
      </c>
      <c r="F1120" s="57">
        <f>+ROUND(Q$1120+E1120,-2)</f>
        <v>0</v>
      </c>
      <c r="G1120" s="57">
        <f>+ROUND(Q$1120+F1120,-2)</f>
        <v>0</v>
      </c>
      <c r="H1120" s="57">
        <f>+ROUND(Q$1120+G1120,-2)</f>
        <v>0</v>
      </c>
      <c r="I1120" s="57">
        <f>+ROUND(Q$1120+H1120,-2)</f>
        <v>0</v>
      </c>
      <c r="J1120" s="57">
        <f>+ROUND(Q$1120+I1120,-2)</f>
        <v>0</v>
      </c>
      <c r="K1120" s="57">
        <f>+ROUND(Q$1120+J1120,-2)</f>
        <v>0</v>
      </c>
      <c r="L1120" s="57">
        <f>+ROUND(Q$1120+K1120,-2)</f>
        <v>0</v>
      </c>
      <c r="M1120" s="57">
        <f>+ROUND(Q$1120+L1120,-2)</f>
        <v>0</v>
      </c>
      <c r="N1120" s="57">
        <f>+ROUND(Q$1120+M1120,-2)</f>
        <v>0</v>
      </c>
      <c r="O1120" s="63">
        <f>+ROUND(Q$1120+N1120,-2)</f>
        <v>0</v>
      </c>
      <c r="P1120" s="65">
        <f t="shared" si="274"/>
        <v>0</v>
      </c>
      <c r="Q1120" s="148">
        <v>0</v>
      </c>
      <c r="S1120" s="65">
        <f t="shared" si="297"/>
        <v>0</v>
      </c>
      <c r="T1120" s="134"/>
    </row>
    <row r="1121" spans="1:20" ht="24.75" customHeight="1" outlineLevel="1">
      <c r="A1121" s="19">
        <v>44001</v>
      </c>
      <c r="B1121" s="20">
        <v>4591011</v>
      </c>
      <c r="C1121" s="71" t="s">
        <v>986</v>
      </c>
      <c r="D1121" s="57">
        <v>0</v>
      </c>
      <c r="E1121" s="57">
        <v>0</v>
      </c>
      <c r="F1121" s="57">
        <f>+ROUND(Q$1121+E1121,-2)</f>
        <v>0</v>
      </c>
      <c r="G1121" s="57">
        <f>+ROUND(Q$1121+F1121,-2)</f>
        <v>0</v>
      </c>
      <c r="H1121" s="57">
        <f>+ROUND(Q$1121+G1121,-2)</f>
        <v>0</v>
      </c>
      <c r="I1121" s="57">
        <f>+ROUND(Q$1121+H1121,-2)</f>
        <v>0</v>
      </c>
      <c r="J1121" s="57">
        <f>+ROUND(Q$1121+I1121,-2)</f>
        <v>0</v>
      </c>
      <c r="K1121" s="57">
        <f>+ROUND(Q$1121+J1121,-2)</f>
        <v>0</v>
      </c>
      <c r="L1121" s="57">
        <f>+ROUND(Q$1121+K1121,-2)</f>
        <v>0</v>
      </c>
      <c r="M1121" s="57">
        <f>+ROUND(Q$1121+L1121,-2)</f>
        <v>0</v>
      </c>
      <c r="N1121" s="57">
        <f>+ROUND(Q$1121+M1121,-2)</f>
        <v>0</v>
      </c>
      <c r="O1121" s="63">
        <f>+ROUND(Q$1121+N1121,-2)</f>
        <v>0</v>
      </c>
      <c r="P1121" s="65">
        <f t="shared" si="274"/>
        <v>0</v>
      </c>
      <c r="Q1121" s="148">
        <v>0</v>
      </c>
      <c r="S1121" s="65">
        <f t="shared" si="297"/>
        <v>0</v>
      </c>
      <c r="T1121" s="134"/>
    </row>
    <row r="1122" spans="1:20" ht="24.75" customHeight="1" outlineLevel="1">
      <c r="A1122" s="19">
        <v>44002</v>
      </c>
      <c r="B1122" s="20">
        <v>4591012</v>
      </c>
      <c r="C1122" s="71" t="s">
        <v>987</v>
      </c>
      <c r="D1122" s="57">
        <v>0</v>
      </c>
      <c r="E1122" s="57">
        <v>0</v>
      </c>
      <c r="F1122" s="57">
        <f>+ROUND(Q$1122+E1122,-2)</f>
        <v>0</v>
      </c>
      <c r="G1122" s="57">
        <f>+ROUND(Q$1122+F1122,-2)</f>
        <v>0</v>
      </c>
      <c r="H1122" s="57">
        <f>+ROUND(Q$1122+G1122,-2)</f>
        <v>0</v>
      </c>
      <c r="I1122" s="57">
        <f>+ROUND(Q$1122+H1122,-2)</f>
        <v>0</v>
      </c>
      <c r="J1122" s="57">
        <f>+ROUND(Q$1122+I1122,-2)</f>
        <v>0</v>
      </c>
      <c r="K1122" s="57">
        <f>+ROUND(Q$1122+J1122,-2)</f>
        <v>0</v>
      </c>
      <c r="L1122" s="57">
        <f>+ROUND(Q$1122+K1122,-2)</f>
        <v>0</v>
      </c>
      <c r="M1122" s="57">
        <f>+ROUND(Q$1122+L1122,-2)</f>
        <v>0</v>
      </c>
      <c r="N1122" s="57">
        <f>+ROUND(Q$1122+M1122,-2)</f>
        <v>0</v>
      </c>
      <c r="O1122" s="63">
        <f>+ROUND(Q$1122+N1122,-2)</f>
        <v>0</v>
      </c>
      <c r="P1122" s="65">
        <f t="shared" si="274"/>
        <v>0</v>
      </c>
      <c r="Q1122" s="148">
        <v>0</v>
      </c>
      <c r="S1122" s="65">
        <f t="shared" si="297"/>
        <v>0</v>
      </c>
      <c r="T1122" s="134"/>
    </row>
    <row r="1123" spans="1:20" ht="24.75" customHeight="1" outlineLevel="1">
      <c r="A1123" s="19">
        <v>44003</v>
      </c>
      <c r="B1123" s="20">
        <v>4591013</v>
      </c>
      <c r="C1123" s="71" t="s">
        <v>988</v>
      </c>
      <c r="D1123" s="57">
        <v>0</v>
      </c>
      <c r="E1123" s="57">
        <v>0</v>
      </c>
      <c r="F1123" s="57">
        <f>+ROUND(Q$1123+E1123,-2)</f>
        <v>0</v>
      </c>
      <c r="G1123" s="57">
        <f>+ROUND(Q$1123+F1123,-2)</f>
        <v>0</v>
      </c>
      <c r="H1123" s="57">
        <f>+ROUND(Q$1123+G1123,-2)</f>
        <v>0</v>
      </c>
      <c r="I1123" s="57">
        <f>+ROUND(Q$1123+H1123,-2)</f>
        <v>0</v>
      </c>
      <c r="J1123" s="57">
        <f>+ROUND(Q$1123+I1123,-2)</f>
        <v>0</v>
      </c>
      <c r="K1123" s="57">
        <f>+ROUND(Q$1123+J1123,-2)</f>
        <v>0</v>
      </c>
      <c r="L1123" s="57">
        <f>+ROUND(Q$1123+K1123,-2)</f>
        <v>0</v>
      </c>
      <c r="M1123" s="57">
        <f>+ROUND(Q$1123+L1123,-2)</f>
        <v>0</v>
      </c>
      <c r="N1123" s="57">
        <f>+ROUND(Q$1123+M1123,-2)</f>
        <v>0</v>
      </c>
      <c r="O1123" s="63">
        <f>+ROUND(Q$1123+N1123,-2)</f>
        <v>0</v>
      </c>
      <c r="P1123" s="65">
        <f t="shared" si="274"/>
        <v>0</v>
      </c>
      <c r="Q1123" s="148">
        <v>0</v>
      </c>
      <c r="S1123" s="65">
        <f t="shared" si="297"/>
        <v>0</v>
      </c>
      <c r="T1123" s="134"/>
    </row>
    <row r="1124" spans="1:20" ht="24.75" customHeight="1" outlineLevel="1">
      <c r="A1124" s="19">
        <v>44004</v>
      </c>
      <c r="B1124" s="20">
        <v>4591014</v>
      </c>
      <c r="C1124" s="71" t="s">
        <v>989</v>
      </c>
      <c r="D1124" s="57">
        <v>193837.30600000001</v>
      </c>
      <c r="E1124" s="57">
        <v>436922.42700000003</v>
      </c>
      <c r="F1124" s="57">
        <v>514000</v>
      </c>
      <c r="G1124" s="57">
        <v>591100</v>
      </c>
      <c r="H1124" s="57">
        <v>632200</v>
      </c>
      <c r="I1124" s="57">
        <v>791400</v>
      </c>
      <c r="J1124" s="57">
        <v>974300</v>
      </c>
      <c r="K1124" s="57">
        <v>974300</v>
      </c>
      <c r="L1124" s="57">
        <v>1018500</v>
      </c>
      <c r="M1124" s="57">
        <v>1095600</v>
      </c>
      <c r="N1124" s="57">
        <v>1172700</v>
      </c>
      <c r="O1124" s="63">
        <v>1176900</v>
      </c>
      <c r="P1124" s="65">
        <f t="shared" si="274"/>
        <v>0</v>
      </c>
      <c r="Q1124" s="148">
        <v>210262.50309166699</v>
      </c>
      <c r="S1124" s="65">
        <f t="shared" si="297"/>
        <v>0</v>
      </c>
      <c r="T1124" s="134"/>
    </row>
    <row r="1125" spans="1:20" ht="24.75" customHeight="1" outlineLevel="1">
      <c r="A1125" s="19">
        <v>44005</v>
      </c>
      <c r="B1125" s="20">
        <v>4591015</v>
      </c>
      <c r="C1125" s="71" t="s">
        <v>990</v>
      </c>
      <c r="D1125" s="57">
        <v>0</v>
      </c>
      <c r="E1125" s="57">
        <v>0</v>
      </c>
      <c r="F1125" s="57">
        <f>+ROUND(Q$1125+E1125,-2)</f>
        <v>0</v>
      </c>
      <c r="G1125" s="57">
        <f>+ROUND(Q$1125+F1125,-2)</f>
        <v>0</v>
      </c>
      <c r="H1125" s="57">
        <f>+ROUND(Q$1125+G1125,-2)</f>
        <v>0</v>
      </c>
      <c r="I1125" s="57">
        <f>+ROUND(Q$1125+H1125,-2)</f>
        <v>0</v>
      </c>
      <c r="J1125" s="57">
        <f>+ROUND(Q$1125+I1125,-2)</f>
        <v>0</v>
      </c>
      <c r="K1125" s="57">
        <f>+ROUND(Q$1125+J1125,-2)</f>
        <v>0</v>
      </c>
      <c r="L1125" s="57">
        <f>+ROUND(Q$1125+K1125,-2)</f>
        <v>0</v>
      </c>
      <c r="M1125" s="57">
        <f>+ROUND(Q$1125+L1125,-2)</f>
        <v>0</v>
      </c>
      <c r="N1125" s="57">
        <f>+ROUND(Q$1125+M1125,-2)</f>
        <v>0</v>
      </c>
      <c r="O1125" s="63">
        <f>+ROUND(Q$1125+N1125,-2)</f>
        <v>0</v>
      </c>
      <c r="P1125" s="65">
        <f t="shared" si="274"/>
        <v>0</v>
      </c>
      <c r="Q1125" s="148">
        <v>0</v>
      </c>
      <c r="S1125" s="65">
        <f t="shared" si="297"/>
        <v>0</v>
      </c>
      <c r="T1125" s="134"/>
    </row>
    <row r="1126" spans="1:20" ht="24.75" customHeight="1" outlineLevel="1">
      <c r="A1126" s="19">
        <v>44006</v>
      </c>
      <c r="B1126" s="20">
        <v>4591016</v>
      </c>
      <c r="C1126" s="71" t="s">
        <v>991</v>
      </c>
      <c r="D1126" s="57">
        <v>1125</v>
      </c>
      <c r="E1126" s="57">
        <v>3275</v>
      </c>
      <c r="F1126" s="57">
        <f>+ROUND(Q$1126+E1126,-2)</f>
        <v>7200</v>
      </c>
      <c r="G1126" s="57">
        <f>+ROUND(Q$1126+F1126,-2)</f>
        <v>11200</v>
      </c>
      <c r="H1126" s="57">
        <f>+ROUND(Q$1126+G1126,-2)</f>
        <v>15200</v>
      </c>
      <c r="I1126" s="57">
        <f>+ROUND(Q$1126+H1126,-2)</f>
        <v>19200</v>
      </c>
      <c r="J1126" s="57">
        <f>+ROUND(Q$1126+I1126,-2)</f>
        <v>23200</v>
      </c>
      <c r="K1126" s="57">
        <f>+ROUND(Q$1126+J1126,-2)</f>
        <v>27200</v>
      </c>
      <c r="L1126" s="57">
        <f>+ROUND(Q$1126+K1126,-2)</f>
        <v>31200</v>
      </c>
      <c r="M1126" s="57">
        <f>+ROUND(Q$1126+L1126,-2)</f>
        <v>35200</v>
      </c>
      <c r="N1126" s="57">
        <f>+ROUND(Q$1126+M1126,-2)</f>
        <v>39200</v>
      </c>
      <c r="O1126" s="63">
        <f>+ROUND(Q$1126+N1126,-2)</f>
        <v>43200</v>
      </c>
      <c r="P1126" s="65">
        <f t="shared" si="274"/>
        <v>0</v>
      </c>
      <c r="Q1126" s="148">
        <v>3957.0208333333298</v>
      </c>
      <c r="S1126" s="65">
        <f t="shared" si="297"/>
        <v>0</v>
      </c>
      <c r="T1126" s="134"/>
    </row>
    <row r="1127" spans="1:20" ht="24.75" customHeight="1" outlineLevel="1">
      <c r="A1127" s="19">
        <v>44007</v>
      </c>
      <c r="B1127" s="20">
        <v>4591017</v>
      </c>
      <c r="C1127" s="71" t="s">
        <v>992</v>
      </c>
      <c r="D1127" s="57">
        <v>0</v>
      </c>
      <c r="E1127" s="57">
        <v>0</v>
      </c>
      <c r="F1127" s="57">
        <f>+ROUND(Q$1127+E1127,-2)</f>
        <v>0</v>
      </c>
      <c r="G1127" s="57">
        <f>+ROUND(Q$1127+F1127,-2)</f>
        <v>0</v>
      </c>
      <c r="H1127" s="57">
        <f>+ROUND(Q$1127+G1127,-2)</f>
        <v>0</v>
      </c>
      <c r="I1127" s="57">
        <f>+ROUND(Q$1127+H1127,-2)</f>
        <v>0</v>
      </c>
      <c r="J1127" s="57">
        <f>+ROUND(Q$1127+I1127,-2)</f>
        <v>0</v>
      </c>
      <c r="K1127" s="57">
        <f>+ROUND(Q$1127+J1127,-2)</f>
        <v>0</v>
      </c>
      <c r="L1127" s="57">
        <f>+ROUND(Q$1127+K1127,-2)</f>
        <v>0</v>
      </c>
      <c r="M1127" s="57">
        <f>+ROUND(Q$1127+L1127,-2)</f>
        <v>0</v>
      </c>
      <c r="N1127" s="57">
        <f>+ROUND(Q$1127+M1127,-2)</f>
        <v>0</v>
      </c>
      <c r="O1127" s="63">
        <f>+ROUND(Q$1127+N1127,-2)</f>
        <v>0</v>
      </c>
      <c r="P1127" s="65">
        <f t="shared" si="274"/>
        <v>0</v>
      </c>
      <c r="Q1127" s="148">
        <v>0</v>
      </c>
      <c r="S1127" s="65">
        <f t="shared" si="297"/>
        <v>0</v>
      </c>
      <c r="T1127" s="134"/>
    </row>
    <row r="1128" spans="1:20" ht="24.75" customHeight="1" outlineLevel="1">
      <c r="A1128" s="19">
        <v>44008</v>
      </c>
      <c r="B1128" s="20">
        <v>4591018</v>
      </c>
      <c r="C1128" s="71" t="s">
        <v>993</v>
      </c>
      <c r="D1128" s="57">
        <v>0</v>
      </c>
      <c r="E1128" s="57">
        <v>0</v>
      </c>
      <c r="F1128" s="57">
        <f>+ROUND(Q$1128+E1128,-2)</f>
        <v>0</v>
      </c>
      <c r="G1128" s="57">
        <f>+ROUND(Q$1128+F1128,-2)</f>
        <v>0</v>
      </c>
      <c r="H1128" s="57">
        <f>+ROUND(Q$1128+G1128,-2)</f>
        <v>0</v>
      </c>
      <c r="I1128" s="57">
        <f>+ROUND(Q$1128+H1128,-2)</f>
        <v>0</v>
      </c>
      <c r="J1128" s="57">
        <f>+ROUND(Q$1128+I1128,-2)</f>
        <v>0</v>
      </c>
      <c r="K1128" s="57">
        <f>+ROUND(Q$1128+J1128,-2)</f>
        <v>0</v>
      </c>
      <c r="L1128" s="57">
        <f>+ROUND(Q$1128+K1128,-2)</f>
        <v>0</v>
      </c>
      <c r="M1128" s="57">
        <f>+ROUND(Q$1128+L1128,-2)</f>
        <v>0</v>
      </c>
      <c r="N1128" s="57">
        <f>+ROUND(Q$1128+M1128,-2)</f>
        <v>0</v>
      </c>
      <c r="O1128" s="63">
        <f>+ROUND(Q$1128+N1128,-2)</f>
        <v>0</v>
      </c>
      <c r="P1128" s="65">
        <f t="shared" si="274"/>
        <v>0</v>
      </c>
      <c r="Q1128" s="148">
        <v>0</v>
      </c>
      <c r="S1128" s="65">
        <f t="shared" si="297"/>
        <v>0</v>
      </c>
      <c r="T1128" s="134"/>
    </row>
    <row r="1129" spans="1:20" ht="24.75" customHeight="1" outlineLevel="1">
      <c r="A1129" s="19">
        <v>44009</v>
      </c>
      <c r="B1129" s="20">
        <v>4591021</v>
      </c>
      <c r="C1129" s="71" t="s">
        <v>994</v>
      </c>
      <c r="D1129" s="57">
        <v>0</v>
      </c>
      <c r="E1129" s="57">
        <v>0</v>
      </c>
      <c r="F1129" s="57">
        <f>+ROUND(Q$1129+E1129,-2)</f>
        <v>0</v>
      </c>
      <c r="G1129" s="57">
        <f>+ROUND(Q$1129+F1129,-2)</f>
        <v>0</v>
      </c>
      <c r="H1129" s="57">
        <f>+ROUND(Q$1129+G1129,-2)</f>
        <v>0</v>
      </c>
      <c r="I1129" s="57">
        <f>+ROUND(Q$1129+H1129,-2)</f>
        <v>0</v>
      </c>
      <c r="J1129" s="57">
        <f>+ROUND(Q$1129+I1129,-2)</f>
        <v>0</v>
      </c>
      <c r="K1129" s="57">
        <f>+ROUND(Q$1129+J1129,-2)</f>
        <v>0</v>
      </c>
      <c r="L1129" s="57">
        <f>+ROUND(Q$1129+K1129,-2)</f>
        <v>0</v>
      </c>
      <c r="M1129" s="57">
        <f>+ROUND(Q$1129+L1129,-2)</f>
        <v>0</v>
      </c>
      <c r="N1129" s="57">
        <f>+ROUND(Q$1129+M1129,-2)</f>
        <v>0</v>
      </c>
      <c r="O1129" s="63">
        <f>+ROUND(Q$1129+N1129,-2)</f>
        <v>0</v>
      </c>
      <c r="P1129" s="65">
        <f t="shared" si="274"/>
        <v>0</v>
      </c>
      <c r="Q1129" s="148">
        <v>0</v>
      </c>
      <c r="S1129" s="65">
        <f t="shared" si="297"/>
        <v>0</v>
      </c>
      <c r="T1129" s="134"/>
    </row>
    <row r="1130" spans="1:20" ht="24.75" customHeight="1" outlineLevel="1">
      <c r="A1130" s="19">
        <v>44100</v>
      </c>
      <c r="B1130" s="20">
        <v>4591047</v>
      </c>
      <c r="C1130" s="71" t="s">
        <v>995</v>
      </c>
      <c r="D1130" s="57">
        <v>0</v>
      </c>
      <c r="E1130" s="57">
        <v>0</v>
      </c>
      <c r="F1130" s="57">
        <f>+ROUND(Q$1130+E1130,-2)</f>
        <v>0</v>
      </c>
      <c r="G1130" s="57">
        <f>+ROUND(Q$1130+F1130,-2)</f>
        <v>0</v>
      </c>
      <c r="H1130" s="57">
        <f>+ROUND(Q$1130+G1130,-2)</f>
        <v>0</v>
      </c>
      <c r="I1130" s="57">
        <f>+ROUND(Q$1130+H1130,-2)</f>
        <v>0</v>
      </c>
      <c r="J1130" s="57">
        <f>+ROUND(Q$1130+I1130,-2)</f>
        <v>0</v>
      </c>
      <c r="K1130" s="57">
        <f>+ROUND(Q$1130+J1130,-2)</f>
        <v>0</v>
      </c>
      <c r="L1130" s="57">
        <f>+ROUND(Q$1130+K1130,-2)</f>
        <v>0</v>
      </c>
      <c r="M1130" s="57">
        <f>+ROUND(Q$1130+L1130,-2)</f>
        <v>0</v>
      </c>
      <c r="N1130" s="57">
        <f>+ROUND(Q$1130+M1130,-2)</f>
        <v>0</v>
      </c>
      <c r="O1130" s="63">
        <f>+ROUND(Q$1130+N1130,-2)</f>
        <v>0</v>
      </c>
      <c r="P1130" s="65">
        <f t="shared" si="274"/>
        <v>0</v>
      </c>
      <c r="Q1130" s="148">
        <v>0</v>
      </c>
      <c r="S1130" s="65">
        <f t="shared" si="297"/>
        <v>0</v>
      </c>
      <c r="T1130" s="134"/>
    </row>
    <row r="1131" spans="1:20" ht="24.75" customHeight="1" outlineLevel="1">
      <c r="A1131" s="19">
        <v>44101</v>
      </c>
      <c r="B1131" s="20">
        <v>4591048</v>
      </c>
      <c r="C1131" s="71" t="s">
        <v>996</v>
      </c>
      <c r="D1131" s="57">
        <v>0</v>
      </c>
      <c r="E1131" s="57">
        <v>0</v>
      </c>
      <c r="F1131" s="57">
        <f>+ROUND(Q$1131+E1131,-2)</f>
        <v>0</v>
      </c>
      <c r="G1131" s="57">
        <f>+ROUND(Q$1131+F1131,-2)</f>
        <v>0</v>
      </c>
      <c r="H1131" s="57">
        <f>+ROUND(Q$1131+G1131,-2)</f>
        <v>0</v>
      </c>
      <c r="I1131" s="57">
        <f>+ROUND(Q$1131+H1131,-2)</f>
        <v>0</v>
      </c>
      <c r="J1131" s="57">
        <f>+ROUND(Q$1131+I1131,-2)</f>
        <v>0</v>
      </c>
      <c r="K1131" s="57">
        <f>+ROUND(Q$1131+J1131,-2)</f>
        <v>0</v>
      </c>
      <c r="L1131" s="57">
        <f>+ROUND(Q$1131+K1131,-2)</f>
        <v>0</v>
      </c>
      <c r="M1131" s="57">
        <f>+ROUND(Q$1131+L1131,-2)</f>
        <v>0</v>
      </c>
      <c r="N1131" s="57">
        <f>+ROUND(Q$1131+M1131,-2)</f>
        <v>0</v>
      </c>
      <c r="O1131" s="63">
        <f>+ROUND(Q$1131+N1131,-2)</f>
        <v>0</v>
      </c>
      <c r="P1131" s="65">
        <f t="shared" si="274"/>
        <v>0</v>
      </c>
      <c r="Q1131" s="148">
        <v>0</v>
      </c>
      <c r="S1131" s="65">
        <f t="shared" si="297"/>
        <v>0</v>
      </c>
      <c r="T1131" s="134"/>
    </row>
    <row r="1132" spans="1:20" ht="24.75" customHeight="1" outlineLevel="1">
      <c r="A1132" s="19">
        <v>44102</v>
      </c>
      <c r="B1132" s="20">
        <v>4591049</v>
      </c>
      <c r="C1132" s="71" t="s">
        <v>997</v>
      </c>
      <c r="D1132" s="57">
        <v>0</v>
      </c>
      <c r="E1132" s="57">
        <v>0</v>
      </c>
      <c r="F1132" s="57">
        <f>+ROUND(Q$1132+E1132,-2)</f>
        <v>0</v>
      </c>
      <c r="G1132" s="57">
        <f>+ROUND(Q$1132+F1132,-2)</f>
        <v>0</v>
      </c>
      <c r="H1132" s="57">
        <f>+ROUND(Q$1132+G1132,-2)</f>
        <v>0</v>
      </c>
      <c r="I1132" s="57">
        <f>+ROUND(Q$1132+H1132,-2)</f>
        <v>0</v>
      </c>
      <c r="J1132" s="57">
        <f>+ROUND(Q$1132+I1132,-2)</f>
        <v>0</v>
      </c>
      <c r="K1132" s="57">
        <f>+ROUND(Q$1132+J1132,-2)</f>
        <v>0</v>
      </c>
      <c r="L1132" s="57">
        <f>+ROUND(Q$1132+K1132,-2)</f>
        <v>0</v>
      </c>
      <c r="M1132" s="57">
        <f>+ROUND(Q$1132+L1132,-2)</f>
        <v>0</v>
      </c>
      <c r="N1132" s="57">
        <f>+ROUND(Q$1132+M1132,-2)</f>
        <v>0</v>
      </c>
      <c r="O1132" s="63">
        <f>+ROUND(Q$1132+N1132,-2)</f>
        <v>0</v>
      </c>
      <c r="P1132" s="65">
        <f t="shared" si="274"/>
        <v>0</v>
      </c>
      <c r="Q1132" s="148">
        <v>0</v>
      </c>
      <c r="S1132" s="65">
        <f t="shared" si="297"/>
        <v>0</v>
      </c>
      <c r="T1132" s="134"/>
    </row>
    <row r="1133" spans="1:20" ht="24.75" customHeight="1" outlineLevel="1">
      <c r="A1133" s="19">
        <v>44103</v>
      </c>
      <c r="B1133" s="20">
        <v>4591050</v>
      </c>
      <c r="C1133" s="71" t="s">
        <v>998</v>
      </c>
      <c r="D1133" s="57">
        <v>0</v>
      </c>
      <c r="E1133" s="57">
        <v>0</v>
      </c>
      <c r="F1133" s="57">
        <f>+ROUND(Q$1133+E1133,-2)</f>
        <v>0</v>
      </c>
      <c r="G1133" s="57">
        <f>+ROUND(Q$1133+F1133,-2)</f>
        <v>0</v>
      </c>
      <c r="H1133" s="57">
        <f>+ROUND(Q$1133+G1133,-2)</f>
        <v>0</v>
      </c>
      <c r="I1133" s="57">
        <f>+ROUND(Q$1133+H1133,-2)</f>
        <v>0</v>
      </c>
      <c r="J1133" s="57">
        <f>+ROUND(Q$1133+I1133,-2)</f>
        <v>0</v>
      </c>
      <c r="K1133" s="57">
        <f>+ROUND(Q$1133+J1133,-2)</f>
        <v>0</v>
      </c>
      <c r="L1133" s="57">
        <f>+ROUND(Q$1133+K1133,-2)</f>
        <v>0</v>
      </c>
      <c r="M1133" s="57">
        <f>+ROUND(Q$1133+L1133,-2)</f>
        <v>0</v>
      </c>
      <c r="N1133" s="57">
        <f>+ROUND(Q$1133+M1133,-2)</f>
        <v>0</v>
      </c>
      <c r="O1133" s="63">
        <f>+ROUND(Q$1133+N1133,-2)</f>
        <v>0</v>
      </c>
      <c r="P1133" s="65">
        <f t="shared" si="274"/>
        <v>0</v>
      </c>
      <c r="Q1133" s="148">
        <v>0</v>
      </c>
      <c r="S1133" s="65">
        <f t="shared" si="297"/>
        <v>0</v>
      </c>
      <c r="T1133" s="134"/>
    </row>
    <row r="1134" spans="1:20" ht="24.75" customHeight="1" outlineLevel="1">
      <c r="A1134" s="19">
        <v>44104</v>
      </c>
      <c r="B1134" s="20">
        <v>4591051</v>
      </c>
      <c r="C1134" s="71" t="s">
        <v>999</v>
      </c>
      <c r="D1134" s="57">
        <v>0</v>
      </c>
      <c r="E1134" s="57">
        <v>0</v>
      </c>
      <c r="F1134" s="57">
        <f>+ROUND(Q$1134+E1134,-2)</f>
        <v>0</v>
      </c>
      <c r="G1134" s="57">
        <f>+ROUND(Q$1134+F1134,-2)</f>
        <v>0</v>
      </c>
      <c r="H1134" s="57">
        <f>+ROUND(Q$1134+G1134,-2)</f>
        <v>0</v>
      </c>
      <c r="I1134" s="57">
        <f>+ROUND(Q$1134+H1134,-2)</f>
        <v>0</v>
      </c>
      <c r="J1134" s="57">
        <f>+ROUND(Q$1134+I1134,-2)</f>
        <v>0</v>
      </c>
      <c r="K1134" s="57">
        <f>+ROUND(Q$1134+J1134,-2)</f>
        <v>0</v>
      </c>
      <c r="L1134" s="57">
        <f>+ROUND(Q$1134+K1134,-2)</f>
        <v>0</v>
      </c>
      <c r="M1134" s="57">
        <f>+ROUND(Q$1134+L1134,-2)</f>
        <v>0</v>
      </c>
      <c r="N1134" s="57">
        <f>+ROUND(Q$1134+M1134,-2)</f>
        <v>0</v>
      </c>
      <c r="O1134" s="63">
        <f>+ROUND(Q$1134+N1134,-2)</f>
        <v>0</v>
      </c>
      <c r="P1134" s="65">
        <f t="shared" si="274"/>
        <v>0</v>
      </c>
      <c r="Q1134" s="148">
        <v>0</v>
      </c>
      <c r="S1134" s="65">
        <f t="shared" si="297"/>
        <v>0</v>
      </c>
      <c r="T1134" s="134"/>
    </row>
    <row r="1135" spans="1:20" ht="24.75" customHeight="1" outlineLevel="1">
      <c r="A1135" s="19">
        <v>44105</v>
      </c>
      <c r="B1135" s="20">
        <v>4591052</v>
      </c>
      <c r="C1135" s="71" t="s">
        <v>1000</v>
      </c>
      <c r="D1135" s="57">
        <v>0</v>
      </c>
      <c r="E1135" s="57">
        <v>0</v>
      </c>
      <c r="F1135" s="57">
        <f>+ROUND(Q$1135+E1135,-2)</f>
        <v>0</v>
      </c>
      <c r="G1135" s="57">
        <f>+ROUND(Q$1135+F1135,-2)</f>
        <v>0</v>
      </c>
      <c r="H1135" s="57">
        <f>+ROUND(Q$1135+G1135,-2)</f>
        <v>0</v>
      </c>
      <c r="I1135" s="57">
        <f>+ROUND(Q$1135+H1135,-2)</f>
        <v>0</v>
      </c>
      <c r="J1135" s="57">
        <f>+ROUND(Q$1135+I1135,-2)</f>
        <v>0</v>
      </c>
      <c r="K1135" s="57">
        <f>+ROUND(Q$1135+J1135,-2)</f>
        <v>0</v>
      </c>
      <c r="L1135" s="57">
        <f>+ROUND(Q$1135+K1135,-2)</f>
        <v>0</v>
      </c>
      <c r="M1135" s="57">
        <f>+ROUND(Q$1135+L1135,-2)</f>
        <v>0</v>
      </c>
      <c r="N1135" s="57">
        <f>+ROUND(Q$1135+M1135,-2)</f>
        <v>0</v>
      </c>
      <c r="O1135" s="63">
        <f>+ROUND(Q$1135+N1135,-2)</f>
        <v>0</v>
      </c>
      <c r="P1135" s="65">
        <f t="shared" si="274"/>
        <v>0</v>
      </c>
      <c r="Q1135" s="148">
        <v>0</v>
      </c>
      <c r="S1135" s="65">
        <f t="shared" si="297"/>
        <v>0</v>
      </c>
      <c r="T1135" s="134"/>
    </row>
    <row r="1136" spans="1:20" ht="24.75" customHeight="1" outlineLevel="1">
      <c r="A1136" s="19">
        <v>44106</v>
      </c>
      <c r="B1136" s="20">
        <v>4591053</v>
      </c>
      <c r="C1136" s="71" t="s">
        <v>1001</v>
      </c>
      <c r="D1136" s="57">
        <v>0</v>
      </c>
      <c r="E1136" s="57">
        <v>0</v>
      </c>
      <c r="F1136" s="57">
        <f>+ROUND(Q$1136+E1136,-2)</f>
        <v>0</v>
      </c>
      <c r="G1136" s="57">
        <f>+ROUND(Q$1136+F1136,-2)</f>
        <v>0</v>
      </c>
      <c r="H1136" s="57">
        <f>+ROUND(Q$1136+G1136,-2)</f>
        <v>0</v>
      </c>
      <c r="I1136" s="57">
        <f>+ROUND(Q$1136+H1136,-2)</f>
        <v>0</v>
      </c>
      <c r="J1136" s="57">
        <f>+ROUND(Q$1136+I1136,-2)</f>
        <v>0</v>
      </c>
      <c r="K1136" s="57">
        <f>+ROUND(Q$1136+J1136,-2)</f>
        <v>0</v>
      </c>
      <c r="L1136" s="57">
        <f>+ROUND(Q$1136+K1136,-2)</f>
        <v>0</v>
      </c>
      <c r="M1136" s="57">
        <f>+ROUND(Q$1136+L1136,-2)</f>
        <v>0</v>
      </c>
      <c r="N1136" s="57">
        <f>+ROUND(Q$1136+M1136,-2)</f>
        <v>0</v>
      </c>
      <c r="O1136" s="63">
        <f>+ROUND(Q$1136+N1136,-2)</f>
        <v>0</v>
      </c>
      <c r="P1136" s="65">
        <f t="shared" si="274"/>
        <v>0</v>
      </c>
      <c r="Q1136" s="148">
        <v>0</v>
      </c>
      <c r="S1136" s="65">
        <f t="shared" si="297"/>
        <v>0</v>
      </c>
      <c r="T1136" s="134"/>
    </row>
    <row r="1137" spans="1:20" ht="24.75" customHeight="1" outlineLevel="1">
      <c r="A1137" s="19">
        <v>44107</v>
      </c>
      <c r="B1137" s="20">
        <v>4591054</v>
      </c>
      <c r="C1137" s="71" t="s">
        <v>1002</v>
      </c>
      <c r="D1137" s="57">
        <v>0</v>
      </c>
      <c r="E1137" s="57">
        <v>0</v>
      </c>
      <c r="F1137" s="57">
        <f>+ROUND(Q$1137+E1137,-2)</f>
        <v>0</v>
      </c>
      <c r="G1137" s="57">
        <f>+ROUND(Q$1137+F1137,-2)</f>
        <v>0</v>
      </c>
      <c r="H1137" s="57">
        <f>+ROUND(Q$1137+G1137,-2)</f>
        <v>0</v>
      </c>
      <c r="I1137" s="57">
        <f>+ROUND(Q$1137+H1137,-2)</f>
        <v>0</v>
      </c>
      <c r="J1137" s="57">
        <f>+ROUND(Q$1137+I1137,-2)</f>
        <v>0</v>
      </c>
      <c r="K1137" s="57">
        <f>+ROUND(Q$1137+J1137,-2)</f>
        <v>0</v>
      </c>
      <c r="L1137" s="57">
        <f>+ROUND(Q$1137+K1137,-2)</f>
        <v>0</v>
      </c>
      <c r="M1137" s="57">
        <f>+ROUND(Q$1137+L1137,-2)</f>
        <v>0</v>
      </c>
      <c r="N1137" s="57">
        <f>+ROUND(Q$1137+M1137,-2)</f>
        <v>0</v>
      </c>
      <c r="O1137" s="63">
        <f>+ROUND(Q$1137+N1137,-2)</f>
        <v>0</v>
      </c>
      <c r="P1137" s="65">
        <f t="shared" si="274"/>
        <v>0</v>
      </c>
      <c r="Q1137" s="148">
        <v>0</v>
      </c>
      <c r="S1137" s="65">
        <f t="shared" si="297"/>
        <v>0</v>
      </c>
      <c r="T1137" s="134"/>
    </row>
    <row r="1138" spans="1:20" ht="24.75" customHeight="1" outlineLevel="1">
      <c r="A1138" s="19">
        <v>44108</v>
      </c>
      <c r="B1138" s="20">
        <v>4591055</v>
      </c>
      <c r="C1138" s="71" t="s">
        <v>1003</v>
      </c>
      <c r="D1138" s="57">
        <v>0</v>
      </c>
      <c r="E1138" s="57">
        <v>0</v>
      </c>
      <c r="F1138" s="57">
        <f>+ROUND(Q$1138+E1138,-2)</f>
        <v>0</v>
      </c>
      <c r="G1138" s="57">
        <f>+ROUND(Q$1138+F1138,-2)</f>
        <v>0</v>
      </c>
      <c r="H1138" s="57">
        <f>+ROUND(Q$1138+G1138,-2)</f>
        <v>0</v>
      </c>
      <c r="I1138" s="57">
        <f>+ROUND(Q$1138+H1138,-2)</f>
        <v>0</v>
      </c>
      <c r="J1138" s="57">
        <f>+ROUND(Q$1138+I1138,-2)</f>
        <v>0</v>
      </c>
      <c r="K1138" s="57">
        <f>+ROUND(Q$1138+J1138,-2)</f>
        <v>0</v>
      </c>
      <c r="L1138" s="57">
        <f>+ROUND(Q$1138+K1138,-2)</f>
        <v>0</v>
      </c>
      <c r="M1138" s="57">
        <f>+ROUND(Q$1138+L1138,-2)</f>
        <v>0</v>
      </c>
      <c r="N1138" s="57">
        <f>+ROUND(Q$1138+M1138,-2)</f>
        <v>0</v>
      </c>
      <c r="O1138" s="63">
        <f>+ROUND(Q$1138+N1138,-2)</f>
        <v>0</v>
      </c>
      <c r="P1138" s="65">
        <f t="shared" si="274"/>
        <v>0</v>
      </c>
      <c r="Q1138" s="148">
        <v>0</v>
      </c>
      <c r="S1138" s="65">
        <f t="shared" si="297"/>
        <v>0</v>
      </c>
      <c r="T1138" s="134"/>
    </row>
    <row r="1139" spans="1:20" ht="24.75" customHeight="1" outlineLevel="1">
      <c r="A1139" s="19">
        <v>44010</v>
      </c>
      <c r="B1139" s="20">
        <v>4591022</v>
      </c>
      <c r="C1139" s="71" t="s">
        <v>1004</v>
      </c>
      <c r="D1139" s="57">
        <v>0</v>
      </c>
      <c r="E1139" s="57">
        <v>0</v>
      </c>
      <c r="F1139" s="57">
        <f>+ROUND(Q$1139+E1139,-2)</f>
        <v>0</v>
      </c>
      <c r="G1139" s="57">
        <f>+ROUND(Q$1139+F1139,-2)</f>
        <v>0</v>
      </c>
      <c r="H1139" s="57">
        <f>+ROUND(Q$1139+G1139,-2)</f>
        <v>0</v>
      </c>
      <c r="I1139" s="57">
        <f>+ROUND(Q$1139+H1139,-2)</f>
        <v>0</v>
      </c>
      <c r="J1139" s="57">
        <f>+ROUND(Q$1139+I1139,-2)</f>
        <v>0</v>
      </c>
      <c r="K1139" s="57">
        <f>+ROUND(Q$1139+J1139,-2)</f>
        <v>0</v>
      </c>
      <c r="L1139" s="57">
        <f>+ROUND(Q$1139+K1139,-2)</f>
        <v>0</v>
      </c>
      <c r="M1139" s="57">
        <f>+ROUND(Q$1139+L1139,-2)</f>
        <v>0</v>
      </c>
      <c r="N1139" s="57">
        <f>+ROUND(Q$1139+M1139,-2)</f>
        <v>0</v>
      </c>
      <c r="O1139" s="63">
        <f>+ROUND(Q$1139+N1139,-2)</f>
        <v>0</v>
      </c>
      <c r="P1139" s="65">
        <f t="shared" si="274"/>
        <v>0</v>
      </c>
      <c r="Q1139" s="148">
        <v>0</v>
      </c>
      <c r="S1139" s="65">
        <f t="shared" si="297"/>
        <v>0</v>
      </c>
      <c r="T1139" s="134"/>
    </row>
    <row r="1140" spans="1:20" ht="24.75" customHeight="1" outlineLevel="1">
      <c r="A1140" s="19">
        <v>41491</v>
      </c>
      <c r="B1140" s="20">
        <v>4591023</v>
      </c>
      <c r="C1140" s="71" t="s">
        <v>1005</v>
      </c>
      <c r="D1140" s="57">
        <v>0</v>
      </c>
      <c r="E1140" s="57">
        <v>150000</v>
      </c>
      <c r="F1140" s="57">
        <f>+ROUND(Q$1140+E1140,-2)</f>
        <v>150000</v>
      </c>
      <c r="G1140" s="57">
        <f>+ROUND(Q$1140+F1140,-2)</f>
        <v>150000</v>
      </c>
      <c r="H1140" s="57">
        <f>+ROUND(Q$1140+G1140,-2)</f>
        <v>150000</v>
      </c>
      <c r="I1140" s="57">
        <f>+ROUND(Q$1140+H1140,-2)</f>
        <v>150000</v>
      </c>
      <c r="J1140" s="57">
        <f>+ROUND(Q$1140+I1140,-2)</f>
        <v>150000</v>
      </c>
      <c r="K1140" s="57">
        <f>+ROUND(Q$1140+J1140,-2)</f>
        <v>150000</v>
      </c>
      <c r="L1140" s="57">
        <f>+ROUND(Q$1140+K1140,-2)</f>
        <v>150000</v>
      </c>
      <c r="M1140" s="57">
        <f>+ROUND(Q$1140+L1140,-2)</f>
        <v>150000</v>
      </c>
      <c r="N1140" s="57">
        <f>+ROUND(Q$1140+M1140,-2)</f>
        <v>150000</v>
      </c>
      <c r="O1140" s="63">
        <f>+ROUND(Q$1140+N1140,-2)</f>
        <v>150000</v>
      </c>
      <c r="P1140" s="65">
        <f t="shared" si="274"/>
        <v>0</v>
      </c>
      <c r="Q1140" s="148">
        <v>0</v>
      </c>
      <c r="S1140" s="65">
        <f t="shared" si="297"/>
        <v>0</v>
      </c>
      <c r="T1140" s="134"/>
    </row>
    <row r="1141" spans="1:20" ht="24.75" customHeight="1" outlineLevel="1">
      <c r="A1141" s="19">
        <v>44109</v>
      </c>
      <c r="B1141" s="20">
        <v>4591068</v>
      </c>
      <c r="C1141" s="71" t="s">
        <v>1006</v>
      </c>
      <c r="D1141" s="57">
        <v>0</v>
      </c>
      <c r="E1141" s="57">
        <v>0</v>
      </c>
      <c r="F1141" s="57">
        <f>+ROUND(Q$1141+E1141,-2)</f>
        <v>0</v>
      </c>
      <c r="G1141" s="57">
        <f>+ROUND(Q$1141+F1141,-2)</f>
        <v>0</v>
      </c>
      <c r="H1141" s="57">
        <f>+ROUND(Q$1141+G1141,-2)</f>
        <v>0</v>
      </c>
      <c r="I1141" s="57">
        <f>+ROUND(Q$1141+H1141,-2)</f>
        <v>0</v>
      </c>
      <c r="J1141" s="57">
        <f>+ROUND(Q$1141+I1141,-2)</f>
        <v>0</v>
      </c>
      <c r="K1141" s="57">
        <f>+ROUND(Q$1141+J1141,-2)</f>
        <v>0</v>
      </c>
      <c r="L1141" s="57">
        <f>+ROUND(Q$1141+K1141,-2)</f>
        <v>0</v>
      </c>
      <c r="M1141" s="57">
        <f>+ROUND(Q$1141+L1141,-2)</f>
        <v>0</v>
      </c>
      <c r="N1141" s="57">
        <f>+ROUND(Q$1141+M1141,-2)</f>
        <v>0</v>
      </c>
      <c r="O1141" s="63">
        <f>+ROUND(Q$1141+N1141,-2)</f>
        <v>0</v>
      </c>
      <c r="P1141" s="65">
        <f t="shared" si="274"/>
        <v>0</v>
      </c>
      <c r="Q1141" s="148">
        <v>0</v>
      </c>
      <c r="S1141" s="65">
        <f t="shared" si="297"/>
        <v>0</v>
      </c>
      <c r="T1141" s="134"/>
    </row>
    <row r="1142" spans="1:20" ht="24.75" customHeight="1" outlineLevel="1">
      <c r="A1142" s="19" t="s">
        <v>1007</v>
      </c>
      <c r="B1142" s="20" t="s">
        <v>1008</v>
      </c>
      <c r="C1142" s="71" t="s">
        <v>1009</v>
      </c>
      <c r="D1142" s="57">
        <v>0</v>
      </c>
      <c r="E1142" s="57">
        <v>0</v>
      </c>
      <c r="F1142" s="57">
        <f>+ROUND(Q$1142+E1142,-2)</f>
        <v>0</v>
      </c>
      <c r="G1142" s="57">
        <f>+ROUND(Q$1142+F1142,-2)</f>
        <v>0</v>
      </c>
      <c r="H1142" s="57">
        <f>+ROUND(Q$1142+G1142,-2)</f>
        <v>0</v>
      </c>
      <c r="I1142" s="57">
        <f>+ROUND(Q$1142+H1142,-2)</f>
        <v>0</v>
      </c>
      <c r="J1142" s="57">
        <f>+ROUND(Q$1142+I1142,-2)</f>
        <v>0</v>
      </c>
      <c r="K1142" s="57">
        <f>+ROUND(Q$1142+J1142,-2)</f>
        <v>0</v>
      </c>
      <c r="L1142" s="57">
        <f>+ROUND(Q$1142+K1142,-2)</f>
        <v>0</v>
      </c>
      <c r="M1142" s="57">
        <f>+ROUND(Q$1142+L1142,-2)</f>
        <v>0</v>
      </c>
      <c r="N1142" s="57">
        <f>+ROUND(Q$1142+M1142,-2)</f>
        <v>0</v>
      </c>
      <c r="O1142" s="63">
        <f>+ROUND(Q$1142+N1142,-2)</f>
        <v>0</v>
      </c>
      <c r="P1142" s="65">
        <f t="shared" si="274"/>
        <v>0</v>
      </c>
      <c r="Q1142" s="148">
        <v>0</v>
      </c>
      <c r="S1142" s="65">
        <f t="shared" si="297"/>
        <v>0</v>
      </c>
      <c r="T1142" s="134"/>
    </row>
    <row r="1143" spans="1:20" ht="24.75" customHeight="1" outlineLevel="1">
      <c r="A1143" s="19" t="s">
        <v>1010</v>
      </c>
      <c r="B1143" s="20" t="s">
        <v>1011</v>
      </c>
      <c r="C1143" s="71" t="s">
        <v>1012</v>
      </c>
      <c r="D1143" s="57">
        <v>0</v>
      </c>
      <c r="E1143" s="57">
        <v>0</v>
      </c>
      <c r="F1143" s="57">
        <f>+ROUND(Q$1143+E1143,-2)</f>
        <v>0</v>
      </c>
      <c r="G1143" s="57">
        <f>+ROUND(Q$1143+F1143,-2)</f>
        <v>0</v>
      </c>
      <c r="H1143" s="57">
        <f>+ROUND(Q$1143+G1143,-2)</f>
        <v>0</v>
      </c>
      <c r="I1143" s="57">
        <f>+ROUND(Q$1143+H1143,-2)</f>
        <v>0</v>
      </c>
      <c r="J1143" s="57">
        <f>+ROUND(Q$1143+I1143,-2)</f>
        <v>0</v>
      </c>
      <c r="K1143" s="57">
        <f>+ROUND(Q$1143+J1143,-2)</f>
        <v>0</v>
      </c>
      <c r="L1143" s="57">
        <f>+ROUND(Q$1143+K1143,-2)</f>
        <v>0</v>
      </c>
      <c r="M1143" s="57">
        <f>+ROUND(Q$1143+L1143,-2)</f>
        <v>0</v>
      </c>
      <c r="N1143" s="57">
        <f>+ROUND(Q$1143+M1143,-2)</f>
        <v>0</v>
      </c>
      <c r="O1143" s="63">
        <f>+ROUND(Q$1143+N1143,-2)</f>
        <v>0</v>
      </c>
      <c r="P1143" s="65">
        <f t="shared" si="274"/>
        <v>0</v>
      </c>
      <c r="Q1143" s="148">
        <v>0</v>
      </c>
      <c r="S1143" s="65">
        <f t="shared" si="297"/>
        <v>0</v>
      </c>
      <c r="T1143" s="134"/>
    </row>
    <row r="1144" spans="1:20" ht="24.75" customHeight="1" outlineLevel="1">
      <c r="A1144" s="19">
        <v>44011</v>
      </c>
      <c r="B1144" s="20">
        <v>4591024</v>
      </c>
      <c r="C1144" s="71" t="s">
        <v>1013</v>
      </c>
      <c r="D1144" s="57">
        <v>9594.2749999999996</v>
      </c>
      <c r="E1144" s="57">
        <v>14610.77</v>
      </c>
      <c r="F1144" s="57">
        <f>+ROUND(Q$1144+E1144,-2)</f>
        <v>22000</v>
      </c>
      <c r="G1144" s="57">
        <f>+ROUND(Q$1144+F1144,-2)</f>
        <v>29400</v>
      </c>
      <c r="H1144" s="57">
        <f>+ROUND(Q$1144+G1144,-2)</f>
        <v>36800</v>
      </c>
      <c r="I1144" s="57">
        <f>+ROUND(Q$1144+H1144,-2)</f>
        <v>44200</v>
      </c>
      <c r="J1144" s="57">
        <f>+ROUND(Q$1144+I1144,-2)</f>
        <v>51600</v>
      </c>
      <c r="K1144" s="57">
        <f>+ROUND(Q$1144+J1144,-2)</f>
        <v>59000</v>
      </c>
      <c r="L1144" s="57">
        <f>+ROUND(Q$1144+K1144,-2)</f>
        <v>66400</v>
      </c>
      <c r="M1144" s="57">
        <f>+ROUND(Q$1144+L1144,-2)</f>
        <v>73800</v>
      </c>
      <c r="N1144" s="57">
        <f>+ROUND(Q$1144+M1144,-2)</f>
        <v>81200</v>
      </c>
      <c r="O1144" s="63">
        <f>+ROUND(Q$1144+N1144,-2)</f>
        <v>88600</v>
      </c>
      <c r="P1144" s="65">
        <f t="shared" si="274"/>
        <v>0</v>
      </c>
      <c r="Q1144" s="148">
        <v>7377.7858916666701</v>
      </c>
      <c r="S1144" s="65">
        <f t="shared" si="297"/>
        <v>0</v>
      </c>
      <c r="T1144" s="134"/>
    </row>
    <row r="1145" spans="1:20" ht="24.75" customHeight="1" outlineLevel="1">
      <c r="A1145" s="19">
        <v>44024</v>
      </c>
      <c r="B1145" s="20">
        <v>4591025</v>
      </c>
      <c r="C1145" s="71" t="s">
        <v>1014</v>
      </c>
      <c r="D1145" s="57">
        <v>21</v>
      </c>
      <c r="E1145" s="57">
        <v>521</v>
      </c>
      <c r="F1145" s="57">
        <f>+ROUND(Q$1145+E1145,-2)</f>
        <v>1600</v>
      </c>
      <c r="G1145" s="57">
        <f>+ROUND(Q$1145+F1145,-2)</f>
        <v>2700</v>
      </c>
      <c r="H1145" s="57">
        <f>+ROUND(Q$1145+G1145,-2)</f>
        <v>3800</v>
      </c>
      <c r="I1145" s="57">
        <f>+ROUND(Q$1145+H1145,-2)</f>
        <v>4900</v>
      </c>
      <c r="J1145" s="57">
        <f>+ROUND(Q$1145+I1145,-2)</f>
        <v>6000</v>
      </c>
      <c r="K1145" s="57">
        <f>+ROUND(Q$1145+J1145,-2)</f>
        <v>7100</v>
      </c>
      <c r="L1145" s="57">
        <f>+ROUND(Q$1145+K1145,-2)</f>
        <v>8200</v>
      </c>
      <c r="M1145" s="57">
        <f>+ROUND(Q$1145+L1145,-2)</f>
        <v>9300</v>
      </c>
      <c r="N1145" s="57">
        <f>+ROUND(Q$1145+M1145,-2)</f>
        <v>10400</v>
      </c>
      <c r="O1145" s="63">
        <f>+ROUND(Q$1145+N1145,-2)</f>
        <v>11500</v>
      </c>
      <c r="P1145" s="65">
        <f t="shared" si="274"/>
        <v>0</v>
      </c>
      <c r="Q1145" s="148">
        <v>1066.2860083333301</v>
      </c>
      <c r="S1145" s="65">
        <f t="shared" si="297"/>
        <v>0</v>
      </c>
      <c r="T1145" s="134"/>
    </row>
    <row r="1146" spans="1:20" ht="24.75" customHeight="1" outlineLevel="1">
      <c r="A1146" s="69">
        <v>44012</v>
      </c>
      <c r="B1146" s="87">
        <v>4591026</v>
      </c>
      <c r="C1146" s="71" t="s">
        <v>1015</v>
      </c>
      <c r="D1146" s="57">
        <v>4000</v>
      </c>
      <c r="E1146" s="57">
        <v>1291085.514</v>
      </c>
      <c r="F1146" s="57">
        <v>1296900</v>
      </c>
      <c r="G1146" s="57">
        <v>1302700</v>
      </c>
      <c r="H1146" s="57">
        <v>1308500</v>
      </c>
      <c r="I1146" s="57">
        <v>1314300</v>
      </c>
      <c r="J1146" s="57">
        <v>1320100</v>
      </c>
      <c r="K1146" s="57">
        <v>1325900</v>
      </c>
      <c r="L1146" s="57">
        <v>1331700</v>
      </c>
      <c r="M1146" s="57">
        <v>1337500</v>
      </c>
      <c r="N1146" s="57">
        <v>1340000</v>
      </c>
      <c r="O1146" s="63">
        <v>1342500</v>
      </c>
      <c r="P1146" s="65">
        <f t="shared" si="274"/>
        <v>0</v>
      </c>
      <c r="Q1146" s="148">
        <v>0</v>
      </c>
      <c r="S1146" s="65">
        <f t="shared" si="297"/>
        <v>0</v>
      </c>
      <c r="T1146" s="134"/>
    </row>
    <row r="1147" spans="1:20" ht="24.75" customHeight="1" outlineLevel="1">
      <c r="A1147" s="19">
        <v>44013</v>
      </c>
      <c r="B1147" s="20">
        <v>4591027</v>
      </c>
      <c r="C1147" s="71" t="s">
        <v>1016</v>
      </c>
      <c r="D1147" s="57">
        <v>0</v>
      </c>
      <c r="E1147" s="57">
        <v>0</v>
      </c>
      <c r="F1147" s="57">
        <f>+ROUND(Q$1147+E1147,-2)</f>
        <v>0</v>
      </c>
      <c r="G1147" s="57">
        <f>+ROUND(Q$1147+F1147,-2)</f>
        <v>0</v>
      </c>
      <c r="H1147" s="57">
        <f>+ROUND(Q$1147+G1147,-2)</f>
        <v>0</v>
      </c>
      <c r="I1147" s="57">
        <f>+ROUND(Q$1147+H1147,-2)</f>
        <v>0</v>
      </c>
      <c r="J1147" s="57">
        <f>+ROUND(Q$1147+I1147,-2)</f>
        <v>0</v>
      </c>
      <c r="K1147" s="57">
        <f>+ROUND(Q$1147+J1147,-2)</f>
        <v>0</v>
      </c>
      <c r="L1147" s="57">
        <f>+ROUND(Q$1147+K1147,-2)</f>
        <v>0</v>
      </c>
      <c r="M1147" s="57">
        <f>+ROUND(Q$1147+L1147,-2)</f>
        <v>0</v>
      </c>
      <c r="N1147" s="57">
        <f>+ROUND(Q$1147+M1147,-2)</f>
        <v>0</v>
      </c>
      <c r="O1147" s="63">
        <f>+ROUND(Q$1147+N1147,-2)</f>
        <v>0</v>
      </c>
      <c r="P1147" s="65">
        <f t="shared" si="274"/>
        <v>0</v>
      </c>
      <c r="Q1147" s="148">
        <v>0</v>
      </c>
      <c r="S1147" s="65">
        <f t="shared" si="297"/>
        <v>0</v>
      </c>
      <c r="T1147" s="134"/>
    </row>
    <row r="1148" spans="1:20" ht="24.75" customHeight="1" outlineLevel="1">
      <c r="A1148" s="19">
        <v>44014</v>
      </c>
      <c r="B1148" s="20">
        <v>4591028</v>
      </c>
      <c r="C1148" s="71" t="s">
        <v>1017</v>
      </c>
      <c r="D1148" s="57">
        <v>19487.386999999999</v>
      </c>
      <c r="E1148" s="57">
        <v>52009.875</v>
      </c>
      <c r="F1148" s="57">
        <v>63800</v>
      </c>
      <c r="G1148" s="57">
        <v>75500</v>
      </c>
      <c r="H1148" s="57">
        <v>87200</v>
      </c>
      <c r="I1148" s="57">
        <v>98900</v>
      </c>
      <c r="J1148" s="57">
        <v>110600</v>
      </c>
      <c r="K1148" s="57">
        <v>112100</v>
      </c>
      <c r="L1148" s="57">
        <v>123800</v>
      </c>
      <c r="M1148" s="57">
        <v>135500</v>
      </c>
      <c r="N1148" s="57">
        <v>147200</v>
      </c>
      <c r="O1148" s="63">
        <v>147400</v>
      </c>
      <c r="P1148" s="65">
        <f t="shared" si="274"/>
        <v>0</v>
      </c>
      <c r="Q1148" s="148">
        <v>16752.76295</v>
      </c>
      <c r="S1148" s="65">
        <f t="shared" si="297"/>
        <v>0</v>
      </c>
      <c r="T1148" s="134"/>
    </row>
    <row r="1149" spans="1:20" ht="24.75" customHeight="1" outlineLevel="1">
      <c r="A1149" s="19">
        <v>44015</v>
      </c>
      <c r="B1149" s="20">
        <v>4591029</v>
      </c>
      <c r="C1149" s="71" t="s">
        <v>1018</v>
      </c>
      <c r="D1149" s="57">
        <v>0</v>
      </c>
      <c r="E1149" s="57">
        <v>0</v>
      </c>
      <c r="F1149" s="57">
        <f>+ROUND(Q$1149+E1149,-2)</f>
        <v>0</v>
      </c>
      <c r="G1149" s="57">
        <f>+ROUND(Q$1149+F1149,-2)</f>
        <v>0</v>
      </c>
      <c r="H1149" s="57">
        <f>+ROUND(Q$1149+G1149,-2)</f>
        <v>0</v>
      </c>
      <c r="I1149" s="57">
        <f>+ROUND(Q$1149+H1149,-2)</f>
        <v>0</v>
      </c>
      <c r="J1149" s="57">
        <f>+ROUND(Q$1149+I1149,-2)</f>
        <v>0</v>
      </c>
      <c r="K1149" s="57">
        <f>+ROUND(Q$1149+J1149,-2)</f>
        <v>0</v>
      </c>
      <c r="L1149" s="57">
        <f>+ROUND(Q$1149+K1149,-2)</f>
        <v>0</v>
      </c>
      <c r="M1149" s="57">
        <f>+ROUND(Q$1149+L1149,-2)</f>
        <v>0</v>
      </c>
      <c r="N1149" s="57">
        <f>+ROUND(Q$1149+M1149,-2)</f>
        <v>0</v>
      </c>
      <c r="O1149" s="63">
        <f>+ROUND(Q$1149+N1149,-2)</f>
        <v>0</v>
      </c>
      <c r="P1149" s="65">
        <f t="shared" si="274"/>
        <v>0</v>
      </c>
      <c r="Q1149" s="148">
        <v>0</v>
      </c>
      <c r="S1149" s="65">
        <f t="shared" si="297"/>
        <v>0</v>
      </c>
      <c r="T1149" s="134"/>
    </row>
    <row r="1150" spans="1:20" ht="24.75" customHeight="1" outlineLevel="1">
      <c r="A1150" s="19">
        <v>44016</v>
      </c>
      <c r="B1150" s="20">
        <v>4591030</v>
      </c>
      <c r="C1150" s="71" t="s">
        <v>1019</v>
      </c>
      <c r="D1150" s="57">
        <v>6</v>
      </c>
      <c r="E1150" s="57">
        <v>14</v>
      </c>
      <c r="F1150" s="57">
        <f>+ROUND(Q$1150+E1150,-2)</f>
        <v>100</v>
      </c>
      <c r="G1150" s="57">
        <f>+ROUND(Q$1150+F1150,-2)</f>
        <v>200</v>
      </c>
      <c r="H1150" s="57">
        <f>+ROUND(Q$1150+G1150,-2)</f>
        <v>300</v>
      </c>
      <c r="I1150" s="57">
        <f>+ROUND(Q$1150+H1150,-2)</f>
        <v>400</v>
      </c>
      <c r="J1150" s="57">
        <f>+ROUND(Q$1150+I1150,-2)</f>
        <v>500</v>
      </c>
      <c r="K1150" s="57">
        <f>+ROUND(Q$1150+J1150,-2)</f>
        <v>600</v>
      </c>
      <c r="L1150" s="57">
        <f>+ROUND(Q$1150+K1150,-2)</f>
        <v>700</v>
      </c>
      <c r="M1150" s="57">
        <f>+ROUND(Q$1150+L1150,-2)</f>
        <v>800</v>
      </c>
      <c r="N1150" s="57">
        <f>+ROUND(Q$1150+M1150,-2)</f>
        <v>900</v>
      </c>
      <c r="O1150" s="63">
        <f>+ROUND(Q$1150+N1150,-2)</f>
        <v>1000</v>
      </c>
      <c r="P1150" s="65">
        <f t="shared" si="274"/>
        <v>0</v>
      </c>
      <c r="Q1150" s="148">
        <v>100</v>
      </c>
      <c r="S1150" s="65">
        <f t="shared" si="297"/>
        <v>0</v>
      </c>
      <c r="T1150" s="134"/>
    </row>
    <row r="1151" spans="1:20" ht="24.75" customHeight="1" outlineLevel="1">
      <c r="A1151" s="19">
        <v>44017</v>
      </c>
      <c r="B1151" s="20">
        <v>4591031</v>
      </c>
      <c r="C1151" s="71" t="s">
        <v>1020</v>
      </c>
      <c r="D1151" s="57">
        <v>0</v>
      </c>
      <c r="E1151" s="57">
        <v>0</v>
      </c>
      <c r="F1151" s="57">
        <f>+ROUND(Q$1151+E1151,-2)</f>
        <v>0</v>
      </c>
      <c r="G1151" s="57">
        <f>+ROUND(Q$1151+F1151,-2)</f>
        <v>0</v>
      </c>
      <c r="H1151" s="57">
        <f>+ROUND(Q$1151+G1151,-2)</f>
        <v>0</v>
      </c>
      <c r="I1151" s="57">
        <f>+ROUND(Q$1151+H1151,-2)</f>
        <v>0</v>
      </c>
      <c r="J1151" s="57">
        <f>+ROUND(Q$1151+I1151,-2)</f>
        <v>0</v>
      </c>
      <c r="K1151" s="57">
        <f>+ROUND(Q$1151+J1151,-2)</f>
        <v>0</v>
      </c>
      <c r="L1151" s="57">
        <f>+ROUND(Q$1151+K1151,-2)</f>
        <v>0</v>
      </c>
      <c r="M1151" s="57">
        <f>+ROUND(Q$1151+L1151,-2)</f>
        <v>0</v>
      </c>
      <c r="N1151" s="57">
        <f>+ROUND(Q$1151+M1151,-2)</f>
        <v>0</v>
      </c>
      <c r="O1151" s="63">
        <f>+ROUND(Q$1151+N1151,-2)</f>
        <v>0</v>
      </c>
      <c r="P1151" s="65">
        <f t="shared" si="274"/>
        <v>0</v>
      </c>
      <c r="Q1151" s="148">
        <v>0</v>
      </c>
      <c r="S1151" s="65">
        <f t="shared" si="297"/>
        <v>0</v>
      </c>
      <c r="T1151" s="134"/>
    </row>
    <row r="1152" spans="1:20" ht="24.75" customHeight="1" outlineLevel="1">
      <c r="A1152" s="19">
        <v>44018</v>
      </c>
      <c r="B1152" s="20">
        <v>4591032</v>
      </c>
      <c r="C1152" s="71" t="s">
        <v>1021</v>
      </c>
      <c r="D1152" s="57">
        <v>31743.34</v>
      </c>
      <c r="E1152" s="57">
        <v>43551.035000000003</v>
      </c>
      <c r="F1152" s="57">
        <f>+ROUND(Q$1152+E1152,-2)</f>
        <v>61200</v>
      </c>
      <c r="G1152" s="57">
        <f>+ROUND(Q$1152+F1152,-2)</f>
        <v>78900</v>
      </c>
      <c r="H1152" s="57">
        <f>+ROUND(Q$1152+G1152,-2)</f>
        <v>96600</v>
      </c>
      <c r="I1152" s="57">
        <f>+ROUND(Q$1152+H1152,-2)</f>
        <v>114300</v>
      </c>
      <c r="J1152" s="57">
        <f>+ROUND(Q$1152+I1152,-2)</f>
        <v>132000</v>
      </c>
      <c r="K1152" s="57">
        <f>+ROUND(Q$1152+J1152,-2)</f>
        <v>149700</v>
      </c>
      <c r="L1152" s="57">
        <f>+ROUND(Q$1152+K1152,-2)</f>
        <v>167400</v>
      </c>
      <c r="M1152" s="57">
        <f>+ROUND(Q$1152+L1152,-2)</f>
        <v>185100</v>
      </c>
      <c r="N1152" s="57">
        <f>+ROUND(Q$1152+M1152,-2)</f>
        <v>202800</v>
      </c>
      <c r="O1152" s="63">
        <f>+ROUND(Q$1152+N1152,-2)</f>
        <v>220500</v>
      </c>
      <c r="P1152" s="65">
        <f t="shared" si="274"/>
        <v>0</v>
      </c>
      <c r="Q1152" s="148">
        <v>17696.971233333301</v>
      </c>
      <c r="S1152" s="65">
        <f t="shared" ref="S1152:S1162" si="303">+IF(F1152&lt;E1152,1,0)+IF(G1152&lt;F1152,1,0)+IF(H1152&lt;G1152,1,0)+IF(I1152&lt;H1152,1,0)+IF(J1152&lt;I1152,1,0)+IF(K1152&lt;J1152,1,0)+IF(L1152&lt;K1152,1,0)+IF(M1152&lt;L1152,1,0)+IF(N1152&lt;M1152,1,0)+IF(O1152&lt;N1152,1,0)</f>
        <v>0</v>
      </c>
      <c r="T1152" s="134"/>
    </row>
    <row r="1153" spans="1:20" ht="24.75" customHeight="1" outlineLevel="1">
      <c r="A1153" s="19">
        <v>44019</v>
      </c>
      <c r="B1153" s="20">
        <v>4591033</v>
      </c>
      <c r="C1153" s="71" t="s">
        <v>1022</v>
      </c>
      <c r="D1153" s="57">
        <v>0</v>
      </c>
      <c r="E1153" s="57">
        <v>0</v>
      </c>
      <c r="F1153" s="57">
        <f>+ROUND(Q$1153+E1153,-2)</f>
        <v>0</v>
      </c>
      <c r="G1153" s="57">
        <f>+ROUND(Q$1153+F1153,-2)</f>
        <v>0</v>
      </c>
      <c r="H1153" s="57">
        <f>+ROUND(Q$1153+G1153,-2)</f>
        <v>0</v>
      </c>
      <c r="I1153" s="57">
        <f>+ROUND(Q$1153+H1153,-2)</f>
        <v>0</v>
      </c>
      <c r="J1153" s="57">
        <f>+ROUND(Q$1153+I1153,-2)</f>
        <v>0</v>
      </c>
      <c r="K1153" s="57">
        <f>+ROUND(Q$1153+J1153,-2)</f>
        <v>0</v>
      </c>
      <c r="L1153" s="57">
        <f>+ROUND(Q$1153+K1153,-2)</f>
        <v>0</v>
      </c>
      <c r="M1153" s="57">
        <f>+ROUND(Q$1153+L1153,-2)</f>
        <v>0</v>
      </c>
      <c r="N1153" s="57">
        <f>+ROUND(Q$1153+M1153,-2)</f>
        <v>0</v>
      </c>
      <c r="O1153" s="63">
        <f>+ROUND(Q$1153+N1153,-2)</f>
        <v>0</v>
      </c>
      <c r="P1153" s="65">
        <f t="shared" si="274"/>
        <v>0</v>
      </c>
      <c r="Q1153" s="148">
        <v>0</v>
      </c>
      <c r="S1153" s="65">
        <f t="shared" si="303"/>
        <v>0</v>
      </c>
      <c r="T1153" s="134"/>
    </row>
    <row r="1154" spans="1:20" ht="24.75" customHeight="1" outlineLevel="1">
      <c r="A1154" s="19">
        <v>44020</v>
      </c>
      <c r="B1154" s="20">
        <v>4591034</v>
      </c>
      <c r="C1154" s="71" t="s">
        <v>1023</v>
      </c>
      <c r="D1154" s="57">
        <v>0</v>
      </c>
      <c r="E1154" s="57">
        <v>0</v>
      </c>
      <c r="F1154" s="57">
        <f>+ROUND(Q$1154+E1154,-2)</f>
        <v>0</v>
      </c>
      <c r="G1154" s="57">
        <f>+ROUND(Q$1154+F1154,-2)</f>
        <v>0</v>
      </c>
      <c r="H1154" s="57">
        <f>+ROUND(Q$1154+G1154,-2)</f>
        <v>0</v>
      </c>
      <c r="I1154" s="57">
        <f>+ROUND(Q$1154+H1154,-2)</f>
        <v>0</v>
      </c>
      <c r="J1154" s="57">
        <f>+ROUND(Q$1154+I1154,-2)</f>
        <v>0</v>
      </c>
      <c r="K1154" s="57">
        <f>+ROUND(Q$1154+J1154,-2)</f>
        <v>0</v>
      </c>
      <c r="L1154" s="57">
        <f>+ROUND(Q$1154+K1154,-2)</f>
        <v>0</v>
      </c>
      <c r="M1154" s="57">
        <f>+ROUND(Q$1154+L1154,-2)</f>
        <v>0</v>
      </c>
      <c r="N1154" s="57">
        <f>+ROUND(Q$1154+M1154,-2)</f>
        <v>0</v>
      </c>
      <c r="O1154" s="63">
        <f>+ROUND(Q$1154+N1154,-2)</f>
        <v>0</v>
      </c>
      <c r="P1154" s="65">
        <f t="shared" si="274"/>
        <v>0</v>
      </c>
      <c r="Q1154" s="148">
        <v>0</v>
      </c>
      <c r="S1154" s="65">
        <f t="shared" si="303"/>
        <v>0</v>
      </c>
      <c r="T1154" s="134"/>
    </row>
    <row r="1155" spans="1:20" ht="24.75" customHeight="1" outlineLevel="1">
      <c r="A1155" s="19">
        <v>44021</v>
      </c>
      <c r="B1155" s="20">
        <v>4591035</v>
      </c>
      <c r="C1155" s="71" t="s">
        <v>1024</v>
      </c>
      <c r="D1155" s="57">
        <v>0</v>
      </c>
      <c r="E1155" s="57">
        <v>0</v>
      </c>
      <c r="F1155" s="57">
        <f>+ROUND(Q$1155+E1155,-2)</f>
        <v>0</v>
      </c>
      <c r="G1155" s="57">
        <f>+ROUND(Q$1155+F1155,-2)</f>
        <v>0</v>
      </c>
      <c r="H1155" s="57">
        <f>+ROUND(Q$1155+G1155,-2)</f>
        <v>0</v>
      </c>
      <c r="I1155" s="57">
        <f>+ROUND(Q$1155+H1155,-2)</f>
        <v>0</v>
      </c>
      <c r="J1155" s="57">
        <f>+ROUND(Q$1155+I1155,-2)</f>
        <v>0</v>
      </c>
      <c r="K1155" s="57">
        <f>+ROUND(Q$1155+J1155,-2)</f>
        <v>0</v>
      </c>
      <c r="L1155" s="57">
        <f>+ROUND(Q$1155+K1155,-2)</f>
        <v>0</v>
      </c>
      <c r="M1155" s="57">
        <f>+ROUND(Q$1155+L1155,-2)</f>
        <v>0</v>
      </c>
      <c r="N1155" s="57">
        <f>+ROUND(Q$1155+M1155,-2)</f>
        <v>0</v>
      </c>
      <c r="O1155" s="63">
        <f>+ROUND(Q$1155+N1155,-2)</f>
        <v>0</v>
      </c>
      <c r="P1155" s="65">
        <f t="shared" si="274"/>
        <v>0</v>
      </c>
      <c r="Q1155" s="148">
        <v>0</v>
      </c>
      <c r="S1155" s="65">
        <f t="shared" si="303"/>
        <v>0</v>
      </c>
      <c r="T1155" s="134"/>
    </row>
    <row r="1156" spans="1:20" ht="24.75" customHeight="1" outlineLevel="1">
      <c r="A1156" s="19">
        <v>44022</v>
      </c>
      <c r="B1156" s="20">
        <v>4591036</v>
      </c>
      <c r="C1156" s="71" t="s">
        <v>1025</v>
      </c>
      <c r="D1156" s="57">
        <v>130</v>
      </c>
      <c r="E1156" s="57">
        <v>240</v>
      </c>
      <c r="F1156" s="57">
        <f>+ROUND(Q$1156+E1156,-2)</f>
        <v>300</v>
      </c>
      <c r="G1156" s="57">
        <f>+ROUND(Q$1156+F1156,-2)</f>
        <v>400</v>
      </c>
      <c r="H1156" s="57">
        <f>+ROUND(Q$1156+G1156,-2)</f>
        <v>500</v>
      </c>
      <c r="I1156" s="57">
        <f>+ROUND(Q$1156+H1156,-2)</f>
        <v>600</v>
      </c>
      <c r="J1156" s="57">
        <f>+ROUND(Q$1156+I1156,-2)</f>
        <v>700</v>
      </c>
      <c r="K1156" s="57">
        <f>+ROUND(Q$1156+J1156,-2)</f>
        <v>800</v>
      </c>
      <c r="L1156" s="57">
        <f>+ROUND(Q$1156+K1156,-2)</f>
        <v>900</v>
      </c>
      <c r="M1156" s="57">
        <f>+ROUND(Q$1156+L1156,-2)</f>
        <v>1000</v>
      </c>
      <c r="N1156" s="57">
        <f>+ROUND(Q$1156+M1156,-2)</f>
        <v>1100</v>
      </c>
      <c r="O1156" s="63">
        <f>+ROUND(Q$1156+N1156,-2)</f>
        <v>1200</v>
      </c>
      <c r="P1156" s="65">
        <f t="shared" si="274"/>
        <v>0</v>
      </c>
      <c r="Q1156" s="148">
        <v>72.875</v>
      </c>
      <c r="S1156" s="65">
        <f t="shared" si="303"/>
        <v>0</v>
      </c>
      <c r="T1156" s="134"/>
    </row>
    <row r="1157" spans="1:20" ht="24.75" customHeight="1" outlineLevel="1">
      <c r="A1157" s="19">
        <v>44023</v>
      </c>
      <c r="B1157" s="20">
        <v>4591037</v>
      </c>
      <c r="C1157" s="71" t="s">
        <v>1026</v>
      </c>
      <c r="D1157" s="57">
        <v>29793.361000000001</v>
      </c>
      <c r="E1157" s="57">
        <v>80319.339000000007</v>
      </c>
      <c r="F1157" s="57">
        <v>102700</v>
      </c>
      <c r="G1157" s="57">
        <v>125100</v>
      </c>
      <c r="H1157" s="57">
        <v>147500</v>
      </c>
      <c r="I1157" s="57">
        <v>169900</v>
      </c>
      <c r="J1157" s="57">
        <v>192300</v>
      </c>
      <c r="K1157" s="57">
        <v>193600</v>
      </c>
      <c r="L1157" s="57">
        <v>216000</v>
      </c>
      <c r="M1157" s="57">
        <v>245800</v>
      </c>
      <c r="N1157" s="57">
        <v>275600</v>
      </c>
      <c r="O1157" s="63">
        <v>276800</v>
      </c>
      <c r="P1157" s="65">
        <f t="shared" si="274"/>
        <v>0</v>
      </c>
      <c r="Q1157" s="148">
        <v>59756.728441666703</v>
      </c>
      <c r="S1157" s="65">
        <f t="shared" si="303"/>
        <v>0</v>
      </c>
      <c r="T1157" s="134"/>
    </row>
    <row r="1158" spans="1:20" ht="24.75" customHeight="1" outlineLevel="1">
      <c r="A1158" s="19">
        <v>44025</v>
      </c>
      <c r="B1158" s="20">
        <v>4591038</v>
      </c>
      <c r="C1158" s="71" t="s">
        <v>1027</v>
      </c>
      <c r="D1158" s="57">
        <v>558.51</v>
      </c>
      <c r="E1158" s="57">
        <v>1117.02</v>
      </c>
      <c r="F1158" s="57">
        <f>+ROUND(Q$1158+E1158,-2)</f>
        <v>1300</v>
      </c>
      <c r="G1158" s="57">
        <f>+ROUND(Q$1158+F1158,-2)</f>
        <v>1500</v>
      </c>
      <c r="H1158" s="57">
        <f>+ROUND(Q$1158+G1158,-2)</f>
        <v>1700</v>
      </c>
      <c r="I1158" s="57">
        <f>+ROUND(Q$1158+H1158,-2)</f>
        <v>1900</v>
      </c>
      <c r="J1158" s="57">
        <f>+ROUND(Q$1158+I1158,-2)</f>
        <v>2100</v>
      </c>
      <c r="K1158" s="57">
        <f>+ROUND(Q$1158+J1158,-2)</f>
        <v>2300</v>
      </c>
      <c r="L1158" s="57">
        <f>+ROUND(Q$1158+K1158,-2)</f>
        <v>2500</v>
      </c>
      <c r="M1158" s="57">
        <f>+ROUND(Q$1158+L1158,-2)</f>
        <v>2700</v>
      </c>
      <c r="N1158" s="57">
        <f>+ROUND(Q$1158+M1158,-2)</f>
        <v>2900</v>
      </c>
      <c r="O1158" s="63">
        <f>+ROUND(Q$1158+N1158,-2)</f>
        <v>3100</v>
      </c>
      <c r="P1158" s="65">
        <f t="shared" si="274"/>
        <v>0</v>
      </c>
      <c r="Q1158" s="148">
        <v>156.47225</v>
      </c>
      <c r="S1158" s="65">
        <f t="shared" si="303"/>
        <v>0</v>
      </c>
      <c r="T1158" s="134"/>
    </row>
    <row r="1159" spans="1:20" ht="24.75" customHeight="1" outlineLevel="1">
      <c r="A1159" s="19">
        <v>44026</v>
      </c>
      <c r="B1159" s="20">
        <v>4591039</v>
      </c>
      <c r="C1159" s="71" t="s">
        <v>1028</v>
      </c>
      <c r="D1159" s="57">
        <v>9</v>
      </c>
      <c r="E1159" s="57">
        <v>14</v>
      </c>
      <c r="F1159" s="57">
        <f>+ROUND(Q$1159+E1159,-2)</f>
        <v>100</v>
      </c>
      <c r="G1159" s="57">
        <f>+ROUND(Q$1159+F1159,-2)</f>
        <v>200</v>
      </c>
      <c r="H1159" s="57">
        <f>+ROUND(Q$1159+G1159,-2)</f>
        <v>300</v>
      </c>
      <c r="I1159" s="57">
        <f>+ROUND(Q$1159+H1159,-2)</f>
        <v>400</v>
      </c>
      <c r="J1159" s="57">
        <f>+ROUND(Q$1159+I1159,-2)</f>
        <v>500</v>
      </c>
      <c r="K1159" s="57">
        <f>+ROUND(Q$1159+J1159,-2)</f>
        <v>600</v>
      </c>
      <c r="L1159" s="57">
        <f>+ROUND(Q$1159+K1159,-2)</f>
        <v>700</v>
      </c>
      <c r="M1159" s="57">
        <f>+ROUND(Q$1159+L1159,-2)</f>
        <v>800</v>
      </c>
      <c r="N1159" s="57">
        <f>+ROUND(Q$1159+M1159,-2)</f>
        <v>900</v>
      </c>
      <c r="O1159" s="63">
        <f>+ROUND(Q$1159+N1159,-2)</f>
        <v>1000</v>
      </c>
      <c r="P1159" s="65">
        <f t="shared" si="274"/>
        <v>0</v>
      </c>
      <c r="Q1159" s="148">
        <v>100</v>
      </c>
      <c r="S1159" s="65">
        <f t="shared" si="303"/>
        <v>0</v>
      </c>
      <c r="T1159" s="134"/>
    </row>
    <row r="1160" spans="1:20" ht="24.75" customHeight="1" outlineLevel="1">
      <c r="A1160" s="19">
        <v>44027</v>
      </c>
      <c r="B1160" s="20">
        <v>4591041</v>
      </c>
      <c r="C1160" s="71" t="s">
        <v>1029</v>
      </c>
      <c r="D1160" s="57">
        <v>0</v>
      </c>
      <c r="E1160" s="57">
        <v>0</v>
      </c>
      <c r="F1160" s="57">
        <f>+ROUND(Q$1160+E1160,-2)</f>
        <v>0</v>
      </c>
      <c r="G1160" s="57">
        <f>+ROUND(Q$1160+F1160,-2)</f>
        <v>0</v>
      </c>
      <c r="H1160" s="57">
        <f>+ROUND(Q$1160+G1160,-2)</f>
        <v>0</v>
      </c>
      <c r="I1160" s="57">
        <f>+ROUND(Q$1160+H1160,-2)</f>
        <v>0</v>
      </c>
      <c r="J1160" s="57">
        <f>+ROUND(Q$1160+I1160,-2)</f>
        <v>0</v>
      </c>
      <c r="K1160" s="57">
        <f>+ROUND(Q$1160+J1160,-2)</f>
        <v>0</v>
      </c>
      <c r="L1160" s="57">
        <f>+ROUND(Q$1160+K1160,-2)</f>
        <v>0</v>
      </c>
      <c r="M1160" s="57">
        <f>+ROUND(Q$1160+L1160,-2)</f>
        <v>0</v>
      </c>
      <c r="N1160" s="57">
        <f>+ROUND(Q$1160+M1160,-2)</f>
        <v>0</v>
      </c>
      <c r="O1160" s="63">
        <f>+ROUND(Q$1160+N1160,-2)</f>
        <v>0</v>
      </c>
      <c r="P1160" s="65">
        <f t="shared" si="274"/>
        <v>0</v>
      </c>
      <c r="Q1160" s="148">
        <v>0</v>
      </c>
      <c r="S1160" s="65">
        <f t="shared" si="303"/>
        <v>0</v>
      </c>
      <c r="T1160" s="134"/>
    </row>
    <row r="1161" spans="1:20" ht="24.75" customHeight="1" outlineLevel="1">
      <c r="A1161" s="19">
        <v>44998</v>
      </c>
      <c r="B1161" s="20">
        <v>4591046</v>
      </c>
      <c r="C1161" s="71" t="s">
        <v>1030</v>
      </c>
      <c r="D1161" s="57">
        <v>0</v>
      </c>
      <c r="E1161" s="57">
        <v>0</v>
      </c>
      <c r="F1161" s="57">
        <f>+ROUND(Q$1161+E1161,-2)</f>
        <v>0</v>
      </c>
      <c r="G1161" s="57">
        <f>+ROUND(Q$1161+F1161,-2)</f>
        <v>0</v>
      </c>
      <c r="H1161" s="57">
        <f>+ROUND(Q$1161+G1161,-2)</f>
        <v>0</v>
      </c>
      <c r="I1161" s="57">
        <f>+ROUND(Q$1161+H1161,-2)</f>
        <v>0</v>
      </c>
      <c r="J1161" s="57">
        <f>+ROUND(Q$1161+I1161,-2)</f>
        <v>0</v>
      </c>
      <c r="K1161" s="57">
        <f>+ROUND(Q$1161+J1161,-2)</f>
        <v>0</v>
      </c>
      <c r="L1161" s="57">
        <f>+ROUND(Q$1161+K1161,-2)</f>
        <v>0</v>
      </c>
      <c r="M1161" s="57">
        <f>+ROUND(Q$1161+L1161,-2)</f>
        <v>0</v>
      </c>
      <c r="N1161" s="57">
        <f>+ROUND(Q$1161+M1161,-2)</f>
        <v>0</v>
      </c>
      <c r="O1161" s="63">
        <f>+ROUND(Q$1161+N1161,-2)</f>
        <v>0</v>
      </c>
      <c r="P1161" s="65">
        <f t="shared" si="274"/>
        <v>0</v>
      </c>
      <c r="Q1161" s="148">
        <v>0</v>
      </c>
      <c r="S1161" s="65">
        <f t="shared" si="303"/>
        <v>0</v>
      </c>
      <c r="T1161" s="134"/>
    </row>
    <row r="1162" spans="1:20" ht="24.75" customHeight="1" outlineLevel="1">
      <c r="A1162" s="19">
        <v>44999</v>
      </c>
      <c r="B1162" s="20">
        <v>4591099</v>
      </c>
      <c r="C1162" s="71" t="s">
        <v>1031</v>
      </c>
      <c r="D1162" s="57">
        <v>35164.796000000002</v>
      </c>
      <c r="E1162" s="57">
        <v>70481.14</v>
      </c>
      <c r="F1162" s="57">
        <v>110200</v>
      </c>
      <c r="G1162" s="57">
        <v>150000</v>
      </c>
      <c r="H1162" s="57">
        <v>189800</v>
      </c>
      <c r="I1162" s="57">
        <v>229600</v>
      </c>
      <c r="J1162" s="57">
        <v>269400</v>
      </c>
      <c r="K1162" s="57">
        <v>309200</v>
      </c>
      <c r="L1162" s="57">
        <v>349000</v>
      </c>
      <c r="M1162" s="57">
        <v>388800</v>
      </c>
      <c r="N1162" s="57">
        <v>428600</v>
      </c>
      <c r="O1162" s="63">
        <v>468400</v>
      </c>
      <c r="P1162" s="65">
        <f t="shared" si="274"/>
        <v>0</v>
      </c>
      <c r="Q1162" s="160">
        <v>39760.640975000002</v>
      </c>
      <c r="S1162" s="65">
        <f t="shared" si="303"/>
        <v>0</v>
      </c>
      <c r="T1162" s="134"/>
    </row>
    <row r="1163" spans="1:20" ht="24.75" customHeight="1">
      <c r="A1163" s="48" t="s">
        <v>1032</v>
      </c>
      <c r="B1163" s="49"/>
      <c r="C1163" s="50"/>
      <c r="D1163" s="51">
        <f t="shared" ref="D1163:O1163" si="304">D1164</f>
        <v>2528218.1950000003</v>
      </c>
      <c r="E1163" s="51">
        <f t="shared" si="304"/>
        <v>5409091.097000001</v>
      </c>
      <c r="F1163" s="51">
        <f t="shared" si="304"/>
        <v>9634700.3959999997</v>
      </c>
      <c r="G1163" s="51">
        <f t="shared" si="304"/>
        <v>14810948.696</v>
      </c>
      <c r="H1163" s="51">
        <f t="shared" si="304"/>
        <v>18550196.995999999</v>
      </c>
      <c r="I1163" s="51">
        <f t="shared" si="304"/>
        <v>22015045.296</v>
      </c>
      <c r="J1163" s="51">
        <f t="shared" si="304"/>
        <v>25348993.596000001</v>
      </c>
      <c r="K1163" s="51">
        <f t="shared" si="304"/>
        <v>28791241.895999998</v>
      </c>
      <c r="L1163" s="51">
        <f t="shared" si="304"/>
        <v>32306890.195999999</v>
      </c>
      <c r="M1163" s="51">
        <f t="shared" si="304"/>
        <v>35869538.495999999</v>
      </c>
      <c r="N1163" s="51">
        <f t="shared" si="304"/>
        <v>39456786.796000004</v>
      </c>
      <c r="O1163" s="53">
        <f t="shared" si="304"/>
        <v>44538835.096000001</v>
      </c>
      <c r="P1163" s="65">
        <f t="shared" si="274"/>
        <v>0</v>
      </c>
      <c r="Q1163" s="127"/>
      <c r="S1163" s="65"/>
      <c r="T1163" s="134"/>
    </row>
    <row r="1164" spans="1:20" ht="24.75" customHeight="1" outlineLevel="1">
      <c r="A1164" s="19"/>
      <c r="B1164" s="20">
        <v>5500000</v>
      </c>
      <c r="C1164" s="71" t="s">
        <v>1033</v>
      </c>
      <c r="D1164" s="57">
        <f t="shared" ref="D1164:O1164" si="305">+D1165+D1176+D1185+D1194+D1195+D1210+D1218+D1227+D1240+D1244+D1245+D1263+D1271+D1272+D1282+D1318+D1325+D1327+D1335+D1338+D1343+D1355+D1392+D1262</f>
        <v>2528218.1950000003</v>
      </c>
      <c r="E1164" s="57">
        <f t="shared" si="305"/>
        <v>5409091.097000001</v>
      </c>
      <c r="F1164" s="57">
        <f t="shared" si="305"/>
        <v>9634700.3959999997</v>
      </c>
      <c r="G1164" s="57">
        <f t="shared" si="305"/>
        <v>14810948.696</v>
      </c>
      <c r="H1164" s="57">
        <f t="shared" si="305"/>
        <v>18550196.995999999</v>
      </c>
      <c r="I1164" s="57">
        <f t="shared" si="305"/>
        <v>22015045.296</v>
      </c>
      <c r="J1164" s="57">
        <f t="shared" si="305"/>
        <v>25348993.596000001</v>
      </c>
      <c r="K1164" s="57">
        <f t="shared" si="305"/>
        <v>28791241.895999998</v>
      </c>
      <c r="L1164" s="57">
        <f t="shared" si="305"/>
        <v>32306890.195999999</v>
      </c>
      <c r="M1164" s="57">
        <f t="shared" si="305"/>
        <v>35869538.495999999</v>
      </c>
      <c r="N1164" s="57">
        <f t="shared" si="305"/>
        <v>39456786.796000004</v>
      </c>
      <c r="O1164" s="63">
        <f t="shared" si="305"/>
        <v>44538835.096000001</v>
      </c>
      <c r="P1164" s="65">
        <f t="shared" si="274"/>
        <v>0</v>
      </c>
      <c r="Q1164" s="142" t="s">
        <v>698</v>
      </c>
      <c r="S1164" s="65">
        <f t="shared" ref="S1164:S1227" si="306">+IF(F1164&lt;E1164,1,0)+IF(G1164&lt;F1164,1,0)+IF(H1164&lt;G1164,1,0)+IF(I1164&lt;H1164,1,0)+IF(J1164&lt;I1164,1,0)+IF(K1164&lt;J1164,1,0)+IF(L1164&lt;K1164,1,0)+IF(M1164&lt;L1164,1,0)+IF(N1164&lt;M1164,1,0)+IF(O1164&lt;N1164,1,0)</f>
        <v>0</v>
      </c>
      <c r="T1164" s="134"/>
    </row>
    <row r="1165" spans="1:20" ht="24.75" customHeight="1" outlineLevel="1">
      <c r="A1165" s="19"/>
      <c r="B1165" s="20">
        <v>5510000</v>
      </c>
      <c r="C1165" s="71" t="s">
        <v>901</v>
      </c>
      <c r="D1165" s="57">
        <f t="shared" ref="D1165:O1165" si="307">+D1166+D1168</f>
        <v>0</v>
      </c>
      <c r="E1165" s="57">
        <f t="shared" si="307"/>
        <v>0</v>
      </c>
      <c r="F1165" s="57">
        <f t="shared" si="307"/>
        <v>0</v>
      </c>
      <c r="G1165" s="57">
        <f t="shared" si="307"/>
        <v>0</v>
      </c>
      <c r="H1165" s="57">
        <f t="shared" si="307"/>
        <v>0</v>
      </c>
      <c r="I1165" s="57">
        <f t="shared" si="307"/>
        <v>0</v>
      </c>
      <c r="J1165" s="57">
        <f t="shared" si="307"/>
        <v>0</v>
      </c>
      <c r="K1165" s="57">
        <f t="shared" si="307"/>
        <v>0</v>
      </c>
      <c r="L1165" s="57">
        <f t="shared" si="307"/>
        <v>0</v>
      </c>
      <c r="M1165" s="57">
        <f t="shared" si="307"/>
        <v>0</v>
      </c>
      <c r="N1165" s="57">
        <f t="shared" si="307"/>
        <v>0</v>
      </c>
      <c r="O1165" s="63">
        <f t="shared" si="307"/>
        <v>0</v>
      </c>
      <c r="P1165" s="65">
        <f t="shared" si="274"/>
        <v>0</v>
      </c>
      <c r="Q1165" s="148">
        <f>+E1165/2</f>
        <v>0</v>
      </c>
      <c r="S1165" s="65">
        <f t="shared" si="306"/>
        <v>0</v>
      </c>
      <c r="T1165" s="134"/>
    </row>
    <row r="1166" spans="1:20" ht="24.75" customHeight="1" outlineLevel="1">
      <c r="A1166" s="19"/>
      <c r="B1166" s="20">
        <v>5511000</v>
      </c>
      <c r="C1166" s="71" t="s">
        <v>1034</v>
      </c>
      <c r="D1166" s="57">
        <f t="shared" ref="D1166:O1166" si="308">+D1167</f>
        <v>0</v>
      </c>
      <c r="E1166" s="57">
        <f t="shared" si="308"/>
        <v>0</v>
      </c>
      <c r="F1166" s="57">
        <f t="shared" si="308"/>
        <v>0</v>
      </c>
      <c r="G1166" s="57">
        <f t="shared" si="308"/>
        <v>0</v>
      </c>
      <c r="H1166" s="57">
        <f t="shared" si="308"/>
        <v>0</v>
      </c>
      <c r="I1166" s="57">
        <f t="shared" si="308"/>
        <v>0</v>
      </c>
      <c r="J1166" s="57">
        <f t="shared" si="308"/>
        <v>0</v>
      </c>
      <c r="K1166" s="57">
        <f t="shared" si="308"/>
        <v>0</v>
      </c>
      <c r="L1166" s="57">
        <f t="shared" si="308"/>
        <v>0</v>
      </c>
      <c r="M1166" s="57">
        <f t="shared" si="308"/>
        <v>0</v>
      </c>
      <c r="N1166" s="57">
        <f t="shared" si="308"/>
        <v>0</v>
      </c>
      <c r="O1166" s="63">
        <f t="shared" si="308"/>
        <v>0</v>
      </c>
      <c r="P1166" s="65">
        <f t="shared" si="274"/>
        <v>0</v>
      </c>
      <c r="Q1166" s="148">
        <f t="shared" ref="Q1166:Q1221" si="309">+E1166-D1166</f>
        <v>0</v>
      </c>
      <c r="S1166" s="65">
        <f t="shared" si="306"/>
        <v>0</v>
      </c>
      <c r="T1166" s="134"/>
    </row>
    <row r="1167" spans="1:20" ht="24.75" customHeight="1" outlineLevel="1">
      <c r="A1167" s="19">
        <v>55701</v>
      </c>
      <c r="B1167" s="20">
        <v>5511001</v>
      </c>
      <c r="C1167" s="71" t="s">
        <v>1035</v>
      </c>
      <c r="D1167" s="57">
        <v>0</v>
      </c>
      <c r="E1167" s="57">
        <v>0</v>
      </c>
      <c r="F1167" s="57">
        <f>+ROUND(Q$1167+E1167,-2)</f>
        <v>0</v>
      </c>
      <c r="G1167" s="57">
        <f>+ROUND(Q$1167+F1167,-2)</f>
        <v>0</v>
      </c>
      <c r="H1167" s="57">
        <f>+ROUND(Q$1167+G1167,-2)</f>
        <v>0</v>
      </c>
      <c r="I1167" s="57">
        <f>+ROUND(Q$1167+H1167,-2)</f>
        <v>0</v>
      </c>
      <c r="J1167" s="57">
        <f>+ROUND(Q$1167+I1167,-2)</f>
        <v>0</v>
      </c>
      <c r="K1167" s="57">
        <f>+ROUND(Q$1167+J1167,-2)</f>
        <v>0</v>
      </c>
      <c r="L1167" s="57">
        <f>+ROUND(Q$1167+K1167,-2)</f>
        <v>0</v>
      </c>
      <c r="M1167" s="57">
        <f>+ROUND(Q$1167+L1167,-2)</f>
        <v>0</v>
      </c>
      <c r="N1167" s="57">
        <f>+ROUND(Q$1167+M1167,-2)</f>
        <v>0</v>
      </c>
      <c r="O1167" s="63">
        <f>+ROUND(Q$1167+N1167,-2)</f>
        <v>0</v>
      </c>
      <c r="P1167" s="65">
        <f t="shared" si="274"/>
        <v>0</v>
      </c>
      <c r="Q1167" s="148">
        <f t="shared" si="309"/>
        <v>0</v>
      </c>
      <c r="S1167" s="65">
        <f t="shared" si="306"/>
        <v>0</v>
      </c>
      <c r="T1167" s="134"/>
    </row>
    <row r="1168" spans="1:20" ht="24.75" customHeight="1" outlineLevel="1">
      <c r="A1168" s="19">
        <v>55720</v>
      </c>
      <c r="B1168" s="20">
        <v>5512000</v>
      </c>
      <c r="C1168" s="71" t="s">
        <v>1036</v>
      </c>
      <c r="D1168" s="57">
        <f t="shared" ref="D1168:O1168" si="310">+D1169+SUM(D1173:D1175)</f>
        <v>0</v>
      </c>
      <c r="E1168" s="57">
        <f t="shared" si="310"/>
        <v>0</v>
      </c>
      <c r="F1168" s="57">
        <f t="shared" si="310"/>
        <v>0</v>
      </c>
      <c r="G1168" s="57">
        <f t="shared" si="310"/>
        <v>0</v>
      </c>
      <c r="H1168" s="57">
        <f t="shared" si="310"/>
        <v>0</v>
      </c>
      <c r="I1168" s="57">
        <f t="shared" si="310"/>
        <v>0</v>
      </c>
      <c r="J1168" s="57">
        <f t="shared" si="310"/>
        <v>0</v>
      </c>
      <c r="K1168" s="57">
        <f t="shared" si="310"/>
        <v>0</v>
      </c>
      <c r="L1168" s="57">
        <f t="shared" si="310"/>
        <v>0</v>
      </c>
      <c r="M1168" s="57">
        <f t="shared" si="310"/>
        <v>0</v>
      </c>
      <c r="N1168" s="57">
        <f t="shared" si="310"/>
        <v>0</v>
      </c>
      <c r="O1168" s="63">
        <f t="shared" si="310"/>
        <v>0</v>
      </c>
      <c r="P1168" s="65">
        <f t="shared" si="274"/>
        <v>0</v>
      </c>
      <c r="Q1168" s="148">
        <f t="shared" si="309"/>
        <v>0</v>
      </c>
      <c r="S1168" s="65">
        <f t="shared" si="306"/>
        <v>0</v>
      </c>
      <c r="T1168" s="134"/>
    </row>
    <row r="1169" spans="1:20" ht="24.75" customHeight="1" outlineLevel="1">
      <c r="A1169" s="19"/>
      <c r="B1169" s="20">
        <v>5512100</v>
      </c>
      <c r="C1169" s="71" t="s">
        <v>1037</v>
      </c>
      <c r="D1169" s="57">
        <f t="shared" ref="D1169:O1169" si="311">+D1170+D1172</f>
        <v>0</v>
      </c>
      <c r="E1169" s="57">
        <f t="shared" si="311"/>
        <v>0</v>
      </c>
      <c r="F1169" s="57">
        <f t="shared" si="311"/>
        <v>0</v>
      </c>
      <c r="G1169" s="57">
        <f t="shared" si="311"/>
        <v>0</v>
      </c>
      <c r="H1169" s="57">
        <f t="shared" si="311"/>
        <v>0</v>
      </c>
      <c r="I1169" s="57">
        <f t="shared" si="311"/>
        <v>0</v>
      </c>
      <c r="J1169" s="57">
        <f t="shared" si="311"/>
        <v>0</v>
      </c>
      <c r="K1169" s="57">
        <f t="shared" si="311"/>
        <v>0</v>
      </c>
      <c r="L1169" s="57">
        <f t="shared" si="311"/>
        <v>0</v>
      </c>
      <c r="M1169" s="57">
        <f t="shared" si="311"/>
        <v>0</v>
      </c>
      <c r="N1169" s="57">
        <f t="shared" si="311"/>
        <v>0</v>
      </c>
      <c r="O1169" s="63">
        <f t="shared" si="311"/>
        <v>0</v>
      </c>
      <c r="P1169" s="65">
        <f t="shared" si="274"/>
        <v>0</v>
      </c>
      <c r="Q1169" s="148">
        <f t="shared" si="309"/>
        <v>0</v>
      </c>
      <c r="S1169" s="65">
        <f t="shared" si="306"/>
        <v>0</v>
      </c>
      <c r="T1169" s="134"/>
    </row>
    <row r="1170" spans="1:20" ht="24.75" customHeight="1" outlineLevel="1">
      <c r="A1170" s="19"/>
      <c r="B1170" s="20">
        <v>5512110</v>
      </c>
      <c r="C1170" s="71" t="s">
        <v>906</v>
      </c>
      <c r="D1170" s="57">
        <f t="shared" ref="D1170:O1170" si="312">+D1171</f>
        <v>0</v>
      </c>
      <c r="E1170" s="57">
        <f t="shared" si="312"/>
        <v>0</v>
      </c>
      <c r="F1170" s="57">
        <f t="shared" si="312"/>
        <v>0</v>
      </c>
      <c r="G1170" s="57">
        <f t="shared" si="312"/>
        <v>0</v>
      </c>
      <c r="H1170" s="57">
        <f t="shared" si="312"/>
        <v>0</v>
      </c>
      <c r="I1170" s="57">
        <f t="shared" si="312"/>
        <v>0</v>
      </c>
      <c r="J1170" s="57">
        <f t="shared" si="312"/>
        <v>0</v>
      </c>
      <c r="K1170" s="57">
        <f t="shared" si="312"/>
        <v>0</v>
      </c>
      <c r="L1170" s="57">
        <f t="shared" si="312"/>
        <v>0</v>
      </c>
      <c r="M1170" s="57">
        <f t="shared" si="312"/>
        <v>0</v>
      </c>
      <c r="N1170" s="57">
        <f t="shared" si="312"/>
        <v>0</v>
      </c>
      <c r="O1170" s="63">
        <f t="shared" si="312"/>
        <v>0</v>
      </c>
      <c r="P1170" s="65">
        <f t="shared" si="274"/>
        <v>0</v>
      </c>
      <c r="Q1170" s="148">
        <f t="shared" si="309"/>
        <v>0</v>
      </c>
      <c r="S1170" s="65">
        <f t="shared" si="306"/>
        <v>0</v>
      </c>
      <c r="T1170" s="134"/>
    </row>
    <row r="1171" spans="1:20" ht="24.75" customHeight="1" outlineLevel="1">
      <c r="A1171" s="19">
        <v>55722</v>
      </c>
      <c r="B1171" s="20">
        <v>5512115</v>
      </c>
      <c r="C1171" s="71" t="s">
        <v>1038</v>
      </c>
      <c r="D1171" s="57">
        <v>0</v>
      </c>
      <c r="E1171" s="57">
        <v>0</v>
      </c>
      <c r="F1171" s="57">
        <f>+ROUND(Q$1171+E1171,-2)</f>
        <v>0</v>
      </c>
      <c r="G1171" s="57">
        <f>+ROUND(Q$1171+F1171,-2)</f>
        <v>0</v>
      </c>
      <c r="H1171" s="57">
        <f>+ROUND(Q$1171+G1171,-2)</f>
        <v>0</v>
      </c>
      <c r="I1171" s="57">
        <f>+ROUND(Q$1171+H1171,-2)</f>
        <v>0</v>
      </c>
      <c r="J1171" s="57">
        <f>+ROUND(Q$1171+I1171,-2)</f>
        <v>0</v>
      </c>
      <c r="K1171" s="57">
        <f>+ROUND(Q$1171+J1171,-2)</f>
        <v>0</v>
      </c>
      <c r="L1171" s="57">
        <f>+ROUND(Q$1171+K1171,-2)</f>
        <v>0</v>
      </c>
      <c r="M1171" s="57">
        <f>+ROUND(Q$1171+L1171,-2)</f>
        <v>0</v>
      </c>
      <c r="N1171" s="57">
        <f>+ROUND(Q$1171+M1171,-2)</f>
        <v>0</v>
      </c>
      <c r="O1171" s="63">
        <f>+ROUND(Q$1171+N1171,-2)</f>
        <v>0</v>
      </c>
      <c r="P1171" s="65">
        <f t="shared" si="274"/>
        <v>0</v>
      </c>
      <c r="Q1171" s="148">
        <f t="shared" si="309"/>
        <v>0</v>
      </c>
      <c r="S1171" s="65">
        <f t="shared" si="306"/>
        <v>0</v>
      </c>
      <c r="T1171" s="134"/>
    </row>
    <row r="1172" spans="1:20" ht="24.75" customHeight="1" outlineLevel="1">
      <c r="A1172" s="19">
        <v>55721</v>
      </c>
      <c r="B1172" s="20">
        <v>5512150</v>
      </c>
      <c r="C1172" s="71" t="s">
        <v>907</v>
      </c>
      <c r="D1172" s="57">
        <v>0</v>
      </c>
      <c r="E1172" s="57">
        <v>0</v>
      </c>
      <c r="F1172" s="57">
        <f>+ROUND(Q$1172+E1172,-2)</f>
        <v>0</v>
      </c>
      <c r="G1172" s="57">
        <f>+ROUND(Q$1172+F1172,-2)</f>
        <v>0</v>
      </c>
      <c r="H1172" s="57">
        <f>+ROUND(Q$1172+G1172,-2)</f>
        <v>0</v>
      </c>
      <c r="I1172" s="57">
        <f>+ROUND(Q$1172+H1172,-2)</f>
        <v>0</v>
      </c>
      <c r="J1172" s="57">
        <f>+ROUND(Q$1172+I1172,-2)</f>
        <v>0</v>
      </c>
      <c r="K1172" s="57">
        <f>+ROUND(Q$1172+J1172,-2)</f>
        <v>0</v>
      </c>
      <c r="L1172" s="57">
        <f>+ROUND(Q$1172+K1172,-2)</f>
        <v>0</v>
      </c>
      <c r="M1172" s="57">
        <f>+ROUND(Q$1172+L1172,-2)</f>
        <v>0</v>
      </c>
      <c r="N1172" s="57">
        <f>+ROUND(Q$1172+M1172,-2)</f>
        <v>0</v>
      </c>
      <c r="O1172" s="63">
        <f>+ROUND(Q$1172+N1172,-2)</f>
        <v>0</v>
      </c>
      <c r="P1172" s="65">
        <f t="shared" si="274"/>
        <v>0</v>
      </c>
      <c r="Q1172" s="148">
        <f t="shared" si="309"/>
        <v>0</v>
      </c>
      <c r="S1172" s="65">
        <f t="shared" si="306"/>
        <v>0</v>
      </c>
      <c r="T1172" s="134"/>
    </row>
    <row r="1173" spans="1:20" ht="24.75" customHeight="1" outlineLevel="1">
      <c r="A1173" s="19">
        <v>55725</v>
      </c>
      <c r="B1173" s="20">
        <v>5512200</v>
      </c>
      <c r="C1173" s="71" t="s">
        <v>1039</v>
      </c>
      <c r="D1173" s="57">
        <v>0</v>
      </c>
      <c r="E1173" s="57">
        <v>0</v>
      </c>
      <c r="F1173" s="57">
        <f>+ROUND(Q$1173+E1173,-2)</f>
        <v>0</v>
      </c>
      <c r="G1173" s="57">
        <f>+ROUND(Q$1173+F1173,-2)</f>
        <v>0</v>
      </c>
      <c r="H1173" s="57">
        <f>+ROUND(Q$1173+G1173,-2)</f>
        <v>0</v>
      </c>
      <c r="I1173" s="57">
        <f>+ROUND(Q$1173+H1173,-2)</f>
        <v>0</v>
      </c>
      <c r="J1173" s="57">
        <f>+ROUND(Q$1173+I1173,-2)</f>
        <v>0</v>
      </c>
      <c r="K1173" s="57">
        <f>+ROUND(Q$1173+J1173,-2)</f>
        <v>0</v>
      </c>
      <c r="L1173" s="57">
        <f>+ROUND(Q$1173+K1173,-2)</f>
        <v>0</v>
      </c>
      <c r="M1173" s="57">
        <f>+ROUND(Q$1173+L1173,-2)</f>
        <v>0</v>
      </c>
      <c r="N1173" s="57">
        <f>+ROUND(Q$1173+M1173,-2)</f>
        <v>0</v>
      </c>
      <c r="O1173" s="63">
        <f>+ROUND(Q$1173+N1173,-2)</f>
        <v>0</v>
      </c>
      <c r="P1173" s="65">
        <f t="shared" si="274"/>
        <v>0</v>
      </c>
      <c r="Q1173" s="148">
        <f t="shared" si="309"/>
        <v>0</v>
      </c>
      <c r="S1173" s="65">
        <f t="shared" si="306"/>
        <v>0</v>
      </c>
      <c r="T1173" s="134"/>
    </row>
    <row r="1174" spans="1:20" ht="24.75" customHeight="1" outlineLevel="1">
      <c r="A1174" s="19">
        <v>55726</v>
      </c>
      <c r="B1174" s="20">
        <v>5512300</v>
      </c>
      <c r="C1174" s="71" t="s">
        <v>1040</v>
      </c>
      <c r="D1174" s="57">
        <v>0</v>
      </c>
      <c r="E1174" s="57">
        <v>0</v>
      </c>
      <c r="F1174" s="57">
        <f>+ROUND(Q$1174+E1174,-2)</f>
        <v>0</v>
      </c>
      <c r="G1174" s="57">
        <f>+ROUND(Q$1174+F1174,-2)</f>
        <v>0</v>
      </c>
      <c r="H1174" s="57">
        <f>+ROUND(Q$1174+G1174,-2)</f>
        <v>0</v>
      </c>
      <c r="I1174" s="57">
        <f>+ROUND(Q$1174+H1174,-2)</f>
        <v>0</v>
      </c>
      <c r="J1174" s="57">
        <f>+ROUND(Q$1174+I1174,-2)</f>
        <v>0</v>
      </c>
      <c r="K1174" s="57">
        <f>+ROUND(Q$1174+J1174,-2)</f>
        <v>0</v>
      </c>
      <c r="L1174" s="57">
        <f>+ROUND(Q$1174+K1174,-2)</f>
        <v>0</v>
      </c>
      <c r="M1174" s="57">
        <f>+ROUND(Q$1174+L1174,-2)</f>
        <v>0</v>
      </c>
      <c r="N1174" s="57">
        <f>+ROUND(Q$1174+M1174,-2)</f>
        <v>0</v>
      </c>
      <c r="O1174" s="63">
        <f>+ROUND(Q$1174+N1174,-2)</f>
        <v>0</v>
      </c>
      <c r="P1174" s="65">
        <f t="shared" si="274"/>
        <v>0</v>
      </c>
      <c r="Q1174" s="148">
        <f t="shared" si="309"/>
        <v>0</v>
      </c>
      <c r="S1174" s="65">
        <f t="shared" si="306"/>
        <v>0</v>
      </c>
      <c r="T1174" s="134"/>
    </row>
    <row r="1175" spans="1:20" ht="24.75" customHeight="1" outlineLevel="1">
      <c r="A1175" s="19">
        <v>55727</v>
      </c>
      <c r="B1175" s="20">
        <v>5512400</v>
      </c>
      <c r="C1175" s="71" t="s">
        <v>1041</v>
      </c>
      <c r="D1175" s="57">
        <v>0</v>
      </c>
      <c r="E1175" s="57">
        <v>0</v>
      </c>
      <c r="F1175" s="57">
        <f>+ROUND(Q$1175+E1175,-2)</f>
        <v>0</v>
      </c>
      <c r="G1175" s="57">
        <f>+ROUND(Q$1175+F1175,-2)</f>
        <v>0</v>
      </c>
      <c r="H1175" s="57">
        <f>+ROUND(Q$1175+G1175,-2)</f>
        <v>0</v>
      </c>
      <c r="I1175" s="57">
        <f>+ROUND(Q$1175+H1175,-2)</f>
        <v>0</v>
      </c>
      <c r="J1175" s="57">
        <f>+ROUND(Q$1175+I1175,-2)</f>
        <v>0</v>
      </c>
      <c r="K1175" s="57">
        <f>+ROUND(Q$1175+J1175,-2)</f>
        <v>0</v>
      </c>
      <c r="L1175" s="57">
        <f>+ROUND(Q$1175+K1175,-2)</f>
        <v>0</v>
      </c>
      <c r="M1175" s="57">
        <f>+ROUND(Q$1175+L1175,-2)</f>
        <v>0</v>
      </c>
      <c r="N1175" s="57">
        <f>+ROUND(Q$1175+M1175,-2)</f>
        <v>0</v>
      </c>
      <c r="O1175" s="63">
        <f>+ROUND(Q$1175+N1175,-2)</f>
        <v>0</v>
      </c>
      <c r="P1175" s="65">
        <f t="shared" si="274"/>
        <v>0</v>
      </c>
      <c r="Q1175" s="148">
        <f t="shared" si="309"/>
        <v>0</v>
      </c>
      <c r="S1175" s="65">
        <f t="shared" si="306"/>
        <v>0</v>
      </c>
      <c r="T1175" s="134"/>
    </row>
    <row r="1176" spans="1:20" ht="24.75" customHeight="1" outlineLevel="1">
      <c r="A1176" s="19"/>
      <c r="B1176" s="20">
        <v>5520000</v>
      </c>
      <c r="C1176" s="71" t="s">
        <v>911</v>
      </c>
      <c r="D1176" s="57">
        <f t="shared" ref="D1176:O1176" si="313">+D1177+D1178</f>
        <v>0</v>
      </c>
      <c r="E1176" s="57">
        <f t="shared" si="313"/>
        <v>0</v>
      </c>
      <c r="F1176" s="57">
        <f t="shared" si="313"/>
        <v>0</v>
      </c>
      <c r="G1176" s="57">
        <f t="shared" si="313"/>
        <v>0</v>
      </c>
      <c r="H1176" s="57">
        <f t="shared" si="313"/>
        <v>0</v>
      </c>
      <c r="I1176" s="57">
        <f t="shared" si="313"/>
        <v>0</v>
      </c>
      <c r="J1176" s="57">
        <f t="shared" si="313"/>
        <v>0</v>
      </c>
      <c r="K1176" s="57">
        <f t="shared" si="313"/>
        <v>0</v>
      </c>
      <c r="L1176" s="57">
        <f t="shared" si="313"/>
        <v>0</v>
      </c>
      <c r="M1176" s="57">
        <f t="shared" si="313"/>
        <v>0</v>
      </c>
      <c r="N1176" s="57">
        <f t="shared" si="313"/>
        <v>0</v>
      </c>
      <c r="O1176" s="63">
        <f t="shared" si="313"/>
        <v>0</v>
      </c>
      <c r="P1176" s="65">
        <f t="shared" si="274"/>
        <v>0</v>
      </c>
      <c r="Q1176" s="148">
        <f t="shared" si="309"/>
        <v>0</v>
      </c>
      <c r="S1176" s="65">
        <f t="shared" si="306"/>
        <v>0</v>
      </c>
      <c r="T1176" s="134"/>
    </row>
    <row r="1177" spans="1:20" ht="24.75" customHeight="1" outlineLevel="1">
      <c r="A1177" s="19"/>
      <c r="B1177" s="20">
        <v>5521000</v>
      </c>
      <c r="C1177" s="71" t="s">
        <v>1042</v>
      </c>
      <c r="D1177" s="57">
        <v>0</v>
      </c>
      <c r="E1177" s="57">
        <v>0</v>
      </c>
      <c r="F1177" s="57">
        <f>+ROUND(Q$1177+E1177,-2)</f>
        <v>0</v>
      </c>
      <c r="G1177" s="57">
        <f>+ROUND(Q$1177+F1177,-2)</f>
        <v>0</v>
      </c>
      <c r="H1177" s="57">
        <f>+ROUND(Q$1177+G1177,-2)</f>
        <v>0</v>
      </c>
      <c r="I1177" s="57">
        <f>+ROUND(Q$1177+H1177,-2)</f>
        <v>0</v>
      </c>
      <c r="J1177" s="57">
        <f>+ROUND(Q$1177+I1177,-2)</f>
        <v>0</v>
      </c>
      <c r="K1177" s="57">
        <f>+ROUND(Q$1177+J1177,-2)</f>
        <v>0</v>
      </c>
      <c r="L1177" s="57">
        <f>+ROUND(Q$1177+K1177,-2)</f>
        <v>0</v>
      </c>
      <c r="M1177" s="57">
        <f>+ROUND(Q$1177+L1177,-2)</f>
        <v>0</v>
      </c>
      <c r="N1177" s="57">
        <f>+ROUND(Q$1177+M1177,-2)</f>
        <v>0</v>
      </c>
      <c r="O1177" s="63">
        <f>+ROUND(Q$1177+N1177,-2)</f>
        <v>0</v>
      </c>
      <c r="P1177" s="65">
        <f t="shared" si="274"/>
        <v>0</v>
      </c>
      <c r="Q1177" s="148">
        <f t="shared" si="309"/>
        <v>0</v>
      </c>
      <c r="S1177" s="65">
        <f t="shared" si="306"/>
        <v>0</v>
      </c>
      <c r="T1177" s="134"/>
    </row>
    <row r="1178" spans="1:20" ht="24.75" customHeight="1" outlineLevel="1">
      <c r="A1178" s="19"/>
      <c r="B1178" s="20">
        <v>5522000</v>
      </c>
      <c r="C1178" s="71" t="s">
        <v>1043</v>
      </c>
      <c r="D1178" s="57">
        <f t="shared" ref="D1178:O1178" si="314">+D1179+SUM(D1182:D1184)</f>
        <v>0</v>
      </c>
      <c r="E1178" s="57">
        <f t="shared" si="314"/>
        <v>0</v>
      </c>
      <c r="F1178" s="57">
        <f t="shared" si="314"/>
        <v>0</v>
      </c>
      <c r="G1178" s="57">
        <f t="shared" si="314"/>
        <v>0</v>
      </c>
      <c r="H1178" s="57">
        <f t="shared" si="314"/>
        <v>0</v>
      </c>
      <c r="I1178" s="57">
        <f t="shared" si="314"/>
        <v>0</v>
      </c>
      <c r="J1178" s="57">
        <f t="shared" si="314"/>
        <v>0</v>
      </c>
      <c r="K1178" s="57">
        <f t="shared" si="314"/>
        <v>0</v>
      </c>
      <c r="L1178" s="57">
        <f t="shared" si="314"/>
        <v>0</v>
      </c>
      <c r="M1178" s="57">
        <f t="shared" si="314"/>
        <v>0</v>
      </c>
      <c r="N1178" s="57">
        <f t="shared" si="314"/>
        <v>0</v>
      </c>
      <c r="O1178" s="63">
        <f t="shared" si="314"/>
        <v>0</v>
      </c>
      <c r="P1178" s="65">
        <f t="shared" si="274"/>
        <v>0</v>
      </c>
      <c r="Q1178" s="148">
        <f t="shared" si="309"/>
        <v>0</v>
      </c>
      <c r="S1178" s="65">
        <f t="shared" si="306"/>
        <v>0</v>
      </c>
      <c r="T1178" s="134"/>
    </row>
    <row r="1179" spans="1:20" ht="24.75" customHeight="1" outlineLevel="1">
      <c r="A1179" s="19"/>
      <c r="B1179" s="20">
        <v>5522100</v>
      </c>
      <c r="C1179" s="71" t="s">
        <v>1037</v>
      </c>
      <c r="D1179" s="57">
        <f t="shared" ref="D1179:O1179" si="315">+D1180+D1181</f>
        <v>0</v>
      </c>
      <c r="E1179" s="57">
        <f t="shared" si="315"/>
        <v>0</v>
      </c>
      <c r="F1179" s="57">
        <f t="shared" si="315"/>
        <v>0</v>
      </c>
      <c r="G1179" s="57">
        <f t="shared" si="315"/>
        <v>0</v>
      </c>
      <c r="H1179" s="57">
        <f t="shared" si="315"/>
        <v>0</v>
      </c>
      <c r="I1179" s="57">
        <f t="shared" si="315"/>
        <v>0</v>
      </c>
      <c r="J1179" s="57">
        <f t="shared" si="315"/>
        <v>0</v>
      </c>
      <c r="K1179" s="57">
        <f t="shared" si="315"/>
        <v>0</v>
      </c>
      <c r="L1179" s="57">
        <f t="shared" si="315"/>
        <v>0</v>
      </c>
      <c r="M1179" s="57">
        <f t="shared" si="315"/>
        <v>0</v>
      </c>
      <c r="N1179" s="57">
        <f t="shared" si="315"/>
        <v>0</v>
      </c>
      <c r="O1179" s="63">
        <f t="shared" si="315"/>
        <v>0</v>
      </c>
      <c r="P1179" s="65">
        <f t="shared" si="274"/>
        <v>0</v>
      </c>
      <c r="Q1179" s="148">
        <f t="shared" si="309"/>
        <v>0</v>
      </c>
      <c r="S1179" s="65">
        <f t="shared" si="306"/>
        <v>0</v>
      </c>
      <c r="T1179" s="134"/>
    </row>
    <row r="1180" spans="1:20" ht="24.75" customHeight="1" outlineLevel="1">
      <c r="A1180" s="19"/>
      <c r="B1180" s="20">
        <v>5522110</v>
      </c>
      <c r="C1180" s="71" t="s">
        <v>906</v>
      </c>
      <c r="D1180" s="57">
        <v>0</v>
      </c>
      <c r="E1180" s="57">
        <v>0</v>
      </c>
      <c r="F1180" s="57">
        <f>+ROUND(Q$1180+E1180,-2)</f>
        <v>0</v>
      </c>
      <c r="G1180" s="57">
        <f>+ROUND(Q$1180+F1180,-2)</f>
        <v>0</v>
      </c>
      <c r="H1180" s="57">
        <f>+ROUND(Q$1180+G1180,-2)</f>
        <v>0</v>
      </c>
      <c r="I1180" s="57">
        <f>+ROUND(Q$1180+H1180,-2)</f>
        <v>0</v>
      </c>
      <c r="J1180" s="57">
        <f>+ROUND(Q$1180+I1180,-2)</f>
        <v>0</v>
      </c>
      <c r="K1180" s="57">
        <f>+ROUND(Q$1180+J1180,-2)</f>
        <v>0</v>
      </c>
      <c r="L1180" s="57">
        <f>+ROUND(Q$1180+K1180,-2)</f>
        <v>0</v>
      </c>
      <c r="M1180" s="57">
        <f>+ROUND(Q$1180+L1180,-2)</f>
        <v>0</v>
      </c>
      <c r="N1180" s="57">
        <f>+ROUND(Q$1180+M1180,-2)</f>
        <v>0</v>
      </c>
      <c r="O1180" s="63">
        <f>+ROUND(Q$1180+N1180,-2)</f>
        <v>0</v>
      </c>
      <c r="P1180" s="65">
        <f t="shared" si="274"/>
        <v>0</v>
      </c>
      <c r="Q1180" s="148">
        <f t="shared" si="309"/>
        <v>0</v>
      </c>
      <c r="S1180" s="65">
        <f t="shared" si="306"/>
        <v>0</v>
      </c>
      <c r="T1180" s="134"/>
    </row>
    <row r="1181" spans="1:20" ht="24.75" customHeight="1" outlineLevel="1">
      <c r="A1181" s="19"/>
      <c r="B1181" s="20">
        <v>5522150</v>
      </c>
      <c r="C1181" s="71" t="s">
        <v>907</v>
      </c>
      <c r="D1181" s="57">
        <v>0</v>
      </c>
      <c r="E1181" s="57">
        <v>0</v>
      </c>
      <c r="F1181" s="57">
        <f>+ROUND(Q$1181+E1181,-2)</f>
        <v>0</v>
      </c>
      <c r="G1181" s="57">
        <f>+ROUND(Q$1181+F1181,-2)</f>
        <v>0</v>
      </c>
      <c r="H1181" s="57">
        <f>+ROUND(Q$1181+G1181,-2)</f>
        <v>0</v>
      </c>
      <c r="I1181" s="57">
        <f>+ROUND(Q$1181+H1181,-2)</f>
        <v>0</v>
      </c>
      <c r="J1181" s="57">
        <f>+ROUND(Q$1181+I1181,-2)</f>
        <v>0</v>
      </c>
      <c r="K1181" s="57">
        <f>+ROUND(Q$1181+J1181,-2)</f>
        <v>0</v>
      </c>
      <c r="L1181" s="57">
        <f>+ROUND(Q$1181+K1181,-2)</f>
        <v>0</v>
      </c>
      <c r="M1181" s="57">
        <f>+ROUND(Q$1181+L1181,-2)</f>
        <v>0</v>
      </c>
      <c r="N1181" s="57">
        <f>+ROUND(Q$1181+M1181,-2)</f>
        <v>0</v>
      </c>
      <c r="O1181" s="63">
        <f>+ROUND(Q$1181+N1181,-2)</f>
        <v>0</v>
      </c>
      <c r="P1181" s="65">
        <f t="shared" si="274"/>
        <v>0</v>
      </c>
      <c r="Q1181" s="148">
        <f t="shared" si="309"/>
        <v>0</v>
      </c>
      <c r="S1181" s="65">
        <f t="shared" si="306"/>
        <v>0</v>
      </c>
      <c r="T1181" s="134"/>
    </row>
    <row r="1182" spans="1:20" ht="24.75" customHeight="1" outlineLevel="1">
      <c r="A1182" s="19"/>
      <c r="B1182" s="20">
        <v>5522200</v>
      </c>
      <c r="C1182" s="71" t="s">
        <v>1039</v>
      </c>
      <c r="D1182" s="57">
        <v>0</v>
      </c>
      <c r="E1182" s="57">
        <v>0</v>
      </c>
      <c r="F1182" s="57">
        <f>+ROUND(Q$1182+E1182,-2)</f>
        <v>0</v>
      </c>
      <c r="G1182" s="57">
        <f>+ROUND(Q$1182+F1182,-2)</f>
        <v>0</v>
      </c>
      <c r="H1182" s="57">
        <f>+ROUND(Q$1182+G1182,-2)</f>
        <v>0</v>
      </c>
      <c r="I1182" s="57">
        <f>+ROUND(Q$1182+H1182,-2)</f>
        <v>0</v>
      </c>
      <c r="J1182" s="57">
        <f>+ROUND(Q$1182+I1182,-2)</f>
        <v>0</v>
      </c>
      <c r="K1182" s="57">
        <f>+ROUND(Q$1182+J1182,-2)</f>
        <v>0</v>
      </c>
      <c r="L1182" s="57">
        <f>+ROUND(Q$1182+K1182,-2)</f>
        <v>0</v>
      </c>
      <c r="M1182" s="57">
        <f>+ROUND(Q$1182+L1182,-2)</f>
        <v>0</v>
      </c>
      <c r="N1182" s="57">
        <f>+ROUND(Q$1182+M1182,-2)</f>
        <v>0</v>
      </c>
      <c r="O1182" s="63">
        <f>+ROUND(Q$1182+N1182,-2)</f>
        <v>0</v>
      </c>
      <c r="P1182" s="65">
        <f t="shared" si="274"/>
        <v>0</v>
      </c>
      <c r="Q1182" s="148">
        <f t="shared" si="309"/>
        <v>0</v>
      </c>
      <c r="S1182" s="65">
        <f t="shared" si="306"/>
        <v>0</v>
      </c>
      <c r="T1182" s="134"/>
    </row>
    <row r="1183" spans="1:20" ht="24.75" customHeight="1" outlineLevel="1">
      <c r="A1183" s="19"/>
      <c r="B1183" s="20">
        <v>5522300</v>
      </c>
      <c r="C1183" s="71" t="s">
        <v>1040</v>
      </c>
      <c r="D1183" s="57">
        <v>0</v>
      </c>
      <c r="E1183" s="57">
        <v>0</v>
      </c>
      <c r="F1183" s="57">
        <f>+ROUND(Q$1183+E1183,-2)</f>
        <v>0</v>
      </c>
      <c r="G1183" s="57">
        <f>+ROUND(Q$1183+F1183,-2)</f>
        <v>0</v>
      </c>
      <c r="H1183" s="57">
        <f>+ROUND(Q$1183+G1183,-2)</f>
        <v>0</v>
      </c>
      <c r="I1183" s="57">
        <f>+ROUND(Q$1183+H1183,-2)</f>
        <v>0</v>
      </c>
      <c r="J1183" s="57">
        <f>+ROUND(Q$1183+I1183,-2)</f>
        <v>0</v>
      </c>
      <c r="K1183" s="57">
        <f>+ROUND(Q$1183+J1183,-2)</f>
        <v>0</v>
      </c>
      <c r="L1183" s="57">
        <f>+ROUND(Q$1183+K1183,-2)</f>
        <v>0</v>
      </c>
      <c r="M1183" s="57">
        <f>+ROUND(Q$1183+L1183,-2)</f>
        <v>0</v>
      </c>
      <c r="N1183" s="57">
        <f>+ROUND(Q$1183+M1183,-2)</f>
        <v>0</v>
      </c>
      <c r="O1183" s="63">
        <f>+ROUND(Q$1183+N1183,-2)</f>
        <v>0</v>
      </c>
      <c r="P1183" s="65">
        <f t="shared" si="274"/>
        <v>0</v>
      </c>
      <c r="Q1183" s="148">
        <f t="shared" si="309"/>
        <v>0</v>
      </c>
      <c r="S1183" s="65">
        <f t="shared" si="306"/>
        <v>0</v>
      </c>
      <c r="T1183" s="134"/>
    </row>
    <row r="1184" spans="1:20" ht="24.75" customHeight="1" outlineLevel="1">
      <c r="A1184" s="19"/>
      <c r="B1184" s="20">
        <v>5522400</v>
      </c>
      <c r="C1184" s="71" t="s">
        <v>1041</v>
      </c>
      <c r="D1184" s="57">
        <v>0</v>
      </c>
      <c r="E1184" s="57">
        <v>0</v>
      </c>
      <c r="F1184" s="57">
        <f>+ROUND(Q$1184+E1184,-2)</f>
        <v>0</v>
      </c>
      <c r="G1184" s="57">
        <f>+ROUND(Q$1184+F1184,-2)</f>
        <v>0</v>
      </c>
      <c r="H1184" s="57">
        <f>+ROUND(Q$1184+G1184,-2)</f>
        <v>0</v>
      </c>
      <c r="I1184" s="57">
        <f>+ROUND(Q$1184+H1184,-2)</f>
        <v>0</v>
      </c>
      <c r="J1184" s="57">
        <f>+ROUND(Q$1184+I1184,-2)</f>
        <v>0</v>
      </c>
      <c r="K1184" s="57">
        <f>+ROUND(Q$1184+J1184,-2)</f>
        <v>0</v>
      </c>
      <c r="L1184" s="57">
        <f>+ROUND(Q$1184+K1184,-2)</f>
        <v>0</v>
      </c>
      <c r="M1184" s="57">
        <f>+ROUND(Q$1184+L1184,-2)</f>
        <v>0</v>
      </c>
      <c r="N1184" s="57">
        <f>+ROUND(Q$1184+M1184,-2)</f>
        <v>0</v>
      </c>
      <c r="O1184" s="63">
        <f>+ROUND(Q$1184+N1184,-2)</f>
        <v>0</v>
      </c>
      <c r="P1184" s="65">
        <f t="shared" si="274"/>
        <v>0</v>
      </c>
      <c r="Q1184" s="148">
        <f t="shared" si="309"/>
        <v>0</v>
      </c>
      <c r="S1184" s="65">
        <f t="shared" si="306"/>
        <v>0</v>
      </c>
      <c r="T1184" s="134"/>
    </row>
    <row r="1185" spans="1:20" ht="24.75" customHeight="1" outlineLevel="1">
      <c r="A1185" s="19"/>
      <c r="B1185" s="20">
        <v>5530000</v>
      </c>
      <c r="C1185" s="71" t="s">
        <v>915</v>
      </c>
      <c r="D1185" s="57">
        <f t="shared" ref="D1185:O1185" si="316">+D1186+D1187+SUM(D1191:D1193)</f>
        <v>0</v>
      </c>
      <c r="E1185" s="57">
        <f t="shared" si="316"/>
        <v>0</v>
      </c>
      <c r="F1185" s="57">
        <f t="shared" si="316"/>
        <v>0</v>
      </c>
      <c r="G1185" s="57">
        <f t="shared" si="316"/>
        <v>0</v>
      </c>
      <c r="H1185" s="57">
        <f t="shared" si="316"/>
        <v>0</v>
      </c>
      <c r="I1185" s="57">
        <f t="shared" si="316"/>
        <v>0</v>
      </c>
      <c r="J1185" s="57">
        <f t="shared" si="316"/>
        <v>0</v>
      </c>
      <c r="K1185" s="57">
        <f t="shared" si="316"/>
        <v>0</v>
      </c>
      <c r="L1185" s="57">
        <f t="shared" si="316"/>
        <v>0</v>
      </c>
      <c r="M1185" s="57">
        <f t="shared" si="316"/>
        <v>0</v>
      </c>
      <c r="N1185" s="57">
        <f t="shared" si="316"/>
        <v>0</v>
      </c>
      <c r="O1185" s="63">
        <f t="shared" si="316"/>
        <v>0</v>
      </c>
      <c r="P1185" s="65">
        <f t="shared" si="274"/>
        <v>0</v>
      </c>
      <c r="Q1185" s="148">
        <f t="shared" si="309"/>
        <v>0</v>
      </c>
      <c r="S1185" s="65">
        <f t="shared" si="306"/>
        <v>0</v>
      </c>
      <c r="T1185" s="134"/>
    </row>
    <row r="1186" spans="1:20" ht="24.75" customHeight="1" outlineLevel="1">
      <c r="A1186" s="19"/>
      <c r="B1186" s="20">
        <v>5531000</v>
      </c>
      <c r="C1186" s="71" t="s">
        <v>1044</v>
      </c>
      <c r="D1186" s="57">
        <v>0</v>
      </c>
      <c r="E1186" s="57">
        <v>0</v>
      </c>
      <c r="F1186" s="57">
        <f>+ROUND(Q$1186+E1186,-2)</f>
        <v>0</v>
      </c>
      <c r="G1186" s="57">
        <f>+ROUND(Q$1186+F1186,-2)</f>
        <v>0</v>
      </c>
      <c r="H1186" s="57">
        <f>+ROUND(Q$1186+G1186,-2)</f>
        <v>0</v>
      </c>
      <c r="I1186" s="57">
        <f>+ROUND(Q$1186+H1186,-2)</f>
        <v>0</v>
      </c>
      <c r="J1186" s="57">
        <f>+ROUND(Q$1186+I1186,-2)</f>
        <v>0</v>
      </c>
      <c r="K1186" s="57">
        <f>+ROUND(Q$1186+J1186,-2)</f>
        <v>0</v>
      </c>
      <c r="L1186" s="57">
        <f>+ROUND(Q$1186+K1186,-2)</f>
        <v>0</v>
      </c>
      <c r="M1186" s="57">
        <f>+ROUND(Q$1186+L1186,-2)</f>
        <v>0</v>
      </c>
      <c r="N1186" s="57">
        <f>+ROUND(Q$1186+M1186,-2)</f>
        <v>0</v>
      </c>
      <c r="O1186" s="63">
        <f>+ROUND(Q$1186+N1186,-2)</f>
        <v>0</v>
      </c>
      <c r="P1186" s="65">
        <f t="shared" si="274"/>
        <v>0</v>
      </c>
      <c r="Q1186" s="148">
        <f t="shared" si="309"/>
        <v>0</v>
      </c>
      <c r="S1186" s="65">
        <f t="shared" si="306"/>
        <v>0</v>
      </c>
      <c r="T1186" s="134"/>
    </row>
    <row r="1187" spans="1:20" ht="24.75" customHeight="1" outlineLevel="1">
      <c r="A1187" s="19"/>
      <c r="B1187" s="20">
        <v>5532000</v>
      </c>
      <c r="C1187" s="71" t="s">
        <v>1045</v>
      </c>
      <c r="D1187" s="57">
        <f t="shared" ref="D1187:O1187" si="317">+D1188+SUM(D1191:D1193)</f>
        <v>0</v>
      </c>
      <c r="E1187" s="57">
        <f t="shared" si="317"/>
        <v>0</v>
      </c>
      <c r="F1187" s="57">
        <f t="shared" si="317"/>
        <v>0</v>
      </c>
      <c r="G1187" s="57">
        <f t="shared" si="317"/>
        <v>0</v>
      </c>
      <c r="H1187" s="57">
        <f t="shared" si="317"/>
        <v>0</v>
      </c>
      <c r="I1187" s="57">
        <f t="shared" si="317"/>
        <v>0</v>
      </c>
      <c r="J1187" s="57">
        <f t="shared" si="317"/>
        <v>0</v>
      </c>
      <c r="K1187" s="57">
        <f t="shared" si="317"/>
        <v>0</v>
      </c>
      <c r="L1187" s="57">
        <f t="shared" si="317"/>
        <v>0</v>
      </c>
      <c r="M1187" s="57">
        <f t="shared" si="317"/>
        <v>0</v>
      </c>
      <c r="N1187" s="57">
        <f t="shared" si="317"/>
        <v>0</v>
      </c>
      <c r="O1187" s="63">
        <f t="shared" si="317"/>
        <v>0</v>
      </c>
      <c r="P1187" s="65">
        <f t="shared" si="274"/>
        <v>0</v>
      </c>
      <c r="Q1187" s="148">
        <f t="shared" si="309"/>
        <v>0</v>
      </c>
      <c r="S1187" s="65">
        <f t="shared" si="306"/>
        <v>0</v>
      </c>
      <c r="T1187" s="134"/>
    </row>
    <row r="1188" spans="1:20" ht="24.75" customHeight="1" outlineLevel="1">
      <c r="A1188" s="19"/>
      <c r="B1188" s="20">
        <v>5532100</v>
      </c>
      <c r="C1188" s="71" t="s">
        <v>1046</v>
      </c>
      <c r="D1188" s="57">
        <f t="shared" ref="D1188:O1188" si="318">+D1189+D1190</f>
        <v>0</v>
      </c>
      <c r="E1188" s="57">
        <f t="shared" si="318"/>
        <v>0</v>
      </c>
      <c r="F1188" s="57">
        <f t="shared" si="318"/>
        <v>0</v>
      </c>
      <c r="G1188" s="57">
        <f t="shared" si="318"/>
        <v>0</v>
      </c>
      <c r="H1188" s="57">
        <f t="shared" si="318"/>
        <v>0</v>
      </c>
      <c r="I1188" s="57">
        <f t="shared" si="318"/>
        <v>0</v>
      </c>
      <c r="J1188" s="57">
        <f t="shared" si="318"/>
        <v>0</v>
      </c>
      <c r="K1188" s="57">
        <f t="shared" si="318"/>
        <v>0</v>
      </c>
      <c r="L1188" s="57">
        <f t="shared" si="318"/>
        <v>0</v>
      </c>
      <c r="M1188" s="57">
        <f t="shared" si="318"/>
        <v>0</v>
      </c>
      <c r="N1188" s="57">
        <f t="shared" si="318"/>
        <v>0</v>
      </c>
      <c r="O1188" s="63">
        <f t="shared" si="318"/>
        <v>0</v>
      </c>
      <c r="P1188" s="65">
        <f t="shared" si="274"/>
        <v>0</v>
      </c>
      <c r="Q1188" s="148">
        <f t="shared" si="309"/>
        <v>0</v>
      </c>
      <c r="S1188" s="65">
        <f t="shared" si="306"/>
        <v>0</v>
      </c>
      <c r="T1188" s="134"/>
    </row>
    <row r="1189" spans="1:20" ht="24.75" customHeight="1" outlineLevel="1">
      <c r="A1189" s="19"/>
      <c r="B1189" s="20">
        <v>5532110</v>
      </c>
      <c r="C1189" s="71" t="s">
        <v>906</v>
      </c>
      <c r="D1189" s="57">
        <v>0</v>
      </c>
      <c r="E1189" s="57">
        <v>0</v>
      </c>
      <c r="F1189" s="57">
        <f>+ROUND(Q$1189+E1189,-2)</f>
        <v>0</v>
      </c>
      <c r="G1189" s="57">
        <f>+ROUND(Q$1189+F1189,-2)</f>
        <v>0</v>
      </c>
      <c r="H1189" s="57">
        <f>+ROUND(Q$1189+G1189,-2)</f>
        <v>0</v>
      </c>
      <c r="I1189" s="57">
        <f>+ROUND(Q$1189+H1189,-2)</f>
        <v>0</v>
      </c>
      <c r="J1189" s="57">
        <f>+ROUND(Q$1189+I1189,-2)</f>
        <v>0</v>
      </c>
      <c r="K1189" s="57">
        <f>+ROUND(Q$1189+J1189,-2)</f>
        <v>0</v>
      </c>
      <c r="L1189" s="57">
        <f>+ROUND(Q$1189+K1189,-2)</f>
        <v>0</v>
      </c>
      <c r="M1189" s="57">
        <f>+ROUND(Q$1189+L1189,-2)</f>
        <v>0</v>
      </c>
      <c r="N1189" s="57">
        <f>+ROUND(Q$1189+M1189,-2)</f>
        <v>0</v>
      </c>
      <c r="O1189" s="63">
        <f>+ROUND(Q$1189+N1189,-2)</f>
        <v>0</v>
      </c>
      <c r="P1189" s="65">
        <f t="shared" si="274"/>
        <v>0</v>
      </c>
      <c r="Q1189" s="148">
        <f t="shared" si="309"/>
        <v>0</v>
      </c>
      <c r="S1189" s="65">
        <f t="shared" si="306"/>
        <v>0</v>
      </c>
      <c r="T1189" s="134"/>
    </row>
    <row r="1190" spans="1:20" ht="24.75" customHeight="1" outlineLevel="1">
      <c r="A1190" s="19"/>
      <c r="B1190" s="20">
        <v>5532150</v>
      </c>
      <c r="C1190" s="71" t="s">
        <v>907</v>
      </c>
      <c r="D1190" s="57">
        <v>0</v>
      </c>
      <c r="E1190" s="57">
        <v>0</v>
      </c>
      <c r="F1190" s="57">
        <f>+ROUND(Q$1190+E1190,-2)</f>
        <v>0</v>
      </c>
      <c r="G1190" s="57">
        <f>+ROUND(Q$1190+F1190,-2)</f>
        <v>0</v>
      </c>
      <c r="H1190" s="57">
        <f>+ROUND(Q$1190+G1190,-2)</f>
        <v>0</v>
      </c>
      <c r="I1190" s="57">
        <f>+ROUND(Q$1190+H1190,-2)</f>
        <v>0</v>
      </c>
      <c r="J1190" s="57">
        <f>+ROUND(Q$1190+I1190,-2)</f>
        <v>0</v>
      </c>
      <c r="K1190" s="57">
        <f>+ROUND(Q$1190+J1190,-2)</f>
        <v>0</v>
      </c>
      <c r="L1190" s="57">
        <f>+ROUND(Q$1190+K1190,-2)</f>
        <v>0</v>
      </c>
      <c r="M1190" s="57">
        <f>+ROUND(Q$1190+L1190,-2)</f>
        <v>0</v>
      </c>
      <c r="N1190" s="57">
        <f>+ROUND(Q$1190+M1190,-2)</f>
        <v>0</v>
      </c>
      <c r="O1190" s="63">
        <f>+ROUND(Q$1190+N1190,-2)</f>
        <v>0</v>
      </c>
      <c r="P1190" s="65">
        <f t="shared" si="274"/>
        <v>0</v>
      </c>
      <c r="Q1190" s="148">
        <f t="shared" si="309"/>
        <v>0</v>
      </c>
      <c r="S1190" s="65">
        <f t="shared" si="306"/>
        <v>0</v>
      </c>
      <c r="T1190" s="134"/>
    </row>
    <row r="1191" spans="1:20" ht="24.75" customHeight="1" outlineLevel="1">
      <c r="A1191" s="19"/>
      <c r="B1191" s="20">
        <v>5532200</v>
      </c>
      <c r="C1191" s="71" t="s">
        <v>1039</v>
      </c>
      <c r="D1191" s="57">
        <v>0</v>
      </c>
      <c r="E1191" s="57">
        <v>0</v>
      </c>
      <c r="F1191" s="57">
        <f>+ROUND(Q$1191+E1191,-2)</f>
        <v>0</v>
      </c>
      <c r="G1191" s="57">
        <f>+ROUND(Q$1191+F1191,-2)</f>
        <v>0</v>
      </c>
      <c r="H1191" s="57">
        <f>+ROUND(Q$1191+G1191,-2)</f>
        <v>0</v>
      </c>
      <c r="I1191" s="57">
        <f>+ROUND(Q$1191+H1191,-2)</f>
        <v>0</v>
      </c>
      <c r="J1191" s="57">
        <f>+ROUND(Q$1191+I1191,-2)</f>
        <v>0</v>
      </c>
      <c r="K1191" s="57">
        <f>+ROUND(Q$1191+J1191,-2)</f>
        <v>0</v>
      </c>
      <c r="L1191" s="57">
        <f>+ROUND(Q$1191+K1191,-2)</f>
        <v>0</v>
      </c>
      <c r="M1191" s="57">
        <f>+ROUND(Q$1191+L1191,-2)</f>
        <v>0</v>
      </c>
      <c r="N1191" s="57">
        <f>+ROUND(Q$1191+M1191,-2)</f>
        <v>0</v>
      </c>
      <c r="O1191" s="63">
        <f>+ROUND(Q$1191+N1191,-2)</f>
        <v>0</v>
      </c>
      <c r="P1191" s="65">
        <f t="shared" si="274"/>
        <v>0</v>
      </c>
      <c r="Q1191" s="148">
        <f t="shared" si="309"/>
        <v>0</v>
      </c>
      <c r="S1191" s="65">
        <f t="shared" si="306"/>
        <v>0</v>
      </c>
      <c r="T1191" s="134"/>
    </row>
    <row r="1192" spans="1:20" ht="24.75" customHeight="1" outlineLevel="1">
      <c r="A1192" s="19"/>
      <c r="B1192" s="20">
        <v>5532300</v>
      </c>
      <c r="C1192" s="71" t="s">
        <v>1040</v>
      </c>
      <c r="D1192" s="57">
        <v>0</v>
      </c>
      <c r="E1192" s="57">
        <v>0</v>
      </c>
      <c r="F1192" s="57">
        <f>+ROUND(Q$1192+E1192,-2)</f>
        <v>0</v>
      </c>
      <c r="G1192" s="57">
        <f>+ROUND(Q$1192+F1192,-2)</f>
        <v>0</v>
      </c>
      <c r="H1192" s="57">
        <f>+ROUND(Q$1192+G1192,-2)</f>
        <v>0</v>
      </c>
      <c r="I1192" s="57">
        <f>+ROUND(Q$1192+H1192,-2)</f>
        <v>0</v>
      </c>
      <c r="J1192" s="57">
        <f>+ROUND(Q$1192+I1192,-2)</f>
        <v>0</v>
      </c>
      <c r="K1192" s="57">
        <f>+ROUND(Q$1192+J1192,-2)</f>
        <v>0</v>
      </c>
      <c r="L1192" s="57">
        <f>+ROUND(Q$1192+K1192,-2)</f>
        <v>0</v>
      </c>
      <c r="M1192" s="57">
        <f>+ROUND(Q$1192+L1192,-2)</f>
        <v>0</v>
      </c>
      <c r="N1192" s="57">
        <f>+ROUND(Q$1192+M1192,-2)</f>
        <v>0</v>
      </c>
      <c r="O1192" s="63">
        <f>+ROUND(Q$1192+N1192,-2)</f>
        <v>0</v>
      </c>
      <c r="P1192" s="65">
        <f t="shared" si="274"/>
        <v>0</v>
      </c>
      <c r="Q1192" s="148">
        <f t="shared" si="309"/>
        <v>0</v>
      </c>
      <c r="S1192" s="65">
        <f t="shared" si="306"/>
        <v>0</v>
      </c>
      <c r="T1192" s="134"/>
    </row>
    <row r="1193" spans="1:20" ht="24.75" customHeight="1" outlineLevel="1">
      <c r="A1193" s="19"/>
      <c r="B1193" s="20">
        <v>5532400</v>
      </c>
      <c r="C1193" s="71" t="s">
        <v>1041</v>
      </c>
      <c r="D1193" s="57">
        <v>0</v>
      </c>
      <c r="E1193" s="57">
        <v>0</v>
      </c>
      <c r="F1193" s="57">
        <f>+ROUND(Q$1193+E1193,-2)</f>
        <v>0</v>
      </c>
      <c r="G1193" s="57">
        <f>+ROUND(Q$1193+F1193,-2)</f>
        <v>0</v>
      </c>
      <c r="H1193" s="57">
        <f>+ROUND(Q$1193+G1193,-2)</f>
        <v>0</v>
      </c>
      <c r="I1193" s="57">
        <f>+ROUND(Q$1193+H1193,-2)</f>
        <v>0</v>
      </c>
      <c r="J1193" s="57">
        <f>+ROUND(Q$1193+I1193,-2)</f>
        <v>0</v>
      </c>
      <c r="K1193" s="57">
        <f>+ROUND(Q$1193+J1193,-2)</f>
        <v>0</v>
      </c>
      <c r="L1193" s="57">
        <f>+ROUND(Q$1193+K1193,-2)</f>
        <v>0</v>
      </c>
      <c r="M1193" s="57">
        <f>+ROUND(Q$1193+L1193,-2)</f>
        <v>0</v>
      </c>
      <c r="N1193" s="57">
        <f>+ROUND(Q$1193+M1193,-2)</f>
        <v>0</v>
      </c>
      <c r="O1193" s="63">
        <f>+ROUND(Q$1193+N1193,-2)</f>
        <v>0</v>
      </c>
      <c r="P1193" s="65">
        <f t="shared" si="274"/>
        <v>0</v>
      </c>
      <c r="Q1193" s="148">
        <f t="shared" si="309"/>
        <v>0</v>
      </c>
      <c r="S1193" s="65">
        <f t="shared" si="306"/>
        <v>0</v>
      </c>
      <c r="T1193" s="134"/>
    </row>
    <row r="1194" spans="1:20" ht="24.75" customHeight="1" outlineLevel="1">
      <c r="A1194" s="19"/>
      <c r="B1194" s="20">
        <v>5540000</v>
      </c>
      <c r="C1194" s="71" t="s">
        <v>1047</v>
      </c>
      <c r="D1194" s="57">
        <v>0</v>
      </c>
      <c r="E1194" s="57">
        <v>0</v>
      </c>
      <c r="F1194" s="57">
        <f>+ROUND(Q$1194+E1194,-2)</f>
        <v>0</v>
      </c>
      <c r="G1194" s="57">
        <f>+ROUND(Q$1194+F1194,-2)</f>
        <v>0</v>
      </c>
      <c r="H1194" s="57">
        <f>+ROUND(Q$1194+G1194,-2)</f>
        <v>0</v>
      </c>
      <c r="I1194" s="57">
        <f>+ROUND(Q$1194+H1194,-2)</f>
        <v>0</v>
      </c>
      <c r="J1194" s="57">
        <f>+ROUND(Q$1194+I1194,-2)</f>
        <v>0</v>
      </c>
      <c r="K1194" s="57">
        <f>+ROUND(Q$1194+J1194,-2)</f>
        <v>0</v>
      </c>
      <c r="L1194" s="57">
        <f>+ROUND(Q$1194+K1194,-2)</f>
        <v>0</v>
      </c>
      <c r="M1194" s="57">
        <f>+ROUND(Q$1194+L1194,-2)</f>
        <v>0</v>
      </c>
      <c r="N1194" s="57">
        <f>+ROUND(Q$1194+M1194,-2)</f>
        <v>0</v>
      </c>
      <c r="O1194" s="63">
        <f>+ROUND(Q$1194+N1194,-2)</f>
        <v>0</v>
      </c>
      <c r="P1194" s="65">
        <f t="shared" si="274"/>
        <v>0</v>
      </c>
      <c r="Q1194" s="148">
        <f t="shared" si="309"/>
        <v>0</v>
      </c>
      <c r="S1194" s="65">
        <f t="shared" si="306"/>
        <v>0</v>
      </c>
      <c r="T1194" s="134"/>
    </row>
    <row r="1195" spans="1:20" ht="24.75" customHeight="1" outlineLevel="1">
      <c r="A1195" s="19"/>
      <c r="B1195" s="20">
        <v>5550000</v>
      </c>
      <c r="C1195" s="71" t="s">
        <v>1048</v>
      </c>
      <c r="D1195" s="57">
        <f t="shared" ref="D1195:O1195" si="319">+D1196+D1203</f>
        <v>0</v>
      </c>
      <c r="E1195" s="57">
        <f t="shared" si="319"/>
        <v>0</v>
      </c>
      <c r="F1195" s="57">
        <f t="shared" si="319"/>
        <v>0</v>
      </c>
      <c r="G1195" s="57">
        <f t="shared" si="319"/>
        <v>0</v>
      </c>
      <c r="H1195" s="57">
        <f t="shared" si="319"/>
        <v>0</v>
      </c>
      <c r="I1195" s="57">
        <f t="shared" si="319"/>
        <v>0</v>
      </c>
      <c r="J1195" s="57">
        <f t="shared" si="319"/>
        <v>0</v>
      </c>
      <c r="K1195" s="57">
        <f t="shared" si="319"/>
        <v>0</v>
      </c>
      <c r="L1195" s="57">
        <f t="shared" si="319"/>
        <v>0</v>
      </c>
      <c r="M1195" s="57">
        <f t="shared" si="319"/>
        <v>0</v>
      </c>
      <c r="N1195" s="57">
        <f t="shared" si="319"/>
        <v>0</v>
      </c>
      <c r="O1195" s="63">
        <f t="shared" si="319"/>
        <v>0</v>
      </c>
      <c r="P1195" s="65">
        <f t="shared" si="274"/>
        <v>0</v>
      </c>
      <c r="Q1195" s="148">
        <f t="shared" si="309"/>
        <v>0</v>
      </c>
      <c r="S1195" s="65">
        <f t="shared" si="306"/>
        <v>0</v>
      </c>
      <c r="T1195" s="134"/>
    </row>
    <row r="1196" spans="1:20" ht="24.75" customHeight="1" outlineLevel="1">
      <c r="A1196" s="19"/>
      <c r="B1196" s="20">
        <v>5551000</v>
      </c>
      <c r="C1196" s="71" t="s">
        <v>920</v>
      </c>
      <c r="D1196" s="57">
        <f t="shared" ref="D1196:O1196" si="320">+SUM(D1197:D1202)</f>
        <v>0</v>
      </c>
      <c r="E1196" s="57">
        <f t="shared" si="320"/>
        <v>0</v>
      </c>
      <c r="F1196" s="57">
        <f t="shared" si="320"/>
        <v>0</v>
      </c>
      <c r="G1196" s="57">
        <f t="shared" si="320"/>
        <v>0</v>
      </c>
      <c r="H1196" s="57">
        <f t="shared" si="320"/>
        <v>0</v>
      </c>
      <c r="I1196" s="57">
        <f t="shared" si="320"/>
        <v>0</v>
      </c>
      <c r="J1196" s="57">
        <f t="shared" si="320"/>
        <v>0</v>
      </c>
      <c r="K1196" s="57">
        <f t="shared" si="320"/>
        <v>0</v>
      </c>
      <c r="L1196" s="57">
        <f t="shared" si="320"/>
        <v>0</v>
      </c>
      <c r="M1196" s="57">
        <f t="shared" si="320"/>
        <v>0</v>
      </c>
      <c r="N1196" s="57">
        <f t="shared" si="320"/>
        <v>0</v>
      </c>
      <c r="O1196" s="63">
        <f t="shared" si="320"/>
        <v>0</v>
      </c>
      <c r="P1196" s="65">
        <f t="shared" si="274"/>
        <v>0</v>
      </c>
      <c r="Q1196" s="148">
        <f t="shared" si="309"/>
        <v>0</v>
      </c>
      <c r="S1196" s="65">
        <f t="shared" si="306"/>
        <v>0</v>
      </c>
      <c r="T1196" s="134"/>
    </row>
    <row r="1197" spans="1:20" ht="24.75" customHeight="1" outlineLevel="1">
      <c r="A1197" s="19">
        <v>52102</v>
      </c>
      <c r="B1197" s="20">
        <v>5551100</v>
      </c>
      <c r="C1197" s="71" t="s">
        <v>921</v>
      </c>
      <c r="D1197" s="57">
        <v>0</v>
      </c>
      <c r="E1197" s="57">
        <v>0</v>
      </c>
      <c r="F1197" s="57">
        <f>+ROUND(Q$1197+E1197,-2)</f>
        <v>0</v>
      </c>
      <c r="G1197" s="57">
        <f>+ROUND(Q$1197+F1197,-2)</f>
        <v>0</v>
      </c>
      <c r="H1197" s="57">
        <f>+ROUND(Q$1197+G1197,-2)</f>
        <v>0</v>
      </c>
      <c r="I1197" s="57">
        <f>+ROUND(Q$1197+H1197,-2)</f>
        <v>0</v>
      </c>
      <c r="J1197" s="57">
        <f>+ROUND(Q$1197+I1197,-2)</f>
        <v>0</v>
      </c>
      <c r="K1197" s="57">
        <f>+ROUND(Q$1197+J1197,-2)</f>
        <v>0</v>
      </c>
      <c r="L1197" s="57">
        <f>+ROUND(Q$1197+K1197,-2)</f>
        <v>0</v>
      </c>
      <c r="M1197" s="57">
        <f>+ROUND(Q$1197+L1197,-2)</f>
        <v>0</v>
      </c>
      <c r="N1197" s="57">
        <f>+ROUND(Q$1197+M1197,-2)</f>
        <v>0</v>
      </c>
      <c r="O1197" s="63">
        <f>+ROUND(Q$1197+N1197,-2)</f>
        <v>0</v>
      </c>
      <c r="P1197" s="65">
        <f t="shared" si="274"/>
        <v>0</v>
      </c>
      <c r="Q1197" s="148">
        <f t="shared" si="309"/>
        <v>0</v>
      </c>
      <c r="S1197" s="65">
        <f t="shared" si="306"/>
        <v>0</v>
      </c>
      <c r="T1197" s="134"/>
    </row>
    <row r="1198" spans="1:20" ht="24.75" customHeight="1" outlineLevel="1">
      <c r="A1198" s="19"/>
      <c r="B1198" s="20">
        <v>5551200</v>
      </c>
      <c r="C1198" s="71" t="s">
        <v>922</v>
      </c>
      <c r="D1198" s="57">
        <v>0</v>
      </c>
      <c r="E1198" s="57">
        <v>0</v>
      </c>
      <c r="F1198" s="57">
        <f>+ROUND(Q$1198+E1198,-2)</f>
        <v>0</v>
      </c>
      <c r="G1198" s="57">
        <f>+ROUND(Q$1198+F1198,-2)</f>
        <v>0</v>
      </c>
      <c r="H1198" s="57">
        <f>+ROUND(Q$1198+G1198,-2)</f>
        <v>0</v>
      </c>
      <c r="I1198" s="57">
        <f>+ROUND(Q$1198+H1198,-2)</f>
        <v>0</v>
      </c>
      <c r="J1198" s="57">
        <f>+ROUND(Q$1198+I1198,-2)</f>
        <v>0</v>
      </c>
      <c r="K1198" s="57">
        <f>+ROUND(Q$1198+J1198,-2)</f>
        <v>0</v>
      </c>
      <c r="L1198" s="57">
        <f>+ROUND(Q$1198+K1198,-2)</f>
        <v>0</v>
      </c>
      <c r="M1198" s="57">
        <f>+ROUND(Q$1198+L1198,-2)</f>
        <v>0</v>
      </c>
      <c r="N1198" s="57">
        <f>+ROUND(Q$1198+M1198,-2)</f>
        <v>0</v>
      </c>
      <c r="O1198" s="63">
        <f>+ROUND(Q$1198+N1198,-2)</f>
        <v>0</v>
      </c>
      <c r="P1198" s="65">
        <f t="shared" si="274"/>
        <v>0</v>
      </c>
      <c r="Q1198" s="148">
        <f t="shared" si="309"/>
        <v>0</v>
      </c>
      <c r="S1198" s="65">
        <f t="shared" si="306"/>
        <v>0</v>
      </c>
      <c r="T1198" s="134"/>
    </row>
    <row r="1199" spans="1:20" ht="24.75" customHeight="1" outlineLevel="1">
      <c r="A1199" s="19">
        <v>52103</v>
      </c>
      <c r="B1199" s="20">
        <v>5551300</v>
      </c>
      <c r="C1199" s="71" t="s">
        <v>923</v>
      </c>
      <c r="D1199" s="57">
        <v>0</v>
      </c>
      <c r="E1199" s="57">
        <v>0</v>
      </c>
      <c r="F1199" s="57">
        <f>+ROUND(Q$1199+E1199,-2)</f>
        <v>0</v>
      </c>
      <c r="G1199" s="57">
        <f>+ROUND(Q$1199+F1199,-2)</f>
        <v>0</v>
      </c>
      <c r="H1199" s="57">
        <f>+ROUND(Q$1199+G1199,-2)</f>
        <v>0</v>
      </c>
      <c r="I1199" s="57">
        <f>+ROUND(Q$1199+H1199,-2)</f>
        <v>0</v>
      </c>
      <c r="J1199" s="57">
        <f>+ROUND(Q$1199+I1199,-2)</f>
        <v>0</v>
      </c>
      <c r="K1199" s="57">
        <f>+ROUND(Q$1199+J1199,-2)</f>
        <v>0</v>
      </c>
      <c r="L1199" s="57">
        <f>+ROUND(Q$1199+K1199,-2)</f>
        <v>0</v>
      </c>
      <c r="M1199" s="57">
        <f>+ROUND(Q$1199+L1199,-2)</f>
        <v>0</v>
      </c>
      <c r="N1199" s="57">
        <f>+ROUND(Q$1199+M1199,-2)</f>
        <v>0</v>
      </c>
      <c r="O1199" s="63">
        <f>+ROUND(Q$1199+N1199,-2)</f>
        <v>0</v>
      </c>
      <c r="P1199" s="65">
        <f t="shared" si="274"/>
        <v>0</v>
      </c>
      <c r="Q1199" s="148">
        <f t="shared" si="309"/>
        <v>0</v>
      </c>
      <c r="S1199" s="65">
        <f t="shared" si="306"/>
        <v>0</v>
      </c>
      <c r="T1199" s="134"/>
    </row>
    <row r="1200" spans="1:20" ht="24.75" customHeight="1" outlineLevel="1">
      <c r="A1200" s="19">
        <v>52104</v>
      </c>
      <c r="B1200" s="20">
        <v>5551400</v>
      </c>
      <c r="C1200" s="71" t="s">
        <v>924</v>
      </c>
      <c r="D1200" s="57">
        <v>0</v>
      </c>
      <c r="E1200" s="57">
        <v>0</v>
      </c>
      <c r="F1200" s="57">
        <f>+ROUND(Q$1200+E1200,-2)</f>
        <v>0</v>
      </c>
      <c r="G1200" s="57">
        <f>+ROUND(Q$1200+F1200,-2)</f>
        <v>0</v>
      </c>
      <c r="H1200" s="57">
        <f>+ROUND(Q$1200+G1200,-2)</f>
        <v>0</v>
      </c>
      <c r="I1200" s="57">
        <f>+ROUND(Q$1200+H1200,-2)</f>
        <v>0</v>
      </c>
      <c r="J1200" s="57">
        <f>+ROUND(Q$1200+I1200,-2)</f>
        <v>0</v>
      </c>
      <c r="K1200" s="57">
        <f>+ROUND(Q$1200+J1200,-2)</f>
        <v>0</v>
      </c>
      <c r="L1200" s="57">
        <f>+ROUND(Q$1200+K1200,-2)</f>
        <v>0</v>
      </c>
      <c r="M1200" s="57">
        <f>+ROUND(Q$1200+L1200,-2)</f>
        <v>0</v>
      </c>
      <c r="N1200" s="57">
        <f>+ROUND(Q$1200+M1200,-2)</f>
        <v>0</v>
      </c>
      <c r="O1200" s="63">
        <f>+ROUND(Q$1200+N1200,-2)</f>
        <v>0</v>
      </c>
      <c r="P1200" s="65">
        <f t="shared" si="274"/>
        <v>0</v>
      </c>
      <c r="Q1200" s="148">
        <f t="shared" si="309"/>
        <v>0</v>
      </c>
      <c r="S1200" s="65">
        <f t="shared" si="306"/>
        <v>0</v>
      </c>
      <c r="T1200" s="134"/>
    </row>
    <row r="1201" spans="1:20" ht="24.75" customHeight="1" outlineLevel="1">
      <c r="A1201" s="19">
        <v>52101</v>
      </c>
      <c r="B1201" s="20">
        <v>5551500</v>
      </c>
      <c r="C1201" s="71" t="s">
        <v>925</v>
      </c>
      <c r="D1201" s="57">
        <v>0</v>
      </c>
      <c r="E1201" s="57">
        <v>0</v>
      </c>
      <c r="F1201" s="57">
        <f>+ROUND(Q$1201+E1201,-2)</f>
        <v>0</v>
      </c>
      <c r="G1201" s="57">
        <f>+ROUND(Q$1201+F1201,-2)</f>
        <v>0</v>
      </c>
      <c r="H1201" s="57">
        <f>+ROUND(Q$1201+G1201,-2)</f>
        <v>0</v>
      </c>
      <c r="I1201" s="57">
        <f>+ROUND(Q$1201+H1201,-2)</f>
        <v>0</v>
      </c>
      <c r="J1201" s="57">
        <f>+ROUND(Q$1201+I1201,-2)</f>
        <v>0</v>
      </c>
      <c r="K1201" s="57">
        <f>+ROUND(Q$1201+J1201,-2)</f>
        <v>0</v>
      </c>
      <c r="L1201" s="57">
        <f>+ROUND(Q$1201+K1201,-2)</f>
        <v>0</v>
      </c>
      <c r="M1201" s="57">
        <f>+ROUND(Q$1201+L1201,-2)</f>
        <v>0</v>
      </c>
      <c r="N1201" s="57">
        <f>+ROUND(Q$1201+M1201,-2)</f>
        <v>0</v>
      </c>
      <c r="O1201" s="63">
        <f>+ROUND(Q$1201+N1201,-2)</f>
        <v>0</v>
      </c>
      <c r="P1201" s="65">
        <f t="shared" si="274"/>
        <v>0</v>
      </c>
      <c r="Q1201" s="148">
        <f t="shared" si="309"/>
        <v>0</v>
      </c>
      <c r="S1201" s="65">
        <f t="shared" si="306"/>
        <v>0</v>
      </c>
      <c r="T1201" s="134"/>
    </row>
    <row r="1202" spans="1:20" ht="24.75" customHeight="1" outlineLevel="1">
      <c r="A1202" s="19">
        <v>52109</v>
      </c>
      <c r="B1202" s="20">
        <v>5551900</v>
      </c>
      <c r="C1202" s="71" t="s">
        <v>926</v>
      </c>
      <c r="D1202" s="57">
        <v>0</v>
      </c>
      <c r="E1202" s="57">
        <v>0</v>
      </c>
      <c r="F1202" s="57">
        <f>+ROUND(Q$1202+E1202,-2)</f>
        <v>0</v>
      </c>
      <c r="G1202" s="57">
        <f>+ROUND(Q$1202+F1202,-2)</f>
        <v>0</v>
      </c>
      <c r="H1202" s="57">
        <f>+ROUND(Q$1202+G1202,-2)</f>
        <v>0</v>
      </c>
      <c r="I1202" s="57">
        <f>+ROUND(Q$1202+H1202,-2)</f>
        <v>0</v>
      </c>
      <c r="J1202" s="57">
        <f>+ROUND(Q$1202+I1202,-2)</f>
        <v>0</v>
      </c>
      <c r="K1202" s="57">
        <f>+ROUND(Q$1202+J1202,-2)</f>
        <v>0</v>
      </c>
      <c r="L1202" s="57">
        <f>+ROUND(Q$1202+K1202,-2)</f>
        <v>0</v>
      </c>
      <c r="M1202" s="57">
        <f>+ROUND(Q$1202+L1202,-2)</f>
        <v>0</v>
      </c>
      <c r="N1202" s="57">
        <f>+ROUND(Q$1202+M1202,-2)</f>
        <v>0</v>
      </c>
      <c r="O1202" s="63">
        <f>+ROUND(Q$1202+N1202,-2)</f>
        <v>0</v>
      </c>
      <c r="P1202" s="65">
        <f t="shared" si="274"/>
        <v>0</v>
      </c>
      <c r="Q1202" s="148">
        <f t="shared" si="309"/>
        <v>0</v>
      </c>
      <c r="S1202" s="65">
        <f t="shared" si="306"/>
        <v>0</v>
      </c>
      <c r="T1202" s="134"/>
    </row>
    <row r="1203" spans="1:20" ht="24.75" customHeight="1" outlineLevel="1">
      <c r="A1203" s="19"/>
      <c r="B1203" s="20">
        <v>5552000</v>
      </c>
      <c r="C1203" s="71" t="s">
        <v>1049</v>
      </c>
      <c r="D1203" s="57">
        <f t="shared" ref="D1203:O1203" si="321">+SUM(D1204:D1209)</f>
        <v>0</v>
      </c>
      <c r="E1203" s="57">
        <f t="shared" si="321"/>
        <v>0</v>
      </c>
      <c r="F1203" s="57">
        <f t="shared" si="321"/>
        <v>0</v>
      </c>
      <c r="G1203" s="57">
        <f t="shared" si="321"/>
        <v>0</v>
      </c>
      <c r="H1203" s="57">
        <f t="shared" si="321"/>
        <v>0</v>
      </c>
      <c r="I1203" s="57">
        <f t="shared" si="321"/>
        <v>0</v>
      </c>
      <c r="J1203" s="57">
        <f t="shared" si="321"/>
        <v>0</v>
      </c>
      <c r="K1203" s="57">
        <f t="shared" si="321"/>
        <v>0</v>
      </c>
      <c r="L1203" s="57">
        <f t="shared" si="321"/>
        <v>0</v>
      </c>
      <c r="M1203" s="57">
        <f t="shared" si="321"/>
        <v>0</v>
      </c>
      <c r="N1203" s="57">
        <f t="shared" si="321"/>
        <v>0</v>
      </c>
      <c r="O1203" s="63">
        <f t="shared" si="321"/>
        <v>0</v>
      </c>
      <c r="P1203" s="65">
        <f t="shared" si="274"/>
        <v>0</v>
      </c>
      <c r="Q1203" s="148">
        <f t="shared" si="309"/>
        <v>0</v>
      </c>
      <c r="S1203" s="65">
        <f t="shared" si="306"/>
        <v>0</v>
      </c>
      <c r="T1203" s="134"/>
    </row>
    <row r="1204" spans="1:20" ht="24.75" customHeight="1" outlineLevel="1">
      <c r="A1204" s="19">
        <v>52202</v>
      </c>
      <c r="B1204" s="20">
        <v>5552100</v>
      </c>
      <c r="C1204" s="71" t="s">
        <v>928</v>
      </c>
      <c r="D1204" s="57">
        <v>0</v>
      </c>
      <c r="E1204" s="57">
        <v>0</v>
      </c>
      <c r="F1204" s="57">
        <f>+ROUND(Q$1204+E1204,-2)</f>
        <v>0</v>
      </c>
      <c r="G1204" s="57">
        <f>+ROUND(Q$1204+F1204,-2)</f>
        <v>0</v>
      </c>
      <c r="H1204" s="57">
        <f>+ROUND(Q$1204+G1204,-2)</f>
        <v>0</v>
      </c>
      <c r="I1204" s="57">
        <f>+ROUND(Q$1204+H1204,-2)</f>
        <v>0</v>
      </c>
      <c r="J1204" s="57">
        <f>+ROUND(Q$1204+I1204,-2)</f>
        <v>0</v>
      </c>
      <c r="K1204" s="57">
        <f>+ROUND(Q$1204+J1204,-2)</f>
        <v>0</v>
      </c>
      <c r="L1204" s="57">
        <f>+ROUND(Q$1204+K1204,-2)</f>
        <v>0</v>
      </c>
      <c r="M1204" s="57">
        <f>+ROUND(Q$1204+L1204,-2)</f>
        <v>0</v>
      </c>
      <c r="N1204" s="57">
        <f>+ROUND(Q$1204+M1204,-2)</f>
        <v>0</v>
      </c>
      <c r="O1204" s="63">
        <f>+ROUND(Q$1204+N1204,-2)</f>
        <v>0</v>
      </c>
      <c r="P1204" s="65">
        <f t="shared" si="274"/>
        <v>0</v>
      </c>
      <c r="Q1204" s="148">
        <f t="shared" si="309"/>
        <v>0</v>
      </c>
      <c r="S1204" s="65">
        <f t="shared" si="306"/>
        <v>0</v>
      </c>
      <c r="T1204" s="134"/>
    </row>
    <row r="1205" spans="1:20" ht="24.75" customHeight="1" outlineLevel="1">
      <c r="A1205" s="19"/>
      <c r="B1205" s="20">
        <v>5552200</v>
      </c>
      <c r="C1205" s="71" t="s">
        <v>929</v>
      </c>
      <c r="D1205" s="57">
        <v>0</v>
      </c>
      <c r="E1205" s="57">
        <v>0</v>
      </c>
      <c r="F1205" s="57">
        <f>+ROUND(Q$1205+E1205,-2)</f>
        <v>0</v>
      </c>
      <c r="G1205" s="57">
        <f>+ROUND(Q$1205+F1205,-2)</f>
        <v>0</v>
      </c>
      <c r="H1205" s="57">
        <f>+ROUND(Q$1205+G1205,-2)</f>
        <v>0</v>
      </c>
      <c r="I1205" s="57">
        <f>+ROUND(Q$1205+H1205,-2)</f>
        <v>0</v>
      </c>
      <c r="J1205" s="57">
        <f>+ROUND(Q$1205+I1205,-2)</f>
        <v>0</v>
      </c>
      <c r="K1205" s="57">
        <f>+ROUND(Q$1205+J1205,-2)</f>
        <v>0</v>
      </c>
      <c r="L1205" s="57">
        <f>+ROUND(Q$1205+K1205,-2)</f>
        <v>0</v>
      </c>
      <c r="M1205" s="57">
        <f>+ROUND(Q$1205+L1205,-2)</f>
        <v>0</v>
      </c>
      <c r="N1205" s="57">
        <f>+ROUND(Q$1205+M1205,-2)</f>
        <v>0</v>
      </c>
      <c r="O1205" s="63">
        <f>+ROUND(Q$1205+N1205,-2)</f>
        <v>0</v>
      </c>
      <c r="P1205" s="65">
        <f t="shared" si="274"/>
        <v>0</v>
      </c>
      <c r="Q1205" s="148">
        <f t="shared" si="309"/>
        <v>0</v>
      </c>
      <c r="S1205" s="65">
        <f t="shared" si="306"/>
        <v>0</v>
      </c>
      <c r="T1205" s="134"/>
    </row>
    <row r="1206" spans="1:20" ht="24.75" customHeight="1" outlineLevel="1">
      <c r="A1206" s="19">
        <v>52203</v>
      </c>
      <c r="B1206" s="20">
        <v>5552300</v>
      </c>
      <c r="C1206" s="71" t="s">
        <v>930</v>
      </c>
      <c r="D1206" s="57">
        <v>0</v>
      </c>
      <c r="E1206" s="57">
        <v>0</v>
      </c>
      <c r="F1206" s="57">
        <f>+ROUND(Q$1206+E1206,-2)</f>
        <v>0</v>
      </c>
      <c r="G1206" s="57">
        <f>+ROUND(Q$1206+F1206,-2)</f>
        <v>0</v>
      </c>
      <c r="H1206" s="57">
        <f>+ROUND(Q$1206+G1206,-2)</f>
        <v>0</v>
      </c>
      <c r="I1206" s="57">
        <f>+ROUND(Q$1206+H1206,-2)</f>
        <v>0</v>
      </c>
      <c r="J1206" s="57">
        <f>+ROUND(Q$1206+I1206,-2)</f>
        <v>0</v>
      </c>
      <c r="K1206" s="57">
        <f>+ROUND(Q$1206+J1206,-2)</f>
        <v>0</v>
      </c>
      <c r="L1206" s="57">
        <f>+ROUND(Q$1206+K1206,-2)</f>
        <v>0</v>
      </c>
      <c r="M1206" s="57">
        <f>+ROUND(Q$1206+L1206,-2)</f>
        <v>0</v>
      </c>
      <c r="N1206" s="57">
        <f>+ROUND(Q$1206+M1206,-2)</f>
        <v>0</v>
      </c>
      <c r="O1206" s="63">
        <f>+ROUND(Q$1206+N1206,-2)</f>
        <v>0</v>
      </c>
      <c r="P1206" s="65">
        <f t="shared" si="274"/>
        <v>0</v>
      </c>
      <c r="Q1206" s="148">
        <f t="shared" si="309"/>
        <v>0</v>
      </c>
      <c r="S1206" s="65">
        <f t="shared" si="306"/>
        <v>0</v>
      </c>
      <c r="T1206" s="134"/>
    </row>
    <row r="1207" spans="1:20" ht="24.75" customHeight="1" outlineLevel="1">
      <c r="A1207" s="19">
        <v>52204</v>
      </c>
      <c r="B1207" s="20">
        <v>5552400</v>
      </c>
      <c r="C1207" s="71" t="s">
        <v>931</v>
      </c>
      <c r="D1207" s="57">
        <v>0</v>
      </c>
      <c r="E1207" s="57">
        <v>0</v>
      </c>
      <c r="F1207" s="57">
        <f>+ROUND(Q$1207+E1207,-2)</f>
        <v>0</v>
      </c>
      <c r="G1207" s="57">
        <f>+ROUND(Q$1207+F1207,-2)</f>
        <v>0</v>
      </c>
      <c r="H1207" s="57">
        <f>+ROUND(Q$1207+G1207,-2)</f>
        <v>0</v>
      </c>
      <c r="I1207" s="57">
        <f>+ROUND(Q$1207+H1207,-2)</f>
        <v>0</v>
      </c>
      <c r="J1207" s="57">
        <f>+ROUND(Q$1207+I1207,-2)</f>
        <v>0</v>
      </c>
      <c r="K1207" s="57">
        <f>+ROUND(Q$1207+J1207,-2)</f>
        <v>0</v>
      </c>
      <c r="L1207" s="57">
        <f>+ROUND(Q$1207+K1207,-2)</f>
        <v>0</v>
      </c>
      <c r="M1207" s="57">
        <f>+ROUND(Q$1207+L1207,-2)</f>
        <v>0</v>
      </c>
      <c r="N1207" s="57">
        <f>+ROUND(Q$1207+M1207,-2)</f>
        <v>0</v>
      </c>
      <c r="O1207" s="63">
        <f>+ROUND(Q$1207+N1207,-2)</f>
        <v>0</v>
      </c>
      <c r="P1207" s="65">
        <f t="shared" si="274"/>
        <v>0</v>
      </c>
      <c r="Q1207" s="148">
        <f t="shared" si="309"/>
        <v>0</v>
      </c>
      <c r="S1207" s="65">
        <f t="shared" si="306"/>
        <v>0</v>
      </c>
      <c r="T1207" s="134"/>
    </row>
    <row r="1208" spans="1:20" ht="24.75" customHeight="1" outlineLevel="1">
      <c r="A1208" s="19">
        <v>52201</v>
      </c>
      <c r="B1208" s="20">
        <v>5552500</v>
      </c>
      <c r="C1208" s="71" t="s">
        <v>932</v>
      </c>
      <c r="D1208" s="57">
        <v>0</v>
      </c>
      <c r="E1208" s="57">
        <v>0</v>
      </c>
      <c r="F1208" s="57">
        <f>+ROUND(Q$1208+E1208,-2)</f>
        <v>0</v>
      </c>
      <c r="G1208" s="57">
        <f>+ROUND(Q$1208+F1208,-2)</f>
        <v>0</v>
      </c>
      <c r="H1208" s="57">
        <f>+ROUND(Q$1208+G1208,-2)</f>
        <v>0</v>
      </c>
      <c r="I1208" s="57">
        <f>+ROUND(Q$1208+H1208,-2)</f>
        <v>0</v>
      </c>
      <c r="J1208" s="57">
        <f>+ROUND(Q$1208+I1208,-2)</f>
        <v>0</v>
      </c>
      <c r="K1208" s="57">
        <f>+ROUND(Q$1208+J1208,-2)</f>
        <v>0</v>
      </c>
      <c r="L1208" s="57">
        <f>+ROUND(Q$1208+K1208,-2)</f>
        <v>0</v>
      </c>
      <c r="M1208" s="57">
        <f>+ROUND(Q$1208+L1208,-2)</f>
        <v>0</v>
      </c>
      <c r="N1208" s="57">
        <f>+ROUND(Q$1208+M1208,-2)</f>
        <v>0</v>
      </c>
      <c r="O1208" s="63">
        <f>+ROUND(Q$1208+N1208,-2)</f>
        <v>0</v>
      </c>
      <c r="P1208" s="65">
        <f t="shared" si="274"/>
        <v>0</v>
      </c>
      <c r="Q1208" s="148">
        <f t="shared" si="309"/>
        <v>0</v>
      </c>
      <c r="S1208" s="65">
        <f t="shared" si="306"/>
        <v>0</v>
      </c>
      <c r="T1208" s="134"/>
    </row>
    <row r="1209" spans="1:20" ht="24.75" customHeight="1" outlineLevel="1">
      <c r="A1209" s="19">
        <v>52209</v>
      </c>
      <c r="B1209" s="20">
        <v>5552900</v>
      </c>
      <c r="C1209" s="71" t="s">
        <v>933</v>
      </c>
      <c r="D1209" s="57">
        <v>0</v>
      </c>
      <c r="E1209" s="57">
        <v>0</v>
      </c>
      <c r="F1209" s="57">
        <f>+ROUND(Q$1209+E1209,-2)</f>
        <v>0</v>
      </c>
      <c r="G1209" s="57">
        <f>+ROUND(Q$1209+F1209,-2)</f>
        <v>0</v>
      </c>
      <c r="H1209" s="57">
        <f>+ROUND(Q$1209+G1209,-2)</f>
        <v>0</v>
      </c>
      <c r="I1209" s="57">
        <f>+ROUND(Q$1209+H1209,-2)</f>
        <v>0</v>
      </c>
      <c r="J1209" s="57">
        <f>+ROUND(Q$1209+I1209,-2)</f>
        <v>0</v>
      </c>
      <c r="K1209" s="57">
        <f>+ROUND(Q$1209+J1209,-2)</f>
        <v>0</v>
      </c>
      <c r="L1209" s="57">
        <f>+ROUND(Q$1209+K1209,-2)</f>
        <v>0</v>
      </c>
      <c r="M1209" s="57">
        <f>+ROUND(Q$1209+L1209,-2)</f>
        <v>0</v>
      </c>
      <c r="N1209" s="57">
        <f>+ROUND(Q$1209+M1209,-2)</f>
        <v>0</v>
      </c>
      <c r="O1209" s="63">
        <f>+ROUND(Q$1209+N1209,-2)</f>
        <v>0</v>
      </c>
      <c r="P1209" s="65">
        <f t="shared" si="274"/>
        <v>0</v>
      </c>
      <c r="Q1209" s="148">
        <f t="shared" si="309"/>
        <v>0</v>
      </c>
      <c r="S1209" s="65">
        <f t="shared" si="306"/>
        <v>0</v>
      </c>
      <c r="T1209" s="134"/>
    </row>
    <row r="1210" spans="1:20" ht="24.75" customHeight="1" outlineLevel="1">
      <c r="A1210" s="19"/>
      <c r="B1210" s="20">
        <v>5560000</v>
      </c>
      <c r="C1210" s="71" t="s">
        <v>1050</v>
      </c>
      <c r="D1210" s="57">
        <f t="shared" ref="D1210:O1210" si="322">+SUM(D1211:D1215)</f>
        <v>0</v>
      </c>
      <c r="E1210" s="57">
        <f t="shared" si="322"/>
        <v>0</v>
      </c>
      <c r="F1210" s="57">
        <f t="shared" si="322"/>
        <v>0</v>
      </c>
      <c r="G1210" s="57">
        <f t="shared" si="322"/>
        <v>0</v>
      </c>
      <c r="H1210" s="57">
        <f t="shared" si="322"/>
        <v>0</v>
      </c>
      <c r="I1210" s="57">
        <f t="shared" si="322"/>
        <v>0</v>
      </c>
      <c r="J1210" s="57">
        <f t="shared" si="322"/>
        <v>0</v>
      </c>
      <c r="K1210" s="57">
        <f t="shared" si="322"/>
        <v>0</v>
      </c>
      <c r="L1210" s="57">
        <f t="shared" si="322"/>
        <v>0</v>
      </c>
      <c r="M1210" s="57">
        <f t="shared" si="322"/>
        <v>0</v>
      </c>
      <c r="N1210" s="57">
        <f t="shared" si="322"/>
        <v>0</v>
      </c>
      <c r="O1210" s="63">
        <f t="shared" si="322"/>
        <v>0</v>
      </c>
      <c r="P1210" s="65">
        <f t="shared" si="274"/>
        <v>0</v>
      </c>
      <c r="Q1210" s="148">
        <f t="shared" si="309"/>
        <v>0</v>
      </c>
      <c r="S1210" s="65">
        <f t="shared" si="306"/>
        <v>0</v>
      </c>
      <c r="T1210" s="134"/>
    </row>
    <row r="1211" spans="1:20" ht="24.75" customHeight="1" outlineLevel="1">
      <c r="A1211" s="19"/>
      <c r="B1211" s="20">
        <v>5561000</v>
      </c>
      <c r="C1211" s="71" t="s">
        <v>1051</v>
      </c>
      <c r="D1211" s="57">
        <v>0</v>
      </c>
      <c r="E1211" s="57">
        <v>0</v>
      </c>
      <c r="F1211" s="57">
        <f>+ROUND(Q$1211+E1211,-2)</f>
        <v>0</v>
      </c>
      <c r="G1211" s="57">
        <f>+ROUND(Q$1211+F1211,-2)</f>
        <v>0</v>
      </c>
      <c r="H1211" s="57">
        <f>+ROUND(Q$1211+G1211,-2)</f>
        <v>0</v>
      </c>
      <c r="I1211" s="57">
        <f>+ROUND(Q$1211+H1211,-2)</f>
        <v>0</v>
      </c>
      <c r="J1211" s="57">
        <f>+ROUND(Q$1211+I1211,-2)</f>
        <v>0</v>
      </c>
      <c r="K1211" s="57">
        <f>+ROUND(Q$1211+J1211,-2)</f>
        <v>0</v>
      </c>
      <c r="L1211" s="57">
        <f>+ROUND(Q$1211+K1211,-2)</f>
        <v>0</v>
      </c>
      <c r="M1211" s="57">
        <f>+ROUND(Q$1211+L1211,-2)</f>
        <v>0</v>
      </c>
      <c r="N1211" s="57">
        <f>+ROUND(Q$1211+M1211,-2)</f>
        <v>0</v>
      </c>
      <c r="O1211" s="63">
        <f>+ROUND(Q$1211+N1211,-2)</f>
        <v>0</v>
      </c>
      <c r="P1211" s="65">
        <f t="shared" si="274"/>
        <v>0</v>
      </c>
      <c r="Q1211" s="148">
        <f t="shared" si="309"/>
        <v>0</v>
      </c>
      <c r="S1211" s="65">
        <f t="shared" si="306"/>
        <v>0</v>
      </c>
      <c r="T1211" s="134"/>
    </row>
    <row r="1212" spans="1:20" ht="24.75" customHeight="1" outlineLevel="1">
      <c r="A1212" s="19"/>
      <c r="B1212" s="20">
        <v>5562000</v>
      </c>
      <c r="C1212" s="71" t="s">
        <v>1052</v>
      </c>
      <c r="D1212" s="57">
        <v>0</v>
      </c>
      <c r="E1212" s="57">
        <v>0</v>
      </c>
      <c r="F1212" s="57">
        <f>+ROUND(Q$1212+E1212,-2)</f>
        <v>0</v>
      </c>
      <c r="G1212" s="57">
        <f>+ROUND(Q$1212+F1212,-2)</f>
        <v>0</v>
      </c>
      <c r="H1212" s="57">
        <f>+ROUND(Q$1212+G1212,-2)</f>
        <v>0</v>
      </c>
      <c r="I1212" s="57">
        <f>+ROUND(Q$1212+H1212,-2)</f>
        <v>0</v>
      </c>
      <c r="J1212" s="57">
        <f>+ROUND(Q$1212+I1212,-2)</f>
        <v>0</v>
      </c>
      <c r="K1212" s="57">
        <f>+ROUND(Q$1212+J1212,-2)</f>
        <v>0</v>
      </c>
      <c r="L1212" s="57">
        <f>+ROUND(Q$1212+K1212,-2)</f>
        <v>0</v>
      </c>
      <c r="M1212" s="57">
        <f>+ROUND(Q$1212+L1212,-2)</f>
        <v>0</v>
      </c>
      <c r="N1212" s="57">
        <f>+ROUND(Q$1212+M1212,-2)</f>
        <v>0</v>
      </c>
      <c r="O1212" s="63">
        <f>+ROUND(Q$1212+N1212,-2)</f>
        <v>0</v>
      </c>
      <c r="P1212" s="65">
        <f t="shared" si="274"/>
        <v>0</v>
      </c>
      <c r="Q1212" s="148">
        <f t="shared" si="309"/>
        <v>0</v>
      </c>
      <c r="S1212" s="65">
        <f t="shared" si="306"/>
        <v>0</v>
      </c>
      <c r="T1212" s="134"/>
    </row>
    <row r="1213" spans="1:20" ht="24.75" customHeight="1" outlineLevel="1">
      <c r="A1213" s="19"/>
      <c r="B1213" s="20">
        <v>5563000</v>
      </c>
      <c r="C1213" s="71" t="s">
        <v>1053</v>
      </c>
      <c r="D1213" s="57">
        <v>0</v>
      </c>
      <c r="E1213" s="57">
        <v>0</v>
      </c>
      <c r="F1213" s="57">
        <f>+ROUND(Q$1213+E1213,-2)</f>
        <v>0</v>
      </c>
      <c r="G1213" s="57">
        <f>+ROUND(Q$1213+F1213,-2)</f>
        <v>0</v>
      </c>
      <c r="H1213" s="57">
        <f>+ROUND(Q$1213+G1213,-2)</f>
        <v>0</v>
      </c>
      <c r="I1213" s="57">
        <f>+ROUND(Q$1213+H1213,-2)</f>
        <v>0</v>
      </c>
      <c r="J1213" s="57">
        <f>+ROUND(Q$1213+I1213,-2)</f>
        <v>0</v>
      </c>
      <c r="K1213" s="57">
        <f>+ROUND(Q$1213+J1213,-2)</f>
        <v>0</v>
      </c>
      <c r="L1213" s="57">
        <f>+ROUND(Q$1213+K1213,-2)</f>
        <v>0</v>
      </c>
      <c r="M1213" s="57">
        <f>+ROUND(Q$1213+L1213,-2)</f>
        <v>0</v>
      </c>
      <c r="N1213" s="57">
        <f>+ROUND(Q$1213+M1213,-2)</f>
        <v>0</v>
      </c>
      <c r="O1213" s="63">
        <f>+ROUND(Q$1213+N1213,-2)</f>
        <v>0</v>
      </c>
      <c r="P1213" s="65">
        <f t="shared" si="274"/>
        <v>0</v>
      </c>
      <c r="Q1213" s="148">
        <f t="shared" si="309"/>
        <v>0</v>
      </c>
      <c r="S1213" s="65">
        <f t="shared" si="306"/>
        <v>0</v>
      </c>
      <c r="T1213" s="134"/>
    </row>
    <row r="1214" spans="1:20" ht="24.75" customHeight="1" outlineLevel="1">
      <c r="A1214" s="19"/>
      <c r="B1214" s="20">
        <v>5564000</v>
      </c>
      <c r="C1214" s="71" t="s">
        <v>1054</v>
      </c>
      <c r="D1214" s="57">
        <v>0</v>
      </c>
      <c r="E1214" s="57">
        <v>0</v>
      </c>
      <c r="F1214" s="57">
        <f>+ROUND(Q$1214+E1214,-2)</f>
        <v>0</v>
      </c>
      <c r="G1214" s="57">
        <f>+ROUND(Q$1214+F1214,-2)</f>
        <v>0</v>
      </c>
      <c r="H1214" s="57">
        <f>+ROUND(Q$1214+G1214,-2)</f>
        <v>0</v>
      </c>
      <c r="I1214" s="57">
        <f>+ROUND(Q$1214+H1214,-2)</f>
        <v>0</v>
      </c>
      <c r="J1214" s="57">
        <f>+ROUND(Q$1214+I1214,-2)</f>
        <v>0</v>
      </c>
      <c r="K1214" s="57">
        <f>+ROUND(Q$1214+J1214,-2)</f>
        <v>0</v>
      </c>
      <c r="L1214" s="57">
        <f>+ROUND(Q$1214+K1214,-2)</f>
        <v>0</v>
      </c>
      <c r="M1214" s="57">
        <f>+ROUND(Q$1214+L1214,-2)</f>
        <v>0</v>
      </c>
      <c r="N1214" s="57">
        <f>+ROUND(Q$1214+M1214,-2)</f>
        <v>0</v>
      </c>
      <c r="O1214" s="63">
        <f>+ROUND(Q$1214+N1214,-2)</f>
        <v>0</v>
      </c>
      <c r="P1214" s="65">
        <f t="shared" si="274"/>
        <v>0</v>
      </c>
      <c r="Q1214" s="148">
        <f t="shared" si="309"/>
        <v>0</v>
      </c>
      <c r="S1214" s="65">
        <f t="shared" si="306"/>
        <v>0</v>
      </c>
      <c r="T1214" s="134"/>
    </row>
    <row r="1215" spans="1:20" ht="24.75" customHeight="1" outlineLevel="1">
      <c r="A1215" s="19"/>
      <c r="B1215" s="20">
        <v>5569000</v>
      </c>
      <c r="C1215" s="71" t="s">
        <v>720</v>
      </c>
      <c r="D1215" s="57">
        <f t="shared" ref="D1215:O1215" si="323">+D1216+D1217</f>
        <v>0</v>
      </c>
      <c r="E1215" s="57">
        <f t="shared" si="323"/>
        <v>0</v>
      </c>
      <c r="F1215" s="57">
        <f t="shared" si="323"/>
        <v>0</v>
      </c>
      <c r="G1215" s="57">
        <f t="shared" si="323"/>
        <v>0</v>
      </c>
      <c r="H1215" s="57">
        <f t="shared" si="323"/>
        <v>0</v>
      </c>
      <c r="I1215" s="57">
        <f t="shared" si="323"/>
        <v>0</v>
      </c>
      <c r="J1215" s="57">
        <f t="shared" si="323"/>
        <v>0</v>
      </c>
      <c r="K1215" s="57">
        <f t="shared" si="323"/>
        <v>0</v>
      </c>
      <c r="L1215" s="57">
        <f t="shared" si="323"/>
        <v>0</v>
      </c>
      <c r="M1215" s="57">
        <f t="shared" si="323"/>
        <v>0</v>
      </c>
      <c r="N1215" s="57">
        <f t="shared" si="323"/>
        <v>0</v>
      </c>
      <c r="O1215" s="63">
        <f t="shared" si="323"/>
        <v>0</v>
      </c>
      <c r="P1215" s="65">
        <f t="shared" si="274"/>
        <v>0</v>
      </c>
      <c r="Q1215" s="148">
        <f t="shared" si="309"/>
        <v>0</v>
      </c>
      <c r="S1215" s="65">
        <f t="shared" si="306"/>
        <v>0</v>
      </c>
      <c r="T1215" s="134"/>
    </row>
    <row r="1216" spans="1:20" ht="24.75" customHeight="1" outlineLevel="1">
      <c r="A1216" s="19">
        <v>52519</v>
      </c>
      <c r="B1216" s="20">
        <v>5569019</v>
      </c>
      <c r="C1216" s="71" t="s">
        <v>888</v>
      </c>
      <c r="D1216" s="57">
        <v>0</v>
      </c>
      <c r="E1216" s="57">
        <v>0</v>
      </c>
      <c r="F1216" s="57">
        <f>+ROUND(Q$1216+E1216,-2)</f>
        <v>0</v>
      </c>
      <c r="G1216" s="57">
        <f>+ROUND(Q$1216+F1216,-2)</f>
        <v>0</v>
      </c>
      <c r="H1216" s="57">
        <f>+ROUND(Q$1216+G1216,-2)</f>
        <v>0</v>
      </c>
      <c r="I1216" s="57">
        <f>+ROUND(Q$1216+H1216,-2)</f>
        <v>0</v>
      </c>
      <c r="J1216" s="57">
        <f>+ROUND(Q$1216+I1216,-2)</f>
        <v>0</v>
      </c>
      <c r="K1216" s="57">
        <f>+ROUND(Q$1216+J1216,-2)</f>
        <v>0</v>
      </c>
      <c r="L1216" s="57">
        <f>+ROUND(Q$1216+K1216,-2)</f>
        <v>0</v>
      </c>
      <c r="M1216" s="57">
        <f>+ROUND(Q$1216+L1216,-2)</f>
        <v>0</v>
      </c>
      <c r="N1216" s="57">
        <f>+ROUND(Q$1216+M1216,-2)</f>
        <v>0</v>
      </c>
      <c r="O1216" s="63">
        <f>+ROUND(Q$1216+N1216,-2)</f>
        <v>0</v>
      </c>
      <c r="P1216" s="65">
        <f t="shared" si="274"/>
        <v>0</v>
      </c>
      <c r="Q1216" s="148">
        <f t="shared" si="309"/>
        <v>0</v>
      </c>
      <c r="S1216" s="65">
        <f t="shared" si="306"/>
        <v>0</v>
      </c>
      <c r="T1216" s="134"/>
    </row>
    <row r="1217" spans="1:20" ht="24.75" customHeight="1" outlineLevel="1">
      <c r="A1217" s="19">
        <v>52539</v>
      </c>
      <c r="B1217" s="20">
        <v>5569039</v>
      </c>
      <c r="C1217" s="71" t="s">
        <v>889</v>
      </c>
      <c r="D1217" s="57">
        <v>0</v>
      </c>
      <c r="E1217" s="57">
        <v>0</v>
      </c>
      <c r="F1217" s="57">
        <f>+ROUND(Q$1217+E1217,-2)</f>
        <v>0</v>
      </c>
      <c r="G1217" s="57">
        <f>+ROUND(Q$1217+F1217,-2)</f>
        <v>0</v>
      </c>
      <c r="H1217" s="57">
        <f>+ROUND(Q$1217+G1217,-2)</f>
        <v>0</v>
      </c>
      <c r="I1217" s="57">
        <f>+ROUND(Q$1217+H1217,-2)</f>
        <v>0</v>
      </c>
      <c r="J1217" s="57">
        <f>+ROUND(Q$1217+I1217,-2)</f>
        <v>0</v>
      </c>
      <c r="K1217" s="57">
        <f>+ROUND(Q$1217+J1217,-2)</f>
        <v>0</v>
      </c>
      <c r="L1217" s="57">
        <f>+ROUND(Q$1217+K1217,-2)</f>
        <v>0</v>
      </c>
      <c r="M1217" s="57">
        <f>+ROUND(Q$1217+L1217,-2)</f>
        <v>0</v>
      </c>
      <c r="N1217" s="57">
        <f>+ROUND(Q$1217+M1217,-2)</f>
        <v>0</v>
      </c>
      <c r="O1217" s="63">
        <f>+ROUND(Q$1217+N1217,-2)</f>
        <v>0</v>
      </c>
      <c r="P1217" s="65">
        <f t="shared" si="274"/>
        <v>0</v>
      </c>
      <c r="Q1217" s="148">
        <f t="shared" si="309"/>
        <v>0</v>
      </c>
      <c r="S1217" s="65">
        <f t="shared" si="306"/>
        <v>0</v>
      </c>
      <c r="T1217" s="134"/>
    </row>
    <row r="1218" spans="1:20" ht="24.75" customHeight="1" outlineLevel="1">
      <c r="A1218" s="19">
        <v>52700</v>
      </c>
      <c r="B1218" s="20">
        <v>5570000</v>
      </c>
      <c r="C1218" s="71" t="s">
        <v>1055</v>
      </c>
      <c r="D1218" s="57">
        <f t="shared" ref="D1218:O1218" si="324">+SUM(D1219:D1221)+D1226</f>
        <v>87</v>
      </c>
      <c r="E1218" s="57">
        <f t="shared" si="324"/>
        <v>264836.37800000003</v>
      </c>
      <c r="F1218" s="57">
        <f t="shared" si="324"/>
        <v>532100</v>
      </c>
      <c r="G1218" s="57">
        <f t="shared" si="324"/>
        <v>799900</v>
      </c>
      <c r="H1218" s="57">
        <f t="shared" si="324"/>
        <v>1096200</v>
      </c>
      <c r="I1218" s="57">
        <f t="shared" si="324"/>
        <v>1369500</v>
      </c>
      <c r="J1218" s="57">
        <f t="shared" si="324"/>
        <v>1634800</v>
      </c>
      <c r="K1218" s="57">
        <f t="shared" si="324"/>
        <v>1902600</v>
      </c>
      <c r="L1218" s="57">
        <f t="shared" si="324"/>
        <v>2167400</v>
      </c>
      <c r="M1218" s="57">
        <f t="shared" si="324"/>
        <v>2441700</v>
      </c>
      <c r="N1218" s="57">
        <f t="shared" si="324"/>
        <v>2712000</v>
      </c>
      <c r="O1218" s="63">
        <f t="shared" si="324"/>
        <v>2979400</v>
      </c>
      <c r="P1218" s="65">
        <f t="shared" si="274"/>
        <v>0</v>
      </c>
      <c r="Q1218" s="148">
        <f t="shared" si="309"/>
        <v>264749.37800000003</v>
      </c>
      <c r="S1218" s="65">
        <f t="shared" si="306"/>
        <v>0</v>
      </c>
      <c r="T1218" s="134"/>
    </row>
    <row r="1219" spans="1:20" ht="24.75" customHeight="1" outlineLevel="1">
      <c r="A1219" s="19">
        <v>52701</v>
      </c>
      <c r="B1219" s="20">
        <v>5571000</v>
      </c>
      <c r="C1219" s="71" t="s">
        <v>1056</v>
      </c>
      <c r="D1219" s="57">
        <v>0</v>
      </c>
      <c r="E1219" s="57">
        <v>0</v>
      </c>
      <c r="F1219" s="57">
        <f>+ROUND(Q$1219+E1219,-2)</f>
        <v>0</v>
      </c>
      <c r="G1219" s="57">
        <f>+ROUND(Q$1219+F1219,-2)</f>
        <v>0</v>
      </c>
      <c r="H1219" s="57">
        <f>+ROUND(Q$1219+G1219,-2)</f>
        <v>0</v>
      </c>
      <c r="I1219" s="57">
        <f>+ROUND(Q$1219+H1219,-2)</f>
        <v>0</v>
      </c>
      <c r="J1219" s="57">
        <f>+ROUND(Q$1219+I1219,-2)</f>
        <v>0</v>
      </c>
      <c r="K1219" s="57">
        <f>+ROUND(Q$1219+J1219,-2)</f>
        <v>0</v>
      </c>
      <c r="L1219" s="57">
        <f>+ROUND(Q$1219+K1219,-2)</f>
        <v>0</v>
      </c>
      <c r="M1219" s="57">
        <f>+ROUND(Q$1219+L1219,-2)</f>
        <v>0</v>
      </c>
      <c r="N1219" s="57">
        <f>+ROUND(Q$1219+M1219,-2)</f>
        <v>0</v>
      </c>
      <c r="O1219" s="63">
        <f>+ROUND(Q$1219+N1219,-2)</f>
        <v>0</v>
      </c>
      <c r="P1219" s="164"/>
      <c r="Q1219" s="148">
        <f t="shared" si="309"/>
        <v>0</v>
      </c>
      <c r="R1219" s="167"/>
      <c r="S1219" s="65">
        <f t="shared" si="306"/>
        <v>0</v>
      </c>
      <c r="T1219" s="134"/>
    </row>
    <row r="1220" spans="1:20" ht="24.75" customHeight="1" outlineLevel="1">
      <c r="A1220" s="19">
        <v>52705</v>
      </c>
      <c r="B1220" s="20">
        <v>5572000</v>
      </c>
      <c r="C1220" s="71" t="s">
        <v>1057</v>
      </c>
      <c r="D1220" s="57">
        <v>0</v>
      </c>
      <c r="E1220" s="57">
        <v>247089.435</v>
      </c>
      <c r="F1220" s="57">
        <f>+ROUND(Q$1220+E1220,-2)</f>
        <v>494200</v>
      </c>
      <c r="G1220" s="57">
        <f>+ROUND(Q$1220+F1220,-2)</f>
        <v>741300</v>
      </c>
      <c r="H1220" s="57">
        <f>+ROUND(Q$1220+G1220,-2)</f>
        <v>988400</v>
      </c>
      <c r="I1220" s="57">
        <f>+ROUND(Q$1220+H1220,-2)</f>
        <v>1235500</v>
      </c>
      <c r="J1220" s="57">
        <f>+ROUND(Q$1220+I1220,-2)</f>
        <v>1482600</v>
      </c>
      <c r="K1220" s="57">
        <f>+ROUND(Q$1220+J1220,-2)</f>
        <v>1729700</v>
      </c>
      <c r="L1220" s="57">
        <f>+ROUND(Q$1220+K1220,-2)</f>
        <v>1976800</v>
      </c>
      <c r="M1220" s="57">
        <f>+ROUND(Q$1220+L1220,-2)</f>
        <v>2223900</v>
      </c>
      <c r="N1220" s="57">
        <f>+ROUND(Q$1220+M1220,-2)</f>
        <v>2471000</v>
      </c>
      <c r="O1220" s="63">
        <f>+ROUND(Q$1220+N1220,-2)</f>
        <v>2718100</v>
      </c>
      <c r="P1220" s="164"/>
      <c r="Q1220" s="148">
        <f t="shared" si="309"/>
        <v>247089.435</v>
      </c>
      <c r="R1220" s="167"/>
      <c r="S1220" s="65">
        <f t="shared" si="306"/>
        <v>0</v>
      </c>
      <c r="T1220" s="134"/>
    </row>
    <row r="1221" spans="1:20" ht="24.75" customHeight="1" outlineLevel="1">
      <c r="A1221" s="19"/>
      <c r="B1221" s="20">
        <v>5573000</v>
      </c>
      <c r="C1221" s="71" t="s">
        <v>1058</v>
      </c>
      <c r="D1221" s="57">
        <f t="shared" ref="D1221:O1221" si="325">+SUM(D1222:D1225)</f>
        <v>87</v>
      </c>
      <c r="E1221" s="57">
        <f t="shared" si="325"/>
        <v>17746.942999999999</v>
      </c>
      <c r="F1221" s="57">
        <f t="shared" si="325"/>
        <v>37900</v>
      </c>
      <c r="G1221" s="57">
        <f t="shared" si="325"/>
        <v>58600</v>
      </c>
      <c r="H1221" s="57">
        <f t="shared" si="325"/>
        <v>107800</v>
      </c>
      <c r="I1221" s="57">
        <f t="shared" si="325"/>
        <v>134000</v>
      </c>
      <c r="J1221" s="57">
        <f t="shared" si="325"/>
        <v>152200</v>
      </c>
      <c r="K1221" s="57">
        <f t="shared" si="325"/>
        <v>172900</v>
      </c>
      <c r="L1221" s="57">
        <f t="shared" si="325"/>
        <v>190600</v>
      </c>
      <c r="M1221" s="57">
        <f t="shared" si="325"/>
        <v>217800</v>
      </c>
      <c r="N1221" s="57">
        <f t="shared" si="325"/>
        <v>241000</v>
      </c>
      <c r="O1221" s="63">
        <f t="shared" si="325"/>
        <v>261300</v>
      </c>
      <c r="P1221" s="165"/>
      <c r="Q1221" s="148">
        <f t="shared" si="309"/>
        <v>17659.942999999999</v>
      </c>
      <c r="R1221" s="168"/>
      <c r="S1221" s="65">
        <f t="shared" si="306"/>
        <v>0</v>
      </c>
      <c r="T1221" s="134"/>
    </row>
    <row r="1222" spans="1:20" ht="24.75" customHeight="1" outlineLevel="1">
      <c r="A1222" s="19">
        <v>52702</v>
      </c>
      <c r="B1222" s="20">
        <v>5573011</v>
      </c>
      <c r="C1222" s="71" t="s">
        <v>1059</v>
      </c>
      <c r="D1222" s="57">
        <v>0</v>
      </c>
      <c r="E1222" s="57">
        <v>13227.442999999999</v>
      </c>
      <c r="F1222" s="57">
        <f>+ROUND(E1222+Q$1222,-2)</f>
        <v>30400</v>
      </c>
      <c r="G1222" s="57">
        <f>+ROUND(F1222+Q$1222,-2)</f>
        <v>47600</v>
      </c>
      <c r="H1222" s="57">
        <f>+ROUND(G1222+Q$1222,-2)</f>
        <v>64800</v>
      </c>
      <c r="I1222" s="57">
        <f>+ROUND(H1222+Q$1222,-2)</f>
        <v>82000</v>
      </c>
      <c r="J1222" s="57">
        <f>+ROUND(I1222+Q$1222,-2)</f>
        <v>99200</v>
      </c>
      <c r="K1222" s="57">
        <f>+ROUND(J1222+Q$1222,-2)</f>
        <v>116400</v>
      </c>
      <c r="L1222" s="57">
        <f>+ROUND(K1222+Q$1222,-2)</f>
        <v>133600</v>
      </c>
      <c r="M1222" s="57">
        <f>+ROUND(L1222+Q$1222,-2)</f>
        <v>150800</v>
      </c>
      <c r="N1222" s="57">
        <f>+ROUND(M1222+Q$1222,-2)</f>
        <v>168000</v>
      </c>
      <c r="O1222" s="63">
        <v>184800</v>
      </c>
      <c r="P1222" s="164"/>
      <c r="Q1222" s="148">
        <f>+(O1222-E1222)/10</f>
        <v>17157.255700000002</v>
      </c>
      <c r="R1222" s="167"/>
      <c r="S1222" s="65">
        <f t="shared" si="306"/>
        <v>0</v>
      </c>
      <c r="T1222" s="134"/>
    </row>
    <row r="1223" spans="1:20" ht="24.75" customHeight="1" outlineLevel="1">
      <c r="A1223" s="19">
        <v>52703</v>
      </c>
      <c r="B1223" s="20">
        <v>5573012</v>
      </c>
      <c r="C1223" s="71" t="s">
        <v>1060</v>
      </c>
      <c r="D1223" s="163">
        <v>0</v>
      </c>
      <c r="E1223" s="163">
        <v>0</v>
      </c>
      <c r="F1223" s="163">
        <v>0</v>
      </c>
      <c r="G1223" s="163">
        <v>0</v>
      </c>
      <c r="H1223" s="163">
        <v>30000</v>
      </c>
      <c r="I1223" s="163">
        <v>30000</v>
      </c>
      <c r="J1223" s="163">
        <v>30000</v>
      </c>
      <c r="K1223" s="163">
        <v>30000</v>
      </c>
      <c r="L1223" s="163">
        <v>30000</v>
      </c>
      <c r="M1223" s="163">
        <v>30000</v>
      </c>
      <c r="N1223" s="163">
        <v>30000</v>
      </c>
      <c r="O1223" s="166">
        <v>30000</v>
      </c>
      <c r="P1223" s="167"/>
      <c r="Q1223" s="148">
        <f>+(O1223-E1223)/10</f>
        <v>3000</v>
      </c>
      <c r="R1223" s="169">
        <f>IF(E1223&lt;D1223,1,0)+IF(F1223&lt;E1223,1,0)+IF(G1223&lt;F1223,1,0)+IF(H1223&lt;G1223,1,0)+IF(I1223&lt;H1223,1,0)+IF(J1223&lt;I1223,1,0)+IF(K1223&lt;J1223,1,0)+IF(L1223&lt;K1223,1,0)+IF(M1223&lt;L1223,1,0)+IF(N1223&lt;M1223,1,0)+IF(O1223&lt;N1223,1,0)</f>
        <v>0</v>
      </c>
      <c r="S1223" s="65">
        <f t="shared" si="306"/>
        <v>0</v>
      </c>
      <c r="T1223" s="134"/>
    </row>
    <row r="1224" spans="1:20" ht="24.75" customHeight="1" outlineLevel="1">
      <c r="A1224" s="19">
        <v>52704</v>
      </c>
      <c r="B1224" s="20">
        <v>5573013</v>
      </c>
      <c r="C1224" s="71" t="s">
        <v>1061</v>
      </c>
      <c r="D1224" s="163">
        <v>87</v>
      </c>
      <c r="E1224" s="163">
        <v>4519.5</v>
      </c>
      <c r="F1224" s="163">
        <v>7500</v>
      </c>
      <c r="G1224" s="163">
        <v>11000</v>
      </c>
      <c r="H1224" s="163">
        <v>13000</v>
      </c>
      <c r="I1224" s="163">
        <v>22000</v>
      </c>
      <c r="J1224" s="163">
        <v>23000</v>
      </c>
      <c r="K1224" s="163">
        <v>26500</v>
      </c>
      <c r="L1224" s="163">
        <v>27000</v>
      </c>
      <c r="M1224" s="163">
        <v>37000</v>
      </c>
      <c r="N1224" s="163">
        <v>43000</v>
      </c>
      <c r="O1224" s="166">
        <v>46500</v>
      </c>
      <c r="P1224" s="167"/>
      <c r="Q1224" s="148">
        <f>+(O1224-E1224)/10</f>
        <v>4198.05</v>
      </c>
      <c r="R1224" s="169">
        <f>IF(E1224&lt;D1224,1,0)+IF(F1224&lt;E1224,1,0)+IF(G1224&lt;F1224,1,0)+IF(H1224&lt;G1224,1,0)+IF(I1224&lt;H1224,1,0)+IF(J1224&lt;I1224,1,0)+IF(K1224&lt;J1224,1,0)+IF(L1224&lt;K1224,1,0)+IF(M1224&lt;L1224,1,0)+IF(N1224&lt;M1224,1,0)+IF(O1224&lt;N1224,1,0)</f>
        <v>0</v>
      </c>
      <c r="S1224" s="65">
        <f t="shared" si="306"/>
        <v>0</v>
      </c>
      <c r="T1224" s="134"/>
    </row>
    <row r="1225" spans="1:20" ht="24.75" customHeight="1" outlineLevel="1">
      <c r="A1225" s="19">
        <v>52706</v>
      </c>
      <c r="B1225" s="20">
        <v>5573014</v>
      </c>
      <c r="C1225" s="71" t="s">
        <v>1062</v>
      </c>
      <c r="D1225" s="57">
        <v>0</v>
      </c>
      <c r="E1225" s="57">
        <v>0</v>
      </c>
      <c r="F1225" s="57">
        <v>0</v>
      </c>
      <c r="G1225" s="57">
        <v>0</v>
      </c>
      <c r="H1225" s="57">
        <v>0</v>
      </c>
      <c r="I1225" s="57">
        <v>0</v>
      </c>
      <c r="J1225" s="57">
        <v>0</v>
      </c>
      <c r="K1225" s="57">
        <v>0</v>
      </c>
      <c r="L1225" s="57">
        <v>0</v>
      </c>
      <c r="M1225" s="57">
        <v>0</v>
      </c>
      <c r="N1225" s="57">
        <v>0</v>
      </c>
      <c r="O1225" s="63">
        <v>0</v>
      </c>
      <c r="P1225" s="164"/>
      <c r="Q1225" s="148">
        <f t="shared" ref="Q1225:Q1288" si="326">+E1225-D1225</f>
        <v>0</v>
      </c>
      <c r="R1225" s="167"/>
      <c r="S1225" s="65">
        <f t="shared" si="306"/>
        <v>0</v>
      </c>
      <c r="T1225" s="134"/>
    </row>
    <row r="1226" spans="1:20" ht="24.75" customHeight="1" outlineLevel="1">
      <c r="A1226" s="19">
        <v>52709</v>
      </c>
      <c r="B1226" s="20">
        <v>5579000</v>
      </c>
      <c r="C1226" s="71" t="s">
        <v>1063</v>
      </c>
      <c r="D1226" s="57">
        <v>0</v>
      </c>
      <c r="E1226" s="57">
        <v>0</v>
      </c>
      <c r="F1226" s="57">
        <f>+ROUND(Q$1226+E1226,-2)</f>
        <v>0</v>
      </c>
      <c r="G1226" s="57">
        <f>+ROUND(Q$1226+F1226,-2)</f>
        <v>0</v>
      </c>
      <c r="H1226" s="57">
        <f>+ROUND(Q$1226+G1226,-2)</f>
        <v>0</v>
      </c>
      <c r="I1226" s="57">
        <f>+ROUND(Q$1226+H1226,-2)</f>
        <v>0</v>
      </c>
      <c r="J1226" s="57">
        <f>+ROUND(Q$1226+I1226,-2)</f>
        <v>0</v>
      </c>
      <c r="K1226" s="57">
        <f>+ROUND(Q$1226+J1226,-2)</f>
        <v>0</v>
      </c>
      <c r="L1226" s="57">
        <f>+ROUND(Q$1226+K1226,-2)</f>
        <v>0</v>
      </c>
      <c r="M1226" s="57">
        <f>+ROUND(Q$1226+L1226,-2)</f>
        <v>0</v>
      </c>
      <c r="N1226" s="57">
        <f>+ROUND(Q$1226+M1226,-2)</f>
        <v>0</v>
      </c>
      <c r="O1226" s="63">
        <f>+ROUND(Q$1226+N1226,-2)</f>
        <v>0</v>
      </c>
      <c r="P1226" s="164"/>
      <c r="Q1226" s="148">
        <f t="shared" si="326"/>
        <v>0</v>
      </c>
      <c r="R1226" s="168"/>
      <c r="S1226" s="65">
        <f t="shared" si="306"/>
        <v>0</v>
      </c>
      <c r="T1226" s="134"/>
    </row>
    <row r="1227" spans="1:20" ht="24.75" customHeight="1" outlineLevel="1">
      <c r="A1227" s="19">
        <v>55520</v>
      </c>
      <c r="B1227" s="20">
        <v>5580011</v>
      </c>
      <c r="C1227" s="71" t="s">
        <v>1064</v>
      </c>
      <c r="D1227" s="57">
        <f t="shared" ref="D1227:O1227" si="327">+SUM(D1228:D1232)+D1235+D1238+D1239</f>
        <v>1009681.024</v>
      </c>
      <c r="E1227" s="57">
        <f t="shared" si="327"/>
        <v>1289954.997</v>
      </c>
      <c r="F1227" s="57">
        <f t="shared" si="327"/>
        <v>2000000</v>
      </c>
      <c r="G1227" s="57">
        <f t="shared" si="327"/>
        <v>3618200</v>
      </c>
      <c r="H1227" s="57">
        <f t="shared" si="327"/>
        <v>4764500</v>
      </c>
      <c r="I1227" s="57">
        <f t="shared" si="327"/>
        <v>5659400</v>
      </c>
      <c r="J1227" s="57">
        <f t="shared" si="327"/>
        <v>6520400</v>
      </c>
      <c r="K1227" s="57">
        <f t="shared" si="327"/>
        <v>7613900</v>
      </c>
      <c r="L1227" s="57">
        <f t="shared" si="327"/>
        <v>8565900</v>
      </c>
      <c r="M1227" s="57">
        <f t="shared" si="327"/>
        <v>9611600</v>
      </c>
      <c r="N1227" s="57">
        <f t="shared" si="327"/>
        <v>10685900</v>
      </c>
      <c r="O1227" s="63">
        <f t="shared" si="327"/>
        <v>12065900</v>
      </c>
      <c r="P1227" s="65">
        <f t="shared" ref="P1227:P1251" si="328">IF(E1227&lt;D1227,1,0)+IF(F1227&lt;E1227,1,0)+IF(G1227&lt;F1227,1,0)+IF(H1227&lt;G1227,1,0)+IF(I1227&lt;H1227,1,0)+IF(J1227&lt;I1227,1,0)+IF(K1227&lt;J1227,1,0)+IF(L1227&lt;K1227,1,0)+IF(M1227&lt;L1227,1,0)+IF(N1227&lt;M1227,1,0)+IF(O1227&lt;N1227,1,0)</f>
        <v>0</v>
      </c>
      <c r="Q1227" s="148">
        <f t="shared" si="326"/>
        <v>280273.973</v>
      </c>
      <c r="R1227" s="168"/>
      <c r="S1227" s="65">
        <f t="shared" si="306"/>
        <v>0</v>
      </c>
      <c r="T1227" s="134"/>
    </row>
    <row r="1228" spans="1:20" ht="24.75" customHeight="1" outlineLevel="1">
      <c r="A1228" s="19">
        <v>55523</v>
      </c>
      <c r="B1228" s="20">
        <v>5581011</v>
      </c>
      <c r="C1228" s="71" t="s">
        <v>1065</v>
      </c>
      <c r="D1228" s="57">
        <v>0</v>
      </c>
      <c r="E1228" s="57">
        <v>0</v>
      </c>
      <c r="F1228" s="57">
        <f>+ROUND(Q$1228+E1228,-2)</f>
        <v>0</v>
      </c>
      <c r="G1228" s="57">
        <f>+ROUND(Q$1228+F1228,-2)</f>
        <v>0</v>
      </c>
      <c r="H1228" s="57">
        <f>+ROUND(Q$1228+G1228,-2)</f>
        <v>0</v>
      </c>
      <c r="I1228" s="57">
        <f>+ROUND(Q$1228+H1228,-2)</f>
        <v>0</v>
      </c>
      <c r="J1228" s="57">
        <f>+ROUND(Q$1228+I1228,-2)</f>
        <v>0</v>
      </c>
      <c r="K1228" s="57">
        <f>+ROUND(Q$1228+J1228,-2)</f>
        <v>0</v>
      </c>
      <c r="L1228" s="57">
        <f>+ROUND(Q$1228+K1228,-2)</f>
        <v>0</v>
      </c>
      <c r="M1228" s="57">
        <f>+ROUND(Q$1228+L1228,-2)</f>
        <v>0</v>
      </c>
      <c r="N1228" s="57">
        <f>+ROUND(Q$1228+M1228,-2)</f>
        <v>0</v>
      </c>
      <c r="O1228" s="63">
        <f>+ROUND(Q$1228+N1228,-2)</f>
        <v>0</v>
      </c>
      <c r="P1228" s="65">
        <f t="shared" si="328"/>
        <v>0</v>
      </c>
      <c r="Q1228" s="148">
        <f t="shared" si="326"/>
        <v>0</v>
      </c>
      <c r="R1228" s="168"/>
      <c r="S1228" s="65">
        <f t="shared" ref="S1228:S1291" si="329">+IF(F1228&lt;E1228,1,0)+IF(G1228&lt;F1228,1,0)+IF(H1228&lt;G1228,1,0)+IF(I1228&lt;H1228,1,0)+IF(J1228&lt;I1228,1,0)+IF(K1228&lt;J1228,1,0)+IF(L1228&lt;K1228,1,0)+IF(M1228&lt;L1228,1,0)+IF(N1228&lt;M1228,1,0)+IF(O1228&lt;N1228,1,0)</f>
        <v>0</v>
      </c>
      <c r="T1228" s="134"/>
    </row>
    <row r="1229" spans="1:20" ht="24.75" customHeight="1" outlineLevel="1">
      <c r="A1229" s="19"/>
      <c r="B1229" s="20">
        <v>5582000</v>
      </c>
      <c r="C1229" s="71" t="s">
        <v>1066</v>
      </c>
      <c r="D1229" s="57">
        <v>0</v>
      </c>
      <c r="E1229" s="57">
        <v>0</v>
      </c>
      <c r="F1229" s="57">
        <f>+ROUND(Q$1229+E1229,-2)</f>
        <v>0</v>
      </c>
      <c r="G1229" s="57">
        <f>+ROUND(Q$1229+F1229,-2)</f>
        <v>0</v>
      </c>
      <c r="H1229" s="57">
        <f>+ROUND(Q$1229+G1229,-2)</f>
        <v>0</v>
      </c>
      <c r="I1229" s="57">
        <f>+ROUND(Q$1229+H1229,-2)</f>
        <v>0</v>
      </c>
      <c r="J1229" s="57">
        <f>+ROUND(Q$1229+I1229,-2)</f>
        <v>0</v>
      </c>
      <c r="K1229" s="57">
        <f>+ROUND(Q$1229+J1229,-2)</f>
        <v>0</v>
      </c>
      <c r="L1229" s="57">
        <f>+ROUND(Q$1229+K1229,-2)</f>
        <v>0</v>
      </c>
      <c r="M1229" s="57">
        <f>+ROUND(Q$1229+L1229,-2)</f>
        <v>0</v>
      </c>
      <c r="N1229" s="57">
        <f>+ROUND(Q$1229+M1229,-2)</f>
        <v>0</v>
      </c>
      <c r="O1229" s="63">
        <f>+ROUND(Q$1229+N1229,-2)</f>
        <v>0</v>
      </c>
      <c r="P1229" s="65">
        <f t="shared" si="328"/>
        <v>0</v>
      </c>
      <c r="Q1229" s="148">
        <f t="shared" si="326"/>
        <v>0</v>
      </c>
      <c r="R1229" s="168"/>
      <c r="S1229" s="65">
        <f t="shared" si="329"/>
        <v>0</v>
      </c>
      <c r="T1229" s="134"/>
    </row>
    <row r="1230" spans="1:20" ht="24.75" customHeight="1" outlineLevel="1">
      <c r="A1230" s="19">
        <v>55522</v>
      </c>
      <c r="B1230" s="20">
        <v>5583011</v>
      </c>
      <c r="C1230" s="71" t="s">
        <v>1067</v>
      </c>
      <c r="D1230" s="57">
        <v>0</v>
      </c>
      <c r="E1230" s="57">
        <v>0</v>
      </c>
      <c r="F1230" s="57">
        <f>+ROUND(Q$1230+E1230,-2)</f>
        <v>0</v>
      </c>
      <c r="G1230" s="57">
        <f>+ROUND(Q$1230+F1230,-2)</f>
        <v>0</v>
      </c>
      <c r="H1230" s="57">
        <f>+ROUND(Q$1230+G1230,-2)</f>
        <v>0</v>
      </c>
      <c r="I1230" s="57">
        <f>+ROUND(Q$1230+H1230,-2)</f>
        <v>0</v>
      </c>
      <c r="J1230" s="57">
        <f>+ROUND(Q$1230+I1230,-2)</f>
        <v>0</v>
      </c>
      <c r="K1230" s="57">
        <f>+ROUND(Q$1230+J1230,-2)</f>
        <v>0</v>
      </c>
      <c r="L1230" s="57">
        <f>+ROUND(Q$1230+K1230,-2)</f>
        <v>0</v>
      </c>
      <c r="M1230" s="57">
        <f>+ROUND(Q$1230+L1230,-2)</f>
        <v>0</v>
      </c>
      <c r="N1230" s="57">
        <f>+ROUND(Q$1230+M1230,-2)</f>
        <v>0</v>
      </c>
      <c r="O1230" s="63">
        <f>+ROUND(Q$1230+N1230,-2)</f>
        <v>0</v>
      </c>
      <c r="P1230" s="65">
        <f t="shared" si="328"/>
        <v>0</v>
      </c>
      <c r="Q1230" s="148">
        <f t="shared" si="326"/>
        <v>0</v>
      </c>
      <c r="R1230" s="168"/>
      <c r="S1230" s="65">
        <f t="shared" si="329"/>
        <v>0</v>
      </c>
      <c r="T1230" s="134"/>
    </row>
    <row r="1231" spans="1:20" ht="24.75" customHeight="1" outlineLevel="1">
      <c r="A1231" s="19"/>
      <c r="B1231" s="20">
        <v>5584000</v>
      </c>
      <c r="C1231" s="71" t="s">
        <v>1068</v>
      </c>
      <c r="D1231" s="57">
        <v>0</v>
      </c>
      <c r="E1231" s="57">
        <v>0</v>
      </c>
      <c r="F1231" s="57">
        <f>+ROUND(Q$1231+E1231,-2)</f>
        <v>0</v>
      </c>
      <c r="G1231" s="57">
        <f>+ROUND(Q$1231+F1231,-2)</f>
        <v>0</v>
      </c>
      <c r="H1231" s="57">
        <f>+ROUND(Q$1231+G1231,-2)</f>
        <v>0</v>
      </c>
      <c r="I1231" s="57">
        <f>+ROUND(Q$1231+H1231,-2)</f>
        <v>0</v>
      </c>
      <c r="J1231" s="57">
        <f>+ROUND(Q$1231+I1231,-2)</f>
        <v>0</v>
      </c>
      <c r="K1231" s="57">
        <f>+ROUND(Q$1231+J1231,-2)</f>
        <v>0</v>
      </c>
      <c r="L1231" s="57">
        <f>+ROUND(Q$1231+K1231,-2)</f>
        <v>0</v>
      </c>
      <c r="M1231" s="57">
        <f>+ROUND(Q$1231+L1231,-2)</f>
        <v>0</v>
      </c>
      <c r="N1231" s="57">
        <f>+ROUND(Q$1231+M1231,-2)</f>
        <v>0</v>
      </c>
      <c r="O1231" s="63">
        <f>+ROUND(Q$1231+N1231,-2)</f>
        <v>0</v>
      </c>
      <c r="P1231" s="65">
        <f t="shared" si="328"/>
        <v>0</v>
      </c>
      <c r="Q1231" s="148">
        <f t="shared" si="326"/>
        <v>0</v>
      </c>
      <c r="R1231" s="168"/>
      <c r="S1231" s="65">
        <f t="shared" si="329"/>
        <v>0</v>
      </c>
      <c r="T1231" s="134"/>
    </row>
    <row r="1232" spans="1:20" ht="24.75" customHeight="1" outlineLevel="1">
      <c r="A1232" s="19"/>
      <c r="B1232" s="20"/>
      <c r="C1232" s="71" t="s">
        <v>1069</v>
      </c>
      <c r="D1232" s="57">
        <f t="shared" ref="D1232:O1232" si="330">+D1233+D1234</f>
        <v>0</v>
      </c>
      <c r="E1232" s="57">
        <f t="shared" si="330"/>
        <v>0</v>
      </c>
      <c r="F1232" s="57">
        <f t="shared" si="330"/>
        <v>0</v>
      </c>
      <c r="G1232" s="57">
        <f t="shared" si="330"/>
        <v>0</v>
      </c>
      <c r="H1232" s="57">
        <f t="shared" si="330"/>
        <v>0</v>
      </c>
      <c r="I1232" s="57">
        <f t="shared" si="330"/>
        <v>0</v>
      </c>
      <c r="J1232" s="57">
        <f t="shared" si="330"/>
        <v>0</v>
      </c>
      <c r="K1232" s="57">
        <f t="shared" si="330"/>
        <v>0</v>
      </c>
      <c r="L1232" s="57">
        <f t="shared" si="330"/>
        <v>0</v>
      </c>
      <c r="M1232" s="57">
        <f t="shared" si="330"/>
        <v>0</v>
      </c>
      <c r="N1232" s="57">
        <f t="shared" si="330"/>
        <v>0</v>
      </c>
      <c r="O1232" s="63">
        <f t="shared" si="330"/>
        <v>0</v>
      </c>
      <c r="P1232" s="65">
        <f t="shared" si="328"/>
        <v>0</v>
      </c>
      <c r="Q1232" s="148">
        <f t="shared" si="326"/>
        <v>0</v>
      </c>
      <c r="R1232" s="168"/>
      <c r="S1232" s="65">
        <f t="shared" si="329"/>
        <v>0</v>
      </c>
      <c r="T1232" s="134"/>
    </row>
    <row r="1233" spans="1:20" ht="24.75" customHeight="1" outlineLevel="1">
      <c r="A1233" s="19">
        <v>55524</v>
      </c>
      <c r="B1233" s="20">
        <v>5585011</v>
      </c>
      <c r="C1233" s="71" t="s">
        <v>1070</v>
      </c>
      <c r="D1233" s="57">
        <v>0</v>
      </c>
      <c r="E1233" s="57">
        <v>0</v>
      </c>
      <c r="F1233" s="57">
        <f>+ROUND(Q$1233+E1233,-2)</f>
        <v>0</v>
      </c>
      <c r="G1233" s="57">
        <f>+ROUND(Q$1233+F1233,-2)</f>
        <v>0</v>
      </c>
      <c r="H1233" s="57">
        <f>+ROUND(Q$1233+G1233,-2)</f>
        <v>0</v>
      </c>
      <c r="I1233" s="57">
        <f>+ROUND(Q$1233+H1233,-2)</f>
        <v>0</v>
      </c>
      <c r="J1233" s="57">
        <f>+ROUND(Q$1233+I1233,-2)</f>
        <v>0</v>
      </c>
      <c r="K1233" s="57">
        <f>+ROUND(Q$1233+J1233,-2)</f>
        <v>0</v>
      </c>
      <c r="L1233" s="57">
        <f>+ROUND(Q$1233+K1233,-2)</f>
        <v>0</v>
      </c>
      <c r="M1233" s="57">
        <f>+ROUND(Q$1233+L1233,-2)</f>
        <v>0</v>
      </c>
      <c r="N1233" s="57">
        <f>+ROUND(Q$1233+M1233,-2)</f>
        <v>0</v>
      </c>
      <c r="O1233" s="63">
        <f>+ROUND(Q$1233+N1233,-2)</f>
        <v>0</v>
      </c>
      <c r="P1233" s="65">
        <f t="shared" si="328"/>
        <v>0</v>
      </c>
      <c r="Q1233" s="148">
        <f t="shared" si="326"/>
        <v>0</v>
      </c>
      <c r="R1233" s="168"/>
      <c r="S1233" s="65">
        <f t="shared" si="329"/>
        <v>0</v>
      </c>
      <c r="T1233" s="134"/>
    </row>
    <row r="1234" spans="1:20" ht="24.75" customHeight="1" outlineLevel="1">
      <c r="A1234" s="19">
        <v>55527</v>
      </c>
      <c r="B1234" s="20">
        <v>5589020</v>
      </c>
      <c r="C1234" s="71" t="s">
        <v>807</v>
      </c>
      <c r="D1234" s="57">
        <v>0</v>
      </c>
      <c r="E1234" s="57">
        <v>0</v>
      </c>
      <c r="F1234" s="57">
        <f>+ROUND(Q$1234+E1234,-2)</f>
        <v>0</v>
      </c>
      <c r="G1234" s="57">
        <f>+ROUND(Q$1234+F1234,-2)</f>
        <v>0</v>
      </c>
      <c r="H1234" s="57">
        <f>+ROUND(Q$1234+G1234,-2)</f>
        <v>0</v>
      </c>
      <c r="I1234" s="57">
        <f>+ROUND(Q$1234+H1234,-2)</f>
        <v>0</v>
      </c>
      <c r="J1234" s="57">
        <f>+ROUND(Q$1234+I1234,-2)</f>
        <v>0</v>
      </c>
      <c r="K1234" s="57">
        <f>+ROUND(Q$1234+J1234,-2)</f>
        <v>0</v>
      </c>
      <c r="L1234" s="57">
        <f>+ROUND(Q$1234+K1234,-2)</f>
        <v>0</v>
      </c>
      <c r="M1234" s="57">
        <f>+ROUND(Q$1234+L1234,-2)</f>
        <v>0</v>
      </c>
      <c r="N1234" s="57">
        <f>+ROUND(Q$1234+M1234,-2)</f>
        <v>0</v>
      </c>
      <c r="O1234" s="63">
        <f>+ROUND(Q$1234+N1234,-2)</f>
        <v>0</v>
      </c>
      <c r="P1234" s="65">
        <f t="shared" si="328"/>
        <v>0</v>
      </c>
      <c r="Q1234" s="148">
        <f t="shared" si="326"/>
        <v>0</v>
      </c>
      <c r="R1234" s="168"/>
      <c r="S1234" s="65">
        <f t="shared" si="329"/>
        <v>0</v>
      </c>
      <c r="T1234" s="134"/>
    </row>
    <row r="1235" spans="1:20" ht="24.75" customHeight="1" outlineLevel="1">
      <c r="A1235" s="19"/>
      <c r="B1235" s="20">
        <v>5586011</v>
      </c>
      <c r="C1235" s="71" t="s">
        <v>1071</v>
      </c>
      <c r="D1235" s="57">
        <f t="shared" ref="D1235:O1235" si="331">D1236+D1237</f>
        <v>1009681.024</v>
      </c>
      <c r="E1235" s="57">
        <f t="shared" si="331"/>
        <v>1289954.997</v>
      </c>
      <c r="F1235" s="57">
        <f t="shared" si="331"/>
        <v>2000000</v>
      </c>
      <c r="G1235" s="57">
        <f t="shared" si="331"/>
        <v>3618200</v>
      </c>
      <c r="H1235" s="57">
        <f t="shared" si="331"/>
        <v>4764500</v>
      </c>
      <c r="I1235" s="57">
        <f t="shared" si="331"/>
        <v>5659400</v>
      </c>
      <c r="J1235" s="57">
        <f t="shared" si="331"/>
        <v>6520400</v>
      </c>
      <c r="K1235" s="57">
        <f t="shared" si="331"/>
        <v>7613900</v>
      </c>
      <c r="L1235" s="57">
        <f t="shared" si="331"/>
        <v>8565900</v>
      </c>
      <c r="M1235" s="57">
        <f t="shared" si="331"/>
        <v>9611600</v>
      </c>
      <c r="N1235" s="57">
        <f t="shared" si="331"/>
        <v>10685900</v>
      </c>
      <c r="O1235" s="63">
        <f t="shared" si="331"/>
        <v>12065900</v>
      </c>
      <c r="P1235" s="65">
        <f t="shared" si="328"/>
        <v>0</v>
      </c>
      <c r="Q1235" s="148">
        <f t="shared" si="326"/>
        <v>280273.973</v>
      </c>
      <c r="R1235" s="168"/>
      <c r="S1235" s="65">
        <f t="shared" si="329"/>
        <v>0</v>
      </c>
      <c r="T1235" s="134"/>
    </row>
    <row r="1236" spans="1:20" ht="24.75" customHeight="1" outlineLevel="1">
      <c r="A1236" s="19">
        <v>55521</v>
      </c>
      <c r="B1236" s="20">
        <v>5586012</v>
      </c>
      <c r="C1236" s="71" t="s">
        <v>1072</v>
      </c>
      <c r="D1236" s="57">
        <v>1009681.024</v>
      </c>
      <c r="E1236" s="57">
        <v>1289954.997</v>
      </c>
      <c r="F1236" s="57">
        <v>2000000</v>
      </c>
      <c r="G1236" s="57">
        <v>3618200</v>
      </c>
      <c r="H1236" s="57">
        <v>4764500</v>
      </c>
      <c r="I1236" s="57">
        <v>5659400</v>
      </c>
      <c r="J1236" s="57">
        <v>6520400</v>
      </c>
      <c r="K1236" s="57">
        <v>7613900</v>
      </c>
      <c r="L1236" s="57">
        <v>8565900</v>
      </c>
      <c r="M1236" s="57">
        <v>9611600</v>
      </c>
      <c r="N1236" s="57">
        <v>10685900</v>
      </c>
      <c r="O1236" s="63">
        <v>12065900</v>
      </c>
      <c r="P1236" s="65">
        <f t="shared" si="328"/>
        <v>0</v>
      </c>
      <c r="Q1236" s="148">
        <f t="shared" si="326"/>
        <v>280273.973</v>
      </c>
      <c r="R1236" s="168"/>
      <c r="S1236" s="65">
        <f t="shared" si="329"/>
        <v>0</v>
      </c>
      <c r="T1236" s="134"/>
    </row>
    <row r="1237" spans="1:20" ht="24.75" customHeight="1" outlineLevel="1">
      <c r="A1237" s="19">
        <v>55528</v>
      </c>
      <c r="B1237" s="20">
        <v>5586013</v>
      </c>
      <c r="C1237" s="71" t="s">
        <v>1073</v>
      </c>
      <c r="D1237" s="57">
        <v>0</v>
      </c>
      <c r="E1237" s="57">
        <v>0</v>
      </c>
      <c r="F1237" s="57">
        <v>0</v>
      </c>
      <c r="G1237" s="57">
        <v>0</v>
      </c>
      <c r="H1237" s="57">
        <v>0</v>
      </c>
      <c r="I1237" s="57">
        <v>0</v>
      </c>
      <c r="J1237" s="57">
        <v>0</v>
      </c>
      <c r="K1237" s="57">
        <v>0</v>
      </c>
      <c r="L1237" s="57">
        <v>0</v>
      </c>
      <c r="M1237" s="57">
        <v>0</v>
      </c>
      <c r="N1237" s="57">
        <v>0</v>
      </c>
      <c r="O1237" s="63">
        <v>0</v>
      </c>
      <c r="P1237" s="65">
        <f t="shared" si="328"/>
        <v>0</v>
      </c>
      <c r="Q1237" s="148">
        <f t="shared" si="326"/>
        <v>0</v>
      </c>
      <c r="R1237" s="168"/>
      <c r="S1237" s="65">
        <f t="shared" si="329"/>
        <v>0</v>
      </c>
      <c r="T1237" s="134"/>
    </row>
    <row r="1238" spans="1:20" ht="24.75" customHeight="1" outlineLevel="1">
      <c r="A1238" s="19">
        <v>55526</v>
      </c>
      <c r="B1238" s="20">
        <v>5587011</v>
      </c>
      <c r="C1238" s="71" t="s">
        <v>1074</v>
      </c>
      <c r="D1238" s="57">
        <v>0</v>
      </c>
      <c r="E1238" s="57">
        <v>0</v>
      </c>
      <c r="F1238" s="57">
        <f>+ROUND(Q$1238+E1238,-2)</f>
        <v>0</v>
      </c>
      <c r="G1238" s="57">
        <f>+ROUND(Q$1238+F1238,-2)</f>
        <v>0</v>
      </c>
      <c r="H1238" s="57">
        <f>+ROUND(Q$1238+G1238,-2)</f>
        <v>0</v>
      </c>
      <c r="I1238" s="57">
        <f>+ROUND(Q$1238+H1238,-2)</f>
        <v>0</v>
      </c>
      <c r="J1238" s="57">
        <f>+ROUND(Q$1238+I1238,-2)</f>
        <v>0</v>
      </c>
      <c r="K1238" s="57">
        <f>+ROUND(Q$1238+J1238,-2)</f>
        <v>0</v>
      </c>
      <c r="L1238" s="57">
        <f>+ROUND(Q$1238+K1238,-2)</f>
        <v>0</v>
      </c>
      <c r="M1238" s="57">
        <f>+ROUND(Q$1238+L1238,-2)</f>
        <v>0</v>
      </c>
      <c r="N1238" s="57">
        <f>+ROUND(Q$1238+M1238,-2)</f>
        <v>0</v>
      </c>
      <c r="O1238" s="63">
        <f>+ROUND(Q$1238+N1238,-2)</f>
        <v>0</v>
      </c>
      <c r="P1238" s="65">
        <f t="shared" si="328"/>
        <v>0</v>
      </c>
      <c r="Q1238" s="148">
        <f t="shared" si="326"/>
        <v>0</v>
      </c>
      <c r="R1238" s="168"/>
      <c r="S1238" s="65">
        <f t="shared" si="329"/>
        <v>0</v>
      </c>
      <c r="T1238" s="134"/>
    </row>
    <row r="1239" spans="1:20" ht="24.75" customHeight="1" outlineLevel="1">
      <c r="A1239" s="19">
        <v>55531</v>
      </c>
      <c r="B1239" s="20">
        <v>5589019</v>
      </c>
      <c r="C1239" s="71" t="s">
        <v>1075</v>
      </c>
      <c r="D1239" s="57">
        <v>0</v>
      </c>
      <c r="E1239" s="57">
        <v>0</v>
      </c>
      <c r="F1239" s="57">
        <f>+ROUND(Q$1239+E1239,-2)</f>
        <v>0</v>
      </c>
      <c r="G1239" s="57">
        <f>+ROUND(Q$1239+F1239,-2)</f>
        <v>0</v>
      </c>
      <c r="H1239" s="57">
        <f>+ROUND(Q$1239+G1239,-2)</f>
        <v>0</v>
      </c>
      <c r="I1239" s="57">
        <f>+ROUND(Q$1239+H1239,-2)</f>
        <v>0</v>
      </c>
      <c r="J1239" s="57">
        <f>+ROUND(Q$1239+I1239,-2)</f>
        <v>0</v>
      </c>
      <c r="K1239" s="57">
        <f>+ROUND(Q$1239+J1239,-2)</f>
        <v>0</v>
      </c>
      <c r="L1239" s="57">
        <f>+ROUND(Q$1239+K1239,-2)</f>
        <v>0</v>
      </c>
      <c r="M1239" s="57">
        <f>+ROUND(Q$1239+L1239,-2)</f>
        <v>0</v>
      </c>
      <c r="N1239" s="57">
        <f>+ROUND(Q$1239+M1239,-2)</f>
        <v>0</v>
      </c>
      <c r="O1239" s="63">
        <f>+ROUND(Q$1239+N1239,-2)</f>
        <v>0</v>
      </c>
      <c r="P1239" s="65">
        <f t="shared" si="328"/>
        <v>0</v>
      </c>
      <c r="Q1239" s="148">
        <f t="shared" si="326"/>
        <v>0</v>
      </c>
      <c r="R1239" s="168"/>
      <c r="S1239" s="65">
        <f t="shared" si="329"/>
        <v>0</v>
      </c>
      <c r="T1239" s="134"/>
    </row>
    <row r="1240" spans="1:20" ht="24.75" customHeight="1" outlineLevel="1">
      <c r="A1240" s="19">
        <v>55525</v>
      </c>
      <c r="B1240" s="20">
        <v>5600011</v>
      </c>
      <c r="C1240" s="71" t="s">
        <v>1076</v>
      </c>
      <c r="D1240" s="57">
        <f t="shared" ref="D1240:O1240" si="332">+SUM(D1241:D1243)</f>
        <v>0</v>
      </c>
      <c r="E1240" s="57">
        <f t="shared" si="332"/>
        <v>169171.85</v>
      </c>
      <c r="F1240" s="57">
        <f t="shared" si="332"/>
        <v>338300</v>
      </c>
      <c r="G1240" s="57">
        <f t="shared" si="332"/>
        <v>507500</v>
      </c>
      <c r="H1240" s="57">
        <f t="shared" si="332"/>
        <v>676700</v>
      </c>
      <c r="I1240" s="57">
        <f t="shared" si="332"/>
        <v>845900</v>
      </c>
      <c r="J1240" s="57">
        <f t="shared" si="332"/>
        <v>1015100</v>
      </c>
      <c r="K1240" s="57">
        <f t="shared" si="332"/>
        <v>1023600</v>
      </c>
      <c r="L1240" s="57">
        <f t="shared" si="332"/>
        <v>1049000</v>
      </c>
      <c r="M1240" s="57">
        <f t="shared" si="332"/>
        <v>1218200</v>
      </c>
      <c r="N1240" s="57">
        <f t="shared" si="332"/>
        <v>1387400</v>
      </c>
      <c r="O1240" s="63">
        <f t="shared" si="332"/>
        <v>1556600</v>
      </c>
      <c r="P1240" s="65">
        <f t="shared" si="328"/>
        <v>0</v>
      </c>
      <c r="Q1240" s="148">
        <f t="shared" si="326"/>
        <v>169171.85</v>
      </c>
      <c r="R1240" s="168"/>
      <c r="S1240" s="65">
        <f t="shared" si="329"/>
        <v>0</v>
      </c>
      <c r="T1240" s="134"/>
    </row>
    <row r="1241" spans="1:20" ht="24.75" customHeight="1" outlineLevel="1">
      <c r="A1241" s="19">
        <v>55525</v>
      </c>
      <c r="B1241" s="20">
        <v>5600012</v>
      </c>
      <c r="C1241" s="71" t="s">
        <v>1077</v>
      </c>
      <c r="D1241" s="57">
        <v>0</v>
      </c>
      <c r="E1241" s="57">
        <v>0</v>
      </c>
      <c r="F1241" s="57">
        <f>+ROUND(Q$1241+E1241,-2)</f>
        <v>0</v>
      </c>
      <c r="G1241" s="57">
        <f>+ROUND(Q$1241+F1241,-2)</f>
        <v>0</v>
      </c>
      <c r="H1241" s="57">
        <f>+ROUND(Q$1241+G1241,-2)</f>
        <v>0</v>
      </c>
      <c r="I1241" s="57">
        <f>+ROUND(Q$1241+H1241,-2)</f>
        <v>0</v>
      </c>
      <c r="J1241" s="57">
        <f>+ROUND(Q$1241+I1241,-2)</f>
        <v>0</v>
      </c>
      <c r="K1241" s="57">
        <f>+ROUND(Q$1241+J1241,-2)</f>
        <v>0</v>
      </c>
      <c r="L1241" s="57">
        <f>+ROUND(Q$1241+K1241,-2)</f>
        <v>0</v>
      </c>
      <c r="M1241" s="57">
        <f>+ROUND(Q$1241+L1241,-2)</f>
        <v>0</v>
      </c>
      <c r="N1241" s="57">
        <f>+ROUND(Q$1241+M1241,-2)</f>
        <v>0</v>
      </c>
      <c r="O1241" s="63">
        <f>+ROUND(Q$1241+N1241,-2)</f>
        <v>0</v>
      </c>
      <c r="P1241" s="65">
        <f t="shared" si="328"/>
        <v>0</v>
      </c>
      <c r="Q1241" s="148">
        <f t="shared" si="326"/>
        <v>0</v>
      </c>
      <c r="R1241" s="168"/>
      <c r="S1241" s="65">
        <f t="shared" si="329"/>
        <v>0</v>
      </c>
      <c r="T1241" s="134"/>
    </row>
    <row r="1242" spans="1:20" ht="24.75" customHeight="1" outlineLevel="1">
      <c r="A1242" s="19">
        <v>55529</v>
      </c>
      <c r="B1242" s="20">
        <v>5600013</v>
      </c>
      <c r="C1242" s="71" t="s">
        <v>1078</v>
      </c>
      <c r="D1242" s="57">
        <v>0</v>
      </c>
      <c r="E1242" s="57">
        <v>169171.85</v>
      </c>
      <c r="F1242" s="57">
        <v>338300</v>
      </c>
      <c r="G1242" s="57">
        <v>507500</v>
      </c>
      <c r="H1242" s="57">
        <v>676700</v>
      </c>
      <c r="I1242" s="57">
        <v>845900</v>
      </c>
      <c r="J1242" s="57">
        <v>1015100</v>
      </c>
      <c r="K1242" s="57">
        <v>1023600</v>
      </c>
      <c r="L1242" s="57">
        <v>1049000</v>
      </c>
      <c r="M1242" s="57">
        <v>1218200</v>
      </c>
      <c r="N1242" s="57">
        <v>1387400</v>
      </c>
      <c r="O1242" s="63">
        <v>1556600</v>
      </c>
      <c r="P1242" s="65">
        <f t="shared" si="328"/>
        <v>0</v>
      </c>
      <c r="Q1242" s="148">
        <f t="shared" si="326"/>
        <v>169171.85</v>
      </c>
      <c r="R1242" s="168"/>
      <c r="S1242" s="65">
        <f t="shared" si="329"/>
        <v>0</v>
      </c>
      <c r="T1242" s="134"/>
    </row>
    <row r="1243" spans="1:20" ht="24.75" customHeight="1" outlineLevel="1">
      <c r="A1243" s="19">
        <v>55530</v>
      </c>
      <c r="B1243" s="20">
        <v>5600014</v>
      </c>
      <c r="C1243" s="71" t="s">
        <v>1079</v>
      </c>
      <c r="D1243" s="57">
        <v>0</v>
      </c>
      <c r="E1243" s="57">
        <v>0</v>
      </c>
      <c r="F1243" s="57">
        <f>+ROUND(Q$1243+E1243,-2)</f>
        <v>0</v>
      </c>
      <c r="G1243" s="57">
        <f>+ROUND(Q$1243+F1243,-2)</f>
        <v>0</v>
      </c>
      <c r="H1243" s="57">
        <f>+ROUND(Q$1243+G1243,-2)</f>
        <v>0</v>
      </c>
      <c r="I1243" s="57">
        <f>+ROUND(Q$1243+H1243,-2)</f>
        <v>0</v>
      </c>
      <c r="J1243" s="57">
        <f>+ROUND(Q$1243+I1243,-2)</f>
        <v>0</v>
      </c>
      <c r="K1243" s="57">
        <f>+ROUND(Q$1243+J1243,-2)</f>
        <v>0</v>
      </c>
      <c r="L1243" s="57">
        <f>+ROUND(Q$1243+K1243,-2)</f>
        <v>0</v>
      </c>
      <c r="M1243" s="57">
        <f>+ROUND(Q$1243+L1243,-2)</f>
        <v>0</v>
      </c>
      <c r="N1243" s="57">
        <f>+ROUND(Q$1243+M1243,-2)</f>
        <v>0</v>
      </c>
      <c r="O1243" s="63">
        <f>+ROUND(Q$1243+N1243,-2)</f>
        <v>0</v>
      </c>
      <c r="P1243" s="65">
        <f t="shared" si="328"/>
        <v>0</v>
      </c>
      <c r="Q1243" s="148">
        <f t="shared" si="326"/>
        <v>0</v>
      </c>
      <c r="R1243" s="168"/>
      <c r="S1243" s="65">
        <f t="shared" si="329"/>
        <v>0</v>
      </c>
      <c r="T1243" s="134"/>
    </row>
    <row r="1244" spans="1:20" ht="24.75" customHeight="1" outlineLevel="1">
      <c r="A1244" s="19"/>
      <c r="B1244" s="20">
        <v>5610000</v>
      </c>
      <c r="C1244" s="71" t="s">
        <v>1080</v>
      </c>
      <c r="D1244" s="57">
        <v>0</v>
      </c>
      <c r="E1244" s="57">
        <v>0</v>
      </c>
      <c r="F1244" s="57">
        <f>+ROUND(Q$1244+E1244,-2)</f>
        <v>0</v>
      </c>
      <c r="G1244" s="57">
        <f>+ROUND(Q$1244+F1244,-2)</f>
        <v>0</v>
      </c>
      <c r="H1244" s="57">
        <f>+ROUND(Q$1244+G1244,-2)</f>
        <v>0</v>
      </c>
      <c r="I1244" s="57">
        <f>+ROUND(Q$1244+H1244,-2)</f>
        <v>0</v>
      </c>
      <c r="J1244" s="57">
        <f>+ROUND(Q$1244+I1244,-2)</f>
        <v>0</v>
      </c>
      <c r="K1244" s="57">
        <f>+ROUND(Q$1244+J1244,-2)</f>
        <v>0</v>
      </c>
      <c r="L1244" s="57">
        <f>+ROUND(Q$1244+K1244,-2)</f>
        <v>0</v>
      </c>
      <c r="M1244" s="57">
        <f>+ROUND(Q$1244+L1244,-2)</f>
        <v>0</v>
      </c>
      <c r="N1244" s="57">
        <f>+ROUND(Q$1244+M1244,-2)</f>
        <v>0</v>
      </c>
      <c r="O1244" s="63">
        <f>+ROUND(Q$1244+N1244,-2)</f>
        <v>0</v>
      </c>
      <c r="P1244" s="65">
        <f t="shared" si="328"/>
        <v>0</v>
      </c>
      <c r="Q1244" s="148">
        <f t="shared" si="326"/>
        <v>0</v>
      </c>
      <c r="R1244" s="168"/>
      <c r="S1244" s="65">
        <f t="shared" si="329"/>
        <v>0</v>
      </c>
      <c r="T1244" s="134"/>
    </row>
    <row r="1245" spans="1:20" ht="24.75" customHeight="1" outlineLevel="1">
      <c r="A1245" s="19">
        <v>55500</v>
      </c>
      <c r="B1245" s="20">
        <v>5620000</v>
      </c>
      <c r="C1245" s="71" t="s">
        <v>1081</v>
      </c>
      <c r="D1245" s="57">
        <f t="shared" ref="D1245:O1245" si="333">+D1246+D1254+D1258+D1260</f>
        <v>94630.952000000005</v>
      </c>
      <c r="E1245" s="57">
        <f t="shared" si="333"/>
        <v>190921.99600000001</v>
      </c>
      <c r="F1245" s="57">
        <f t="shared" si="333"/>
        <v>190921.99600000001</v>
      </c>
      <c r="G1245" s="57">
        <f t="shared" si="333"/>
        <v>190921.99600000001</v>
      </c>
      <c r="H1245" s="57">
        <f t="shared" si="333"/>
        <v>190921.99600000001</v>
      </c>
      <c r="I1245" s="57">
        <f t="shared" si="333"/>
        <v>190921.99600000001</v>
      </c>
      <c r="J1245" s="57">
        <f t="shared" si="333"/>
        <v>190921.99600000001</v>
      </c>
      <c r="K1245" s="57">
        <f t="shared" si="333"/>
        <v>190921.99600000001</v>
      </c>
      <c r="L1245" s="57">
        <f t="shared" si="333"/>
        <v>190921.99600000001</v>
      </c>
      <c r="M1245" s="57">
        <f t="shared" si="333"/>
        <v>190921.99600000001</v>
      </c>
      <c r="N1245" s="57">
        <f t="shared" si="333"/>
        <v>190921.99600000001</v>
      </c>
      <c r="O1245" s="63">
        <f t="shared" si="333"/>
        <v>190921.99600000001</v>
      </c>
      <c r="P1245" s="65">
        <f t="shared" si="328"/>
        <v>0</v>
      </c>
      <c r="Q1245" s="148">
        <f t="shared" si="326"/>
        <v>96291.044000000009</v>
      </c>
      <c r="R1245" s="168"/>
      <c r="S1245" s="65">
        <f t="shared" si="329"/>
        <v>0</v>
      </c>
      <c r="T1245" s="134"/>
    </row>
    <row r="1246" spans="1:20" ht="24.75" customHeight="1" outlineLevel="1">
      <c r="A1246" s="19">
        <v>55510</v>
      </c>
      <c r="B1246" s="20">
        <v>5621000</v>
      </c>
      <c r="C1246" s="71" t="s">
        <v>1082</v>
      </c>
      <c r="D1246" s="57">
        <f t="shared" ref="D1246:O1246" si="334">+SUM(D1247:D1253)</f>
        <v>94630.952000000005</v>
      </c>
      <c r="E1246" s="57">
        <f t="shared" si="334"/>
        <v>190921.99600000001</v>
      </c>
      <c r="F1246" s="57">
        <f t="shared" si="334"/>
        <v>190921.99600000001</v>
      </c>
      <c r="G1246" s="57">
        <f t="shared" si="334"/>
        <v>190921.99600000001</v>
      </c>
      <c r="H1246" s="57">
        <f t="shared" si="334"/>
        <v>190921.99600000001</v>
      </c>
      <c r="I1246" s="57">
        <f t="shared" si="334"/>
        <v>190921.99600000001</v>
      </c>
      <c r="J1246" s="57">
        <f t="shared" si="334"/>
        <v>190921.99600000001</v>
      </c>
      <c r="K1246" s="57">
        <f t="shared" si="334"/>
        <v>190921.99600000001</v>
      </c>
      <c r="L1246" s="57">
        <f t="shared" si="334"/>
        <v>190921.99600000001</v>
      </c>
      <c r="M1246" s="57">
        <f t="shared" si="334"/>
        <v>190921.99600000001</v>
      </c>
      <c r="N1246" s="57">
        <f t="shared" si="334"/>
        <v>190921.99600000001</v>
      </c>
      <c r="O1246" s="63">
        <f t="shared" si="334"/>
        <v>190921.99600000001</v>
      </c>
      <c r="P1246" s="65">
        <f t="shared" si="328"/>
        <v>0</v>
      </c>
      <c r="Q1246" s="148">
        <f t="shared" si="326"/>
        <v>96291.044000000009</v>
      </c>
      <c r="R1246" s="168"/>
      <c r="S1246" s="65">
        <f t="shared" si="329"/>
        <v>0</v>
      </c>
      <c r="T1246" s="134"/>
    </row>
    <row r="1247" spans="1:20" ht="24.75" customHeight="1" outlineLevel="1">
      <c r="A1247" s="19">
        <v>55511</v>
      </c>
      <c r="B1247" s="20">
        <v>5621011</v>
      </c>
      <c r="C1247" s="71" t="s">
        <v>1083</v>
      </c>
      <c r="D1247" s="57">
        <v>4525.8969999999999</v>
      </c>
      <c r="E1247" s="57">
        <v>9051.7939999999999</v>
      </c>
      <c r="F1247" s="57">
        <v>9051.7939999999999</v>
      </c>
      <c r="G1247" s="57">
        <v>9051.7939999999999</v>
      </c>
      <c r="H1247" s="57">
        <v>9051.7939999999999</v>
      </c>
      <c r="I1247" s="57">
        <v>9051.7939999999999</v>
      </c>
      <c r="J1247" s="57">
        <v>9051.7939999999999</v>
      </c>
      <c r="K1247" s="57">
        <v>9051.7939999999999</v>
      </c>
      <c r="L1247" s="57">
        <v>9051.7939999999999</v>
      </c>
      <c r="M1247" s="57">
        <v>9051.7939999999999</v>
      </c>
      <c r="N1247" s="57">
        <v>9051.7939999999999</v>
      </c>
      <c r="O1247" s="63">
        <v>9051.7939999999999</v>
      </c>
      <c r="P1247" s="65">
        <f t="shared" si="328"/>
        <v>0</v>
      </c>
      <c r="Q1247" s="148">
        <f t="shared" si="326"/>
        <v>4525.8969999999999</v>
      </c>
      <c r="R1247" s="168"/>
      <c r="S1247" s="65">
        <f t="shared" si="329"/>
        <v>0</v>
      </c>
      <c r="T1247" s="134"/>
    </row>
    <row r="1248" spans="1:20" ht="24.75" customHeight="1" outlineLevel="1">
      <c r="A1248" s="19">
        <v>55514</v>
      </c>
      <c r="B1248" s="20">
        <v>5621012</v>
      </c>
      <c r="C1248" s="71" t="s">
        <v>1084</v>
      </c>
      <c r="D1248" s="57">
        <v>10147.536</v>
      </c>
      <c r="E1248" s="57">
        <v>20295.072</v>
      </c>
      <c r="F1248" s="57">
        <v>20295.072</v>
      </c>
      <c r="G1248" s="57">
        <v>20295.072</v>
      </c>
      <c r="H1248" s="57">
        <v>20295.072</v>
      </c>
      <c r="I1248" s="57">
        <v>20295.072</v>
      </c>
      <c r="J1248" s="57">
        <v>20295.072</v>
      </c>
      <c r="K1248" s="57">
        <v>20295.072</v>
      </c>
      <c r="L1248" s="57">
        <v>20295.072</v>
      </c>
      <c r="M1248" s="57">
        <v>20295.072</v>
      </c>
      <c r="N1248" s="57">
        <v>20295.072</v>
      </c>
      <c r="O1248" s="63">
        <v>20295.072</v>
      </c>
      <c r="P1248" s="65">
        <f t="shared" si="328"/>
        <v>0</v>
      </c>
      <c r="Q1248" s="148">
        <f t="shared" si="326"/>
        <v>10147.536</v>
      </c>
      <c r="R1248" s="168"/>
      <c r="S1248" s="65">
        <f t="shared" si="329"/>
        <v>0</v>
      </c>
      <c r="T1248" s="134"/>
    </row>
    <row r="1249" spans="1:20" ht="24.75" customHeight="1" outlineLevel="1">
      <c r="A1249" s="19">
        <v>55512</v>
      </c>
      <c r="B1249" s="20">
        <v>5621013</v>
      </c>
      <c r="C1249" s="71" t="s">
        <v>1085</v>
      </c>
      <c r="D1249" s="57">
        <v>0</v>
      </c>
      <c r="E1249" s="57">
        <v>0</v>
      </c>
      <c r="F1249" s="57">
        <v>0</v>
      </c>
      <c r="G1249" s="57">
        <v>0</v>
      </c>
      <c r="H1249" s="57">
        <v>0</v>
      </c>
      <c r="I1249" s="57">
        <v>0</v>
      </c>
      <c r="J1249" s="57">
        <v>0</v>
      </c>
      <c r="K1249" s="57">
        <v>0</v>
      </c>
      <c r="L1249" s="57">
        <v>0</v>
      </c>
      <c r="M1249" s="57">
        <v>0</v>
      </c>
      <c r="N1249" s="57">
        <v>0</v>
      </c>
      <c r="O1249" s="63">
        <v>0</v>
      </c>
      <c r="P1249" s="65">
        <f t="shared" si="328"/>
        <v>0</v>
      </c>
      <c r="Q1249" s="148">
        <f t="shared" si="326"/>
        <v>0</v>
      </c>
      <c r="R1249" s="168"/>
      <c r="S1249" s="65">
        <f t="shared" si="329"/>
        <v>0</v>
      </c>
      <c r="T1249" s="134"/>
    </row>
    <row r="1250" spans="1:20" ht="24.75" customHeight="1" outlineLevel="1">
      <c r="A1250" s="19">
        <v>55516</v>
      </c>
      <c r="B1250" s="20">
        <v>5621014</v>
      </c>
      <c r="C1250" s="71" t="s">
        <v>1086</v>
      </c>
      <c r="D1250" s="57">
        <v>9793.7469999999994</v>
      </c>
      <c r="E1250" s="57">
        <v>21247.585999999999</v>
      </c>
      <c r="F1250" s="57">
        <v>21247.585999999999</v>
      </c>
      <c r="G1250" s="57">
        <v>21247.585999999999</v>
      </c>
      <c r="H1250" s="57">
        <v>21247.585999999999</v>
      </c>
      <c r="I1250" s="57">
        <v>21247.585999999999</v>
      </c>
      <c r="J1250" s="57">
        <v>21247.585999999999</v>
      </c>
      <c r="K1250" s="57">
        <v>21247.585999999999</v>
      </c>
      <c r="L1250" s="57">
        <v>21247.585999999999</v>
      </c>
      <c r="M1250" s="57">
        <v>21247.585999999999</v>
      </c>
      <c r="N1250" s="57">
        <v>21247.585999999999</v>
      </c>
      <c r="O1250" s="63">
        <v>21247.585999999999</v>
      </c>
      <c r="P1250" s="65">
        <f t="shared" si="328"/>
        <v>0</v>
      </c>
      <c r="Q1250" s="148">
        <f t="shared" si="326"/>
        <v>11453.839</v>
      </c>
      <c r="R1250" s="168"/>
      <c r="S1250" s="65">
        <f t="shared" si="329"/>
        <v>0</v>
      </c>
      <c r="T1250" s="134"/>
    </row>
    <row r="1251" spans="1:20" ht="24.75" customHeight="1" outlineLevel="1">
      <c r="A1251" s="19">
        <v>55517</v>
      </c>
      <c r="B1251" s="20">
        <v>5621015</v>
      </c>
      <c r="C1251" s="71" t="s">
        <v>1087</v>
      </c>
      <c r="D1251" s="57">
        <v>10173.116</v>
      </c>
      <c r="E1251" s="57">
        <v>20346.232</v>
      </c>
      <c r="F1251" s="57">
        <v>20346.232</v>
      </c>
      <c r="G1251" s="57">
        <v>20346.232</v>
      </c>
      <c r="H1251" s="57">
        <v>20346.232</v>
      </c>
      <c r="I1251" s="57">
        <v>20346.232</v>
      </c>
      <c r="J1251" s="57">
        <v>20346.232</v>
      </c>
      <c r="K1251" s="57">
        <v>20346.232</v>
      </c>
      <c r="L1251" s="57">
        <v>20346.232</v>
      </c>
      <c r="M1251" s="57">
        <v>20346.232</v>
      </c>
      <c r="N1251" s="57">
        <v>20346.232</v>
      </c>
      <c r="O1251" s="63">
        <v>20346.232</v>
      </c>
      <c r="P1251" s="65">
        <f t="shared" si="328"/>
        <v>0</v>
      </c>
      <c r="Q1251" s="148">
        <f t="shared" si="326"/>
        <v>10173.116</v>
      </c>
      <c r="R1251" s="168"/>
      <c r="S1251" s="65">
        <f t="shared" si="329"/>
        <v>0</v>
      </c>
      <c r="T1251" s="134"/>
    </row>
    <row r="1252" spans="1:20" ht="24.75" customHeight="1" outlineLevel="1">
      <c r="A1252" s="19">
        <v>55518</v>
      </c>
      <c r="B1252" s="20">
        <v>5621016</v>
      </c>
      <c r="C1252" s="71" t="s">
        <v>1088</v>
      </c>
      <c r="D1252" s="57">
        <v>49578.127</v>
      </c>
      <c r="E1252" s="57">
        <v>99156.254000000001</v>
      </c>
      <c r="F1252" s="57">
        <v>99156.254000000001</v>
      </c>
      <c r="G1252" s="57">
        <v>99156.254000000001</v>
      </c>
      <c r="H1252" s="57">
        <v>99156.254000000001</v>
      </c>
      <c r="I1252" s="57">
        <v>99156.254000000001</v>
      </c>
      <c r="J1252" s="57">
        <v>99156.254000000001</v>
      </c>
      <c r="K1252" s="57">
        <v>99156.254000000001</v>
      </c>
      <c r="L1252" s="57">
        <v>99156.254000000001</v>
      </c>
      <c r="M1252" s="57">
        <v>99156.254000000001</v>
      </c>
      <c r="N1252" s="57">
        <v>99156.254000000001</v>
      </c>
      <c r="O1252" s="63">
        <v>99156.254000000001</v>
      </c>
      <c r="P1252" s="65"/>
      <c r="Q1252" s="148">
        <f t="shared" si="326"/>
        <v>49578.127</v>
      </c>
      <c r="R1252" s="168"/>
      <c r="S1252" s="65">
        <f t="shared" si="329"/>
        <v>0</v>
      </c>
      <c r="T1252" s="134"/>
    </row>
    <row r="1253" spans="1:20" ht="24.75" customHeight="1" outlineLevel="1">
      <c r="A1253" s="19">
        <v>55519</v>
      </c>
      <c r="B1253" s="20">
        <v>5621017</v>
      </c>
      <c r="C1253" s="71" t="s">
        <v>1089</v>
      </c>
      <c r="D1253" s="57">
        <v>10412.529</v>
      </c>
      <c r="E1253" s="57">
        <v>20825.058000000001</v>
      </c>
      <c r="F1253" s="57">
        <v>20825.058000000001</v>
      </c>
      <c r="G1253" s="57">
        <v>20825.058000000001</v>
      </c>
      <c r="H1253" s="57">
        <v>20825.058000000001</v>
      </c>
      <c r="I1253" s="57">
        <v>20825.058000000001</v>
      </c>
      <c r="J1253" s="57">
        <v>20825.058000000001</v>
      </c>
      <c r="K1253" s="57">
        <v>20825.058000000001</v>
      </c>
      <c r="L1253" s="57">
        <v>20825.058000000001</v>
      </c>
      <c r="M1253" s="57">
        <v>20825.058000000001</v>
      </c>
      <c r="N1253" s="57">
        <v>20825.058000000001</v>
      </c>
      <c r="O1253" s="63">
        <v>20825.058000000001</v>
      </c>
      <c r="P1253" s="65"/>
      <c r="Q1253" s="148">
        <f t="shared" si="326"/>
        <v>10412.529</v>
      </c>
      <c r="R1253" s="168"/>
      <c r="S1253" s="65">
        <f t="shared" si="329"/>
        <v>0</v>
      </c>
      <c r="T1253" s="134"/>
    </row>
    <row r="1254" spans="1:20" ht="24.75" customHeight="1" outlineLevel="1">
      <c r="A1254" s="19"/>
      <c r="B1254" s="20">
        <v>5622000</v>
      </c>
      <c r="C1254" s="71" t="s">
        <v>1090</v>
      </c>
      <c r="D1254" s="57">
        <f t="shared" ref="D1254:O1254" si="335">+SUM(D1255:D1257)</f>
        <v>0</v>
      </c>
      <c r="E1254" s="57">
        <f t="shared" si="335"/>
        <v>0</v>
      </c>
      <c r="F1254" s="57">
        <f t="shared" si="335"/>
        <v>0</v>
      </c>
      <c r="G1254" s="57">
        <f t="shared" si="335"/>
        <v>0</v>
      </c>
      <c r="H1254" s="57">
        <f t="shared" si="335"/>
        <v>0</v>
      </c>
      <c r="I1254" s="57">
        <f t="shared" si="335"/>
        <v>0</v>
      </c>
      <c r="J1254" s="57">
        <f t="shared" si="335"/>
        <v>0</v>
      </c>
      <c r="K1254" s="57">
        <f t="shared" si="335"/>
        <v>0</v>
      </c>
      <c r="L1254" s="57">
        <f t="shared" si="335"/>
        <v>0</v>
      </c>
      <c r="M1254" s="57">
        <f t="shared" si="335"/>
        <v>0</v>
      </c>
      <c r="N1254" s="57">
        <f t="shared" si="335"/>
        <v>0</v>
      </c>
      <c r="O1254" s="63">
        <f t="shared" si="335"/>
        <v>0</v>
      </c>
      <c r="P1254" s="65">
        <f t="shared" ref="P1254:P1283" si="336">IF(E1254&lt;D1254,1,0)+IF(F1254&lt;E1254,1,0)+IF(G1254&lt;F1254,1,0)+IF(H1254&lt;G1254,1,0)+IF(I1254&lt;H1254,1,0)+IF(J1254&lt;I1254,1,0)+IF(K1254&lt;J1254,1,0)+IF(L1254&lt;K1254,1,0)+IF(M1254&lt;L1254,1,0)+IF(N1254&lt;M1254,1,0)+IF(O1254&lt;N1254,1,0)</f>
        <v>0</v>
      </c>
      <c r="Q1254" s="148">
        <f t="shared" si="326"/>
        <v>0</v>
      </c>
      <c r="R1254" s="168"/>
      <c r="S1254" s="65">
        <f t="shared" si="329"/>
        <v>0</v>
      </c>
      <c r="T1254" s="134"/>
    </row>
    <row r="1255" spans="1:20" ht="24.75" customHeight="1" outlineLevel="1">
      <c r="A1255" s="19">
        <v>55513</v>
      </c>
      <c r="B1255" s="20">
        <v>5622011</v>
      </c>
      <c r="C1255" s="71" t="s">
        <v>1091</v>
      </c>
      <c r="D1255" s="57">
        <v>0</v>
      </c>
      <c r="E1255" s="57">
        <v>0</v>
      </c>
      <c r="F1255" s="57">
        <f>+ROUND(Q$1255+E1255,-2)</f>
        <v>0</v>
      </c>
      <c r="G1255" s="57">
        <f>+ROUND(Q$1255+F1255,-2)</f>
        <v>0</v>
      </c>
      <c r="H1255" s="57">
        <f>+ROUND(Q$1255+G1255,-2)</f>
        <v>0</v>
      </c>
      <c r="I1255" s="57">
        <f>+ROUND(Q$1255+H1255,-2)</f>
        <v>0</v>
      </c>
      <c r="J1255" s="57">
        <f>+ROUND(Q$1255+I1255,-2)</f>
        <v>0</v>
      </c>
      <c r="K1255" s="57">
        <f>+ROUND(Q$1255+J1255,-2)</f>
        <v>0</v>
      </c>
      <c r="L1255" s="57">
        <f>+ROUND(Q$1255+K1255,-2)</f>
        <v>0</v>
      </c>
      <c r="M1255" s="57">
        <f>+ROUND(Q$1255+L1255,-2)</f>
        <v>0</v>
      </c>
      <c r="N1255" s="57">
        <f>+ROUND(Q$1255+M1255,-2)</f>
        <v>0</v>
      </c>
      <c r="O1255" s="63">
        <f>+ROUND(Q$1255+N1255,-2)</f>
        <v>0</v>
      </c>
      <c r="P1255" s="65">
        <f t="shared" si="336"/>
        <v>0</v>
      </c>
      <c r="Q1255" s="148">
        <f t="shared" si="326"/>
        <v>0</v>
      </c>
      <c r="R1255" s="168"/>
      <c r="S1255" s="65">
        <f t="shared" si="329"/>
        <v>0</v>
      </c>
      <c r="T1255" s="134"/>
    </row>
    <row r="1256" spans="1:20" ht="24.75" customHeight="1" outlineLevel="1">
      <c r="A1256" s="19">
        <v>51319</v>
      </c>
      <c r="B1256" s="20">
        <v>5622012</v>
      </c>
      <c r="C1256" s="71" t="s">
        <v>1092</v>
      </c>
      <c r="D1256" s="57">
        <v>0</v>
      </c>
      <c r="E1256" s="57">
        <v>0</v>
      </c>
      <c r="F1256" s="57">
        <f>+ROUND(Q$1256+E1256,-2)</f>
        <v>0</v>
      </c>
      <c r="G1256" s="57">
        <f>+ROUND(Q$1256+F1256,-2)</f>
        <v>0</v>
      </c>
      <c r="H1256" s="57">
        <f>+ROUND(Q$1256+G1256,-2)</f>
        <v>0</v>
      </c>
      <c r="I1256" s="57">
        <f>+ROUND(Q$1256+H1256,-2)</f>
        <v>0</v>
      </c>
      <c r="J1256" s="57">
        <f>+ROUND(Q$1256+I1256,-2)</f>
        <v>0</v>
      </c>
      <c r="K1256" s="57">
        <f>+ROUND(Q$1256+J1256,-2)</f>
        <v>0</v>
      </c>
      <c r="L1256" s="57">
        <f>+ROUND(Q$1256+K1256,-2)</f>
        <v>0</v>
      </c>
      <c r="M1256" s="57">
        <f>+ROUND(Q$1256+L1256,-2)</f>
        <v>0</v>
      </c>
      <c r="N1256" s="57">
        <f>+ROUND(Q$1256+M1256,-2)</f>
        <v>0</v>
      </c>
      <c r="O1256" s="63">
        <f>+ROUND(Q$1256+N1256,-2)</f>
        <v>0</v>
      </c>
      <c r="P1256" s="65">
        <f t="shared" si="336"/>
        <v>0</v>
      </c>
      <c r="Q1256" s="148">
        <f t="shared" si="326"/>
        <v>0</v>
      </c>
      <c r="R1256" s="168"/>
      <c r="S1256" s="65">
        <f t="shared" si="329"/>
        <v>0</v>
      </c>
      <c r="T1256" s="134"/>
    </row>
    <row r="1257" spans="1:20" ht="24.75" customHeight="1" outlineLevel="1">
      <c r="A1257" s="19">
        <v>51313</v>
      </c>
      <c r="B1257" s="20">
        <v>5622013</v>
      </c>
      <c r="C1257" s="71" t="s">
        <v>1093</v>
      </c>
      <c r="D1257" s="57">
        <v>0</v>
      </c>
      <c r="E1257" s="57">
        <v>0</v>
      </c>
      <c r="F1257" s="57">
        <f>+ROUND(Q$1257+E1257,-2)</f>
        <v>0</v>
      </c>
      <c r="G1257" s="57">
        <f>+ROUND(Q$1257+F1257,-2)</f>
        <v>0</v>
      </c>
      <c r="H1257" s="57">
        <f>+ROUND(Q$1257+G1257,-2)</f>
        <v>0</v>
      </c>
      <c r="I1257" s="57">
        <f>+ROUND(Q$1257+H1257,-2)</f>
        <v>0</v>
      </c>
      <c r="J1257" s="57">
        <f>+ROUND(Q$1257+I1257,-2)</f>
        <v>0</v>
      </c>
      <c r="K1257" s="57">
        <f>+ROUND(Q$1257+J1257,-2)</f>
        <v>0</v>
      </c>
      <c r="L1257" s="57">
        <f>+ROUND(Q$1257+K1257,-2)</f>
        <v>0</v>
      </c>
      <c r="M1257" s="57">
        <f>+ROUND(Q$1257+L1257,-2)</f>
        <v>0</v>
      </c>
      <c r="N1257" s="57">
        <f>+ROUND(Q$1257+M1257,-2)</f>
        <v>0</v>
      </c>
      <c r="O1257" s="63">
        <f>+ROUND(Q$1257+N1257,-2)</f>
        <v>0</v>
      </c>
      <c r="P1257" s="65">
        <f t="shared" si="336"/>
        <v>0</v>
      </c>
      <c r="Q1257" s="148">
        <f t="shared" si="326"/>
        <v>0</v>
      </c>
      <c r="R1257" s="168"/>
      <c r="S1257" s="65">
        <f t="shared" si="329"/>
        <v>0</v>
      </c>
      <c r="T1257" s="134"/>
    </row>
    <row r="1258" spans="1:20" ht="24.75" customHeight="1" outlineLevel="1">
      <c r="A1258" s="19">
        <v>55550</v>
      </c>
      <c r="B1258" s="20">
        <v>5623000</v>
      </c>
      <c r="C1258" s="71" t="s">
        <v>1094</v>
      </c>
      <c r="D1258" s="57">
        <f t="shared" ref="D1258:O1258" si="337">+D1259</f>
        <v>0</v>
      </c>
      <c r="E1258" s="57">
        <f t="shared" si="337"/>
        <v>0</v>
      </c>
      <c r="F1258" s="57">
        <f t="shared" si="337"/>
        <v>0</v>
      </c>
      <c r="G1258" s="57">
        <f t="shared" si="337"/>
        <v>0</v>
      </c>
      <c r="H1258" s="57">
        <f t="shared" si="337"/>
        <v>0</v>
      </c>
      <c r="I1258" s="57">
        <f t="shared" si="337"/>
        <v>0</v>
      </c>
      <c r="J1258" s="57">
        <f t="shared" si="337"/>
        <v>0</v>
      </c>
      <c r="K1258" s="57">
        <f t="shared" si="337"/>
        <v>0</v>
      </c>
      <c r="L1258" s="57">
        <f t="shared" si="337"/>
        <v>0</v>
      </c>
      <c r="M1258" s="57">
        <f t="shared" si="337"/>
        <v>0</v>
      </c>
      <c r="N1258" s="57">
        <f t="shared" si="337"/>
        <v>0</v>
      </c>
      <c r="O1258" s="63">
        <f t="shared" si="337"/>
        <v>0</v>
      </c>
      <c r="P1258" s="65">
        <f t="shared" si="336"/>
        <v>0</v>
      </c>
      <c r="Q1258" s="148">
        <f t="shared" si="326"/>
        <v>0</v>
      </c>
      <c r="R1258" s="168"/>
      <c r="S1258" s="65">
        <f t="shared" si="329"/>
        <v>0</v>
      </c>
      <c r="T1258" s="134"/>
    </row>
    <row r="1259" spans="1:20" ht="24.75" customHeight="1" outlineLevel="1">
      <c r="A1259" s="19">
        <v>55551</v>
      </c>
      <c r="B1259" s="20">
        <v>5623010</v>
      </c>
      <c r="C1259" s="71" t="s">
        <v>1095</v>
      </c>
      <c r="D1259" s="57">
        <v>0</v>
      </c>
      <c r="E1259" s="57">
        <v>0</v>
      </c>
      <c r="F1259" s="57">
        <f>+ROUND(Q$1259+E1259,-2)</f>
        <v>0</v>
      </c>
      <c r="G1259" s="57">
        <f>+ROUND(Q$1259+F1259,-2)</f>
        <v>0</v>
      </c>
      <c r="H1259" s="57">
        <f>+ROUND(Q$1259+G1259,-2)</f>
        <v>0</v>
      </c>
      <c r="I1259" s="57">
        <f>+ROUND(Q$1259+H1259,-2)</f>
        <v>0</v>
      </c>
      <c r="J1259" s="57">
        <f>+ROUND(Q$1259+I1259,-2)</f>
        <v>0</v>
      </c>
      <c r="K1259" s="57">
        <f>+ROUND(Q$1259+J1259,-2)</f>
        <v>0</v>
      </c>
      <c r="L1259" s="57">
        <f>+ROUND(Q$1259+K1259,-2)</f>
        <v>0</v>
      </c>
      <c r="M1259" s="57">
        <f>+ROUND(Q$1259+L1259,-2)</f>
        <v>0</v>
      </c>
      <c r="N1259" s="57">
        <f>+ROUND(Q$1259+M1259,-2)</f>
        <v>0</v>
      </c>
      <c r="O1259" s="63">
        <f>+ROUND(Q$1259+N1259,-2)</f>
        <v>0</v>
      </c>
      <c r="P1259" s="65">
        <f t="shared" si="336"/>
        <v>0</v>
      </c>
      <c r="Q1259" s="148">
        <f t="shared" si="326"/>
        <v>0</v>
      </c>
      <c r="R1259" s="168"/>
      <c r="S1259" s="65">
        <f t="shared" si="329"/>
        <v>0</v>
      </c>
      <c r="T1259" s="134"/>
    </row>
    <row r="1260" spans="1:20" ht="24.75" customHeight="1" outlineLevel="1">
      <c r="A1260" s="19"/>
      <c r="B1260" s="20">
        <v>5629000</v>
      </c>
      <c r="C1260" s="71" t="s">
        <v>1063</v>
      </c>
      <c r="D1260" s="57">
        <f t="shared" ref="D1260:O1260" si="338">+D1261</f>
        <v>0</v>
      </c>
      <c r="E1260" s="57">
        <f t="shared" si="338"/>
        <v>0</v>
      </c>
      <c r="F1260" s="57">
        <f t="shared" si="338"/>
        <v>0</v>
      </c>
      <c r="G1260" s="57">
        <f t="shared" si="338"/>
        <v>0</v>
      </c>
      <c r="H1260" s="57">
        <f t="shared" si="338"/>
        <v>0</v>
      </c>
      <c r="I1260" s="57">
        <f t="shared" si="338"/>
        <v>0</v>
      </c>
      <c r="J1260" s="57">
        <f t="shared" si="338"/>
        <v>0</v>
      </c>
      <c r="K1260" s="57">
        <f t="shared" si="338"/>
        <v>0</v>
      </c>
      <c r="L1260" s="57">
        <f t="shared" si="338"/>
        <v>0</v>
      </c>
      <c r="M1260" s="57">
        <f t="shared" si="338"/>
        <v>0</v>
      </c>
      <c r="N1260" s="57">
        <f t="shared" si="338"/>
        <v>0</v>
      </c>
      <c r="O1260" s="63">
        <f t="shared" si="338"/>
        <v>0</v>
      </c>
      <c r="P1260" s="65">
        <f t="shared" si="336"/>
        <v>0</v>
      </c>
      <c r="Q1260" s="148">
        <f t="shared" si="326"/>
        <v>0</v>
      </c>
      <c r="R1260" s="168"/>
      <c r="S1260" s="65">
        <f t="shared" si="329"/>
        <v>0</v>
      </c>
      <c r="T1260" s="134"/>
    </row>
    <row r="1261" spans="1:20" ht="24.75" customHeight="1" outlineLevel="1">
      <c r="A1261" s="19">
        <v>55515</v>
      </c>
      <c r="B1261" s="20">
        <v>5629001</v>
      </c>
      <c r="C1261" s="71" t="s">
        <v>1096</v>
      </c>
      <c r="D1261" s="57">
        <v>0</v>
      </c>
      <c r="E1261" s="57">
        <v>0</v>
      </c>
      <c r="F1261" s="57">
        <f>+ROUND(Q$1261+E1261,-2)</f>
        <v>0</v>
      </c>
      <c r="G1261" s="57">
        <f>+ROUND(Q$1261+F1261,-2)</f>
        <v>0</v>
      </c>
      <c r="H1261" s="57">
        <f>+ROUND(Q$1261+G1261,-2)</f>
        <v>0</v>
      </c>
      <c r="I1261" s="57">
        <f>+ROUND(Q$1261+H1261,-2)</f>
        <v>0</v>
      </c>
      <c r="J1261" s="57">
        <f>+ROUND(Q$1261+I1261,-2)</f>
        <v>0</v>
      </c>
      <c r="K1261" s="57">
        <f>+ROUND(Q$1261+J1261,-2)</f>
        <v>0</v>
      </c>
      <c r="L1261" s="57">
        <f>+ROUND(Q$1261+K1261,-2)</f>
        <v>0</v>
      </c>
      <c r="M1261" s="57">
        <f>+ROUND(Q$1261+L1261,-2)</f>
        <v>0</v>
      </c>
      <c r="N1261" s="57">
        <f>+ROUND(Q$1261+M1261,-2)</f>
        <v>0</v>
      </c>
      <c r="O1261" s="63">
        <f>+ROUND(Q$1261+N1261,-2)</f>
        <v>0</v>
      </c>
      <c r="P1261" s="65">
        <f t="shared" si="336"/>
        <v>0</v>
      </c>
      <c r="Q1261" s="148">
        <f t="shared" si="326"/>
        <v>0</v>
      </c>
      <c r="R1261" s="168"/>
      <c r="S1261" s="65">
        <f t="shared" si="329"/>
        <v>0</v>
      </c>
      <c r="T1261" s="134"/>
    </row>
    <row r="1262" spans="1:20" ht="24.75" customHeight="1" outlineLevel="1">
      <c r="A1262" s="19">
        <v>55540</v>
      </c>
      <c r="B1262" s="20">
        <v>5630000</v>
      </c>
      <c r="C1262" s="71" t="s">
        <v>1097</v>
      </c>
      <c r="D1262" s="57">
        <v>0</v>
      </c>
      <c r="E1262" s="57">
        <v>0</v>
      </c>
      <c r="F1262" s="57">
        <f>+ROUND(Q$1262+E1262,-2)</f>
        <v>0</v>
      </c>
      <c r="G1262" s="57">
        <f>+ROUND(Q$1262+F1262,-2)</f>
        <v>0</v>
      </c>
      <c r="H1262" s="57">
        <f>+ROUND(Q$1262+G1262,-2)</f>
        <v>0</v>
      </c>
      <c r="I1262" s="57">
        <f>+ROUND(Q$1262+H1262,-2)</f>
        <v>0</v>
      </c>
      <c r="J1262" s="57">
        <f>+ROUND(Q$1262+I1262,-2)</f>
        <v>0</v>
      </c>
      <c r="K1262" s="57">
        <f>+ROUND(Q$1262+J1262,-2)</f>
        <v>0</v>
      </c>
      <c r="L1262" s="57">
        <f>+ROUND(Q$1262+K1262,-2)</f>
        <v>0</v>
      </c>
      <c r="M1262" s="57">
        <f>+ROUND(Q$1262+L1262,-2)</f>
        <v>0</v>
      </c>
      <c r="N1262" s="57">
        <f>+ROUND(Q$1262+M1262,-2)</f>
        <v>0</v>
      </c>
      <c r="O1262" s="63">
        <f>+ROUND(Q$1262+N1262,-2)</f>
        <v>0</v>
      </c>
      <c r="P1262" s="65">
        <f t="shared" si="336"/>
        <v>0</v>
      </c>
      <c r="Q1262" s="148">
        <f t="shared" si="326"/>
        <v>0</v>
      </c>
      <c r="R1262" s="168"/>
      <c r="S1262" s="65">
        <f t="shared" si="329"/>
        <v>0</v>
      </c>
      <c r="T1262" s="134"/>
    </row>
    <row r="1263" spans="1:20" ht="24.75" customHeight="1" outlineLevel="1">
      <c r="A1263" s="19">
        <v>55545</v>
      </c>
      <c r="B1263" s="20">
        <v>5640000</v>
      </c>
      <c r="C1263" s="71" t="s">
        <v>1098</v>
      </c>
      <c r="D1263" s="57">
        <f t="shared" ref="D1263:O1263" si="339">+SUM(D1264:D1268)+D1270</f>
        <v>0</v>
      </c>
      <c r="E1263" s="57">
        <f t="shared" si="339"/>
        <v>0</v>
      </c>
      <c r="F1263" s="57">
        <f t="shared" si="339"/>
        <v>0</v>
      </c>
      <c r="G1263" s="57">
        <f t="shared" si="339"/>
        <v>0</v>
      </c>
      <c r="H1263" s="57">
        <f t="shared" si="339"/>
        <v>0</v>
      </c>
      <c r="I1263" s="57">
        <f t="shared" si="339"/>
        <v>0</v>
      </c>
      <c r="J1263" s="57">
        <f t="shared" si="339"/>
        <v>0</v>
      </c>
      <c r="K1263" s="57">
        <f t="shared" si="339"/>
        <v>0</v>
      </c>
      <c r="L1263" s="57">
        <f t="shared" si="339"/>
        <v>0</v>
      </c>
      <c r="M1263" s="57">
        <f t="shared" si="339"/>
        <v>0</v>
      </c>
      <c r="N1263" s="57">
        <f t="shared" si="339"/>
        <v>0</v>
      </c>
      <c r="O1263" s="63">
        <f t="shared" si="339"/>
        <v>0</v>
      </c>
      <c r="P1263" s="65">
        <f t="shared" si="336"/>
        <v>0</v>
      </c>
      <c r="Q1263" s="148">
        <f t="shared" si="326"/>
        <v>0</v>
      </c>
      <c r="R1263" s="168"/>
      <c r="S1263" s="65">
        <f t="shared" si="329"/>
        <v>0</v>
      </c>
      <c r="T1263" s="134"/>
    </row>
    <row r="1264" spans="1:20" ht="24.75" customHeight="1" outlineLevel="1">
      <c r="A1264" s="19">
        <v>55546</v>
      </c>
      <c r="B1264" s="20">
        <v>5641000</v>
      </c>
      <c r="C1264" s="71" t="s">
        <v>1099</v>
      </c>
      <c r="D1264" s="57">
        <v>0</v>
      </c>
      <c r="E1264" s="57">
        <v>0</v>
      </c>
      <c r="F1264" s="57">
        <f>+ROUND(Q$1264+E1264,-2)</f>
        <v>0</v>
      </c>
      <c r="G1264" s="57">
        <f>+ROUND(Q$1264+F1264,-2)</f>
        <v>0</v>
      </c>
      <c r="H1264" s="57">
        <f>+ROUND(Q$1264+G1264,-2)</f>
        <v>0</v>
      </c>
      <c r="I1264" s="57">
        <f>+ROUND(Q$1264+H1264,-2)</f>
        <v>0</v>
      </c>
      <c r="J1264" s="57">
        <f>+ROUND(Q$1264+I1264,-2)</f>
        <v>0</v>
      </c>
      <c r="K1264" s="57">
        <f>+ROUND(Q$1264+J1264,-2)</f>
        <v>0</v>
      </c>
      <c r="L1264" s="57">
        <f>+ROUND(Q$1264+K1264,-2)</f>
        <v>0</v>
      </c>
      <c r="M1264" s="57">
        <f>+ROUND(Q$1264+L1264,-2)</f>
        <v>0</v>
      </c>
      <c r="N1264" s="57">
        <f>+ROUND(Q$1264+M1264,-2)</f>
        <v>0</v>
      </c>
      <c r="O1264" s="63">
        <f>+ROUND(Q$1264+N1264,-2)</f>
        <v>0</v>
      </c>
      <c r="P1264" s="65">
        <f t="shared" si="336"/>
        <v>0</v>
      </c>
      <c r="Q1264" s="148">
        <f t="shared" si="326"/>
        <v>0</v>
      </c>
      <c r="R1264" s="168"/>
      <c r="S1264" s="65">
        <f t="shared" si="329"/>
        <v>0</v>
      </c>
      <c r="T1264" s="134"/>
    </row>
    <row r="1265" spans="1:20" ht="24.75" customHeight="1" outlineLevel="1">
      <c r="A1265" s="19">
        <v>55547</v>
      </c>
      <c r="B1265" s="20">
        <v>5642000</v>
      </c>
      <c r="C1265" s="71" t="s">
        <v>1100</v>
      </c>
      <c r="D1265" s="57">
        <v>0</v>
      </c>
      <c r="E1265" s="57">
        <v>0</v>
      </c>
      <c r="F1265" s="57">
        <f>+ROUND(Q$1265+E1265,-2)</f>
        <v>0</v>
      </c>
      <c r="G1265" s="57">
        <f>+ROUND(Q$1265+F1265,-2)</f>
        <v>0</v>
      </c>
      <c r="H1265" s="57">
        <f>+ROUND(Q$1265+G1265,-2)</f>
        <v>0</v>
      </c>
      <c r="I1265" s="57">
        <f>+ROUND(Q$1265+H1265,-2)</f>
        <v>0</v>
      </c>
      <c r="J1265" s="57">
        <f>+ROUND(Q$1265+I1265,-2)</f>
        <v>0</v>
      </c>
      <c r="K1265" s="57">
        <f>+ROUND(Q$1265+J1265,-2)</f>
        <v>0</v>
      </c>
      <c r="L1265" s="57">
        <f>+ROUND(Q$1265+K1265,-2)</f>
        <v>0</v>
      </c>
      <c r="M1265" s="57">
        <f>+ROUND(Q$1265+L1265,-2)</f>
        <v>0</v>
      </c>
      <c r="N1265" s="57">
        <f>+ROUND(Q$1265+M1265,-2)</f>
        <v>0</v>
      </c>
      <c r="O1265" s="63">
        <f>+ROUND(Q$1265+N1265,-2)</f>
        <v>0</v>
      </c>
      <c r="P1265" s="65">
        <f t="shared" si="336"/>
        <v>0</v>
      </c>
      <c r="Q1265" s="148">
        <f t="shared" si="326"/>
        <v>0</v>
      </c>
      <c r="R1265" s="168"/>
      <c r="S1265" s="65">
        <f t="shared" si="329"/>
        <v>0</v>
      </c>
      <c r="T1265" s="134"/>
    </row>
    <row r="1266" spans="1:20" ht="24.75" customHeight="1" outlineLevel="1">
      <c r="A1266" s="19">
        <v>55548</v>
      </c>
      <c r="B1266" s="20">
        <v>5643000</v>
      </c>
      <c r="C1266" s="71" t="s">
        <v>1101</v>
      </c>
      <c r="D1266" s="57">
        <v>0</v>
      </c>
      <c r="E1266" s="57">
        <v>0</v>
      </c>
      <c r="F1266" s="57">
        <f>+ROUND(Q$1266+E1266,-2)</f>
        <v>0</v>
      </c>
      <c r="G1266" s="57">
        <f>+ROUND(Q$1266+F1266,-2)</f>
        <v>0</v>
      </c>
      <c r="H1266" s="57">
        <f>+ROUND(Q$1266+G1266,-2)</f>
        <v>0</v>
      </c>
      <c r="I1266" s="57">
        <f>+ROUND(Q$1266+H1266,-2)</f>
        <v>0</v>
      </c>
      <c r="J1266" s="57">
        <f>+ROUND(Q$1266+I1266,-2)</f>
        <v>0</v>
      </c>
      <c r="K1266" s="57">
        <f>+ROUND(Q$1266+J1266,-2)</f>
        <v>0</v>
      </c>
      <c r="L1266" s="57">
        <f>+ROUND(Q$1266+K1266,-2)</f>
        <v>0</v>
      </c>
      <c r="M1266" s="57">
        <f>+ROUND(Q$1266+L1266,-2)</f>
        <v>0</v>
      </c>
      <c r="N1266" s="57">
        <f>+ROUND(Q$1266+M1266,-2)</f>
        <v>0</v>
      </c>
      <c r="O1266" s="63">
        <f>+ROUND(Q$1266+N1266,-2)</f>
        <v>0</v>
      </c>
      <c r="P1266" s="65">
        <f t="shared" si="336"/>
        <v>0</v>
      </c>
      <c r="Q1266" s="148">
        <f t="shared" si="326"/>
        <v>0</v>
      </c>
      <c r="R1266" s="168"/>
      <c r="S1266" s="65">
        <f t="shared" si="329"/>
        <v>0</v>
      </c>
      <c r="T1266" s="134"/>
    </row>
    <row r="1267" spans="1:20" ht="24.75" customHeight="1" outlineLevel="1">
      <c r="A1267" s="19">
        <v>55549</v>
      </c>
      <c r="B1267" s="20">
        <v>5644000</v>
      </c>
      <c r="C1267" s="71" t="s">
        <v>1102</v>
      </c>
      <c r="D1267" s="57">
        <v>0</v>
      </c>
      <c r="E1267" s="57">
        <v>0</v>
      </c>
      <c r="F1267" s="57">
        <f>+ROUND(Q$1267+E1267,-2)</f>
        <v>0</v>
      </c>
      <c r="G1267" s="57">
        <f>+ROUND(Q$1267+F1267,-2)</f>
        <v>0</v>
      </c>
      <c r="H1267" s="57">
        <f>+ROUND(Q$1267+G1267,-2)</f>
        <v>0</v>
      </c>
      <c r="I1267" s="57">
        <f>+ROUND(Q$1267+H1267,-2)</f>
        <v>0</v>
      </c>
      <c r="J1267" s="57">
        <f>+ROUND(Q$1267+I1267,-2)</f>
        <v>0</v>
      </c>
      <c r="K1267" s="57">
        <f>+ROUND(Q$1267+J1267,-2)</f>
        <v>0</v>
      </c>
      <c r="L1267" s="57">
        <f>+ROUND(Q$1267+K1267,-2)</f>
        <v>0</v>
      </c>
      <c r="M1267" s="57">
        <f>+ROUND(Q$1267+L1267,-2)</f>
        <v>0</v>
      </c>
      <c r="N1267" s="57">
        <f>+ROUND(Q$1267+M1267,-2)</f>
        <v>0</v>
      </c>
      <c r="O1267" s="63">
        <f>+ROUND(Q$1267+N1267,-2)</f>
        <v>0</v>
      </c>
      <c r="P1267" s="65">
        <f t="shared" si="336"/>
        <v>0</v>
      </c>
      <c r="Q1267" s="148">
        <f t="shared" si="326"/>
        <v>0</v>
      </c>
      <c r="R1267" s="168"/>
      <c r="S1267" s="65">
        <f t="shared" si="329"/>
        <v>0</v>
      </c>
      <c r="T1267" s="134"/>
    </row>
    <row r="1268" spans="1:20" ht="24.75" customHeight="1" outlineLevel="1">
      <c r="A1268" s="19"/>
      <c r="B1268" s="20">
        <v>5645000</v>
      </c>
      <c r="C1268" s="71" t="s">
        <v>1103</v>
      </c>
      <c r="D1268" s="57">
        <f>+D1269</f>
        <v>0</v>
      </c>
      <c r="E1268" s="57">
        <f t="shared" ref="E1268:O1268" si="340">+E1269</f>
        <v>0</v>
      </c>
      <c r="F1268" s="57">
        <f t="shared" si="340"/>
        <v>0</v>
      </c>
      <c r="G1268" s="57">
        <f t="shared" si="340"/>
        <v>0</v>
      </c>
      <c r="H1268" s="57">
        <f t="shared" si="340"/>
        <v>0</v>
      </c>
      <c r="I1268" s="57">
        <f t="shared" si="340"/>
        <v>0</v>
      </c>
      <c r="J1268" s="57">
        <f t="shared" si="340"/>
        <v>0</v>
      </c>
      <c r="K1268" s="57">
        <f t="shared" si="340"/>
        <v>0</v>
      </c>
      <c r="L1268" s="57">
        <f t="shared" si="340"/>
        <v>0</v>
      </c>
      <c r="M1268" s="57">
        <f t="shared" si="340"/>
        <v>0</v>
      </c>
      <c r="N1268" s="57">
        <f t="shared" si="340"/>
        <v>0</v>
      </c>
      <c r="O1268" s="63">
        <f t="shared" si="340"/>
        <v>0</v>
      </c>
      <c r="P1268" s="65">
        <f t="shared" si="336"/>
        <v>0</v>
      </c>
      <c r="Q1268" s="148">
        <f t="shared" si="326"/>
        <v>0</v>
      </c>
      <c r="R1268" s="168"/>
      <c r="S1268" s="65">
        <f t="shared" si="329"/>
        <v>0</v>
      </c>
      <c r="T1268" s="134"/>
    </row>
    <row r="1269" spans="1:20" ht="24.75" customHeight="1" outlineLevel="1">
      <c r="A1269" s="19">
        <v>55553</v>
      </c>
      <c r="B1269" s="20">
        <v>5645001</v>
      </c>
      <c r="C1269" s="71" t="s">
        <v>1104</v>
      </c>
      <c r="D1269" s="57">
        <v>0</v>
      </c>
      <c r="E1269" s="57">
        <v>0</v>
      </c>
      <c r="F1269" s="57">
        <f>+ROUND(Q$1269+E1269,-2)</f>
        <v>0</v>
      </c>
      <c r="G1269" s="57">
        <f>+ROUND(Q$1269+F1269,-2)</f>
        <v>0</v>
      </c>
      <c r="H1269" s="57">
        <f>+ROUND(Q$1269+G1269,-2)</f>
        <v>0</v>
      </c>
      <c r="I1269" s="57">
        <f>+ROUND(Q$1269+H1269,-2)</f>
        <v>0</v>
      </c>
      <c r="J1269" s="57">
        <f>+ROUND(Q$1269+I1269,-2)</f>
        <v>0</v>
      </c>
      <c r="K1269" s="57">
        <f>+ROUND(Q$1269+J1269,-2)</f>
        <v>0</v>
      </c>
      <c r="L1269" s="57">
        <f>+ROUND(Q$1269+K1269,-2)</f>
        <v>0</v>
      </c>
      <c r="M1269" s="57">
        <f>+ROUND(Q$1269+L1269,-2)</f>
        <v>0</v>
      </c>
      <c r="N1269" s="57">
        <f>+ROUND(Q$1269+M1269,-2)</f>
        <v>0</v>
      </c>
      <c r="O1269" s="63">
        <f>+ROUND(Q$1269+N1269,-2)</f>
        <v>0</v>
      </c>
      <c r="P1269" s="65">
        <f t="shared" si="336"/>
        <v>0</v>
      </c>
      <c r="Q1269" s="148">
        <f t="shared" si="326"/>
        <v>0</v>
      </c>
      <c r="R1269" s="168"/>
      <c r="S1269" s="65">
        <f t="shared" si="329"/>
        <v>0</v>
      </c>
      <c r="T1269" s="134"/>
    </row>
    <row r="1270" spans="1:20" ht="24.75" customHeight="1" outlineLevel="1">
      <c r="A1270" s="19">
        <v>55554</v>
      </c>
      <c r="B1270" s="20">
        <v>5649000</v>
      </c>
      <c r="C1270" s="71" t="s">
        <v>1105</v>
      </c>
      <c r="D1270" s="57">
        <v>0</v>
      </c>
      <c r="E1270" s="57">
        <v>0</v>
      </c>
      <c r="F1270" s="57">
        <f>+ROUND(Q$1270+E1270,-2)</f>
        <v>0</v>
      </c>
      <c r="G1270" s="57">
        <f>+ROUND(Q$1270+F1270,-2)</f>
        <v>0</v>
      </c>
      <c r="H1270" s="57">
        <f>+ROUND(Q$1270+G1270,-2)</f>
        <v>0</v>
      </c>
      <c r="I1270" s="57">
        <f>+ROUND(Q$1270+H1270,-2)</f>
        <v>0</v>
      </c>
      <c r="J1270" s="57">
        <f>+ROUND(Q$1270+I1270,-2)</f>
        <v>0</v>
      </c>
      <c r="K1270" s="57">
        <f>+ROUND(Q$1270+J1270,-2)</f>
        <v>0</v>
      </c>
      <c r="L1270" s="57">
        <f>+ROUND(Q$1270+K1270,-2)</f>
        <v>0</v>
      </c>
      <c r="M1270" s="57">
        <f>+ROUND(Q$1270+L1270,-2)</f>
        <v>0</v>
      </c>
      <c r="N1270" s="57">
        <f>+ROUND(Q$1270+M1270,-2)</f>
        <v>0</v>
      </c>
      <c r="O1270" s="63">
        <f>+ROUND(Q$1270+N1270,-2)</f>
        <v>0</v>
      </c>
      <c r="P1270" s="65">
        <f t="shared" si="336"/>
        <v>0</v>
      </c>
      <c r="Q1270" s="148">
        <f t="shared" si="326"/>
        <v>0</v>
      </c>
      <c r="R1270" s="168"/>
      <c r="S1270" s="65">
        <f t="shared" si="329"/>
        <v>0</v>
      </c>
      <c r="T1270" s="134"/>
    </row>
    <row r="1271" spans="1:20" ht="24.75" customHeight="1" outlineLevel="1">
      <c r="A1271" s="19">
        <v>55555</v>
      </c>
      <c r="B1271" s="20">
        <v>5650000</v>
      </c>
      <c r="C1271" s="71" t="s">
        <v>1106</v>
      </c>
      <c r="D1271" s="57">
        <v>0</v>
      </c>
      <c r="E1271" s="57">
        <v>0</v>
      </c>
      <c r="F1271" s="57">
        <f>+ROUND(Q$1271+E1271,-2)</f>
        <v>0</v>
      </c>
      <c r="G1271" s="57">
        <f>+ROUND(Q$1271+F1271,-2)</f>
        <v>0</v>
      </c>
      <c r="H1271" s="57">
        <f>+ROUND(Q$1271+G1271,-2)</f>
        <v>0</v>
      </c>
      <c r="I1271" s="57">
        <f>+ROUND(Q$1271+H1271,-2)</f>
        <v>0</v>
      </c>
      <c r="J1271" s="57">
        <f>+ROUND(Q$1271+I1271,-2)</f>
        <v>0</v>
      </c>
      <c r="K1271" s="57">
        <f>+ROUND(Q$1271+J1271,-2)</f>
        <v>0</v>
      </c>
      <c r="L1271" s="57">
        <f>+ROUND(Q$1271+K1271,-2)</f>
        <v>0</v>
      </c>
      <c r="M1271" s="57">
        <f>+ROUND(Q$1271+L1271,-2)</f>
        <v>0</v>
      </c>
      <c r="N1271" s="57">
        <f>+ROUND(Q$1271+M1271,-2)</f>
        <v>0</v>
      </c>
      <c r="O1271" s="63">
        <f>+ROUND(Q$1271+N1271,-2)</f>
        <v>0</v>
      </c>
      <c r="P1271" s="65">
        <f t="shared" si="336"/>
        <v>0</v>
      </c>
      <c r="Q1271" s="148">
        <f t="shared" si="326"/>
        <v>0</v>
      </c>
      <c r="R1271" s="168"/>
      <c r="S1271" s="65">
        <f t="shared" si="329"/>
        <v>0</v>
      </c>
      <c r="T1271" s="134"/>
    </row>
    <row r="1272" spans="1:20" ht="24.75" customHeight="1" outlineLevel="1">
      <c r="A1272" s="19">
        <v>55560</v>
      </c>
      <c r="B1272" s="20">
        <v>5660000</v>
      </c>
      <c r="C1272" s="71" t="s">
        <v>1107</v>
      </c>
      <c r="D1272" s="57">
        <f t="shared" ref="D1272:O1272" si="341">+SUM(D1273:D1279)</f>
        <v>0</v>
      </c>
      <c r="E1272" s="57">
        <f t="shared" si="341"/>
        <v>0</v>
      </c>
      <c r="F1272" s="57">
        <f t="shared" si="341"/>
        <v>0</v>
      </c>
      <c r="G1272" s="57">
        <f t="shared" si="341"/>
        <v>0</v>
      </c>
      <c r="H1272" s="57">
        <f t="shared" si="341"/>
        <v>0</v>
      </c>
      <c r="I1272" s="57">
        <f t="shared" si="341"/>
        <v>0</v>
      </c>
      <c r="J1272" s="57">
        <f t="shared" si="341"/>
        <v>0</v>
      </c>
      <c r="K1272" s="57">
        <f t="shared" si="341"/>
        <v>0</v>
      </c>
      <c r="L1272" s="57">
        <f t="shared" si="341"/>
        <v>0</v>
      </c>
      <c r="M1272" s="57">
        <f t="shared" si="341"/>
        <v>0</v>
      </c>
      <c r="N1272" s="57">
        <f t="shared" si="341"/>
        <v>0</v>
      </c>
      <c r="O1272" s="63">
        <f t="shared" si="341"/>
        <v>0</v>
      </c>
      <c r="P1272" s="65">
        <f t="shared" si="336"/>
        <v>0</v>
      </c>
      <c r="Q1272" s="148">
        <f t="shared" si="326"/>
        <v>0</v>
      </c>
      <c r="R1272" s="168"/>
      <c r="S1272" s="65">
        <f t="shared" si="329"/>
        <v>0</v>
      </c>
      <c r="T1272" s="134"/>
    </row>
    <row r="1273" spans="1:20" ht="24.75" customHeight="1" outlineLevel="1">
      <c r="A1273" s="19">
        <v>55561</v>
      </c>
      <c r="B1273" s="20">
        <v>5661000</v>
      </c>
      <c r="C1273" s="71" t="s">
        <v>1108</v>
      </c>
      <c r="D1273" s="57">
        <v>0</v>
      </c>
      <c r="E1273" s="57">
        <v>0</v>
      </c>
      <c r="F1273" s="57">
        <f>+ROUND(Q$1273+E1273,-2)</f>
        <v>0</v>
      </c>
      <c r="G1273" s="57">
        <f>+ROUND(Q$1273+F1273,-2)</f>
        <v>0</v>
      </c>
      <c r="H1273" s="57">
        <f>+ROUND(Q$1273+G1273,-2)</f>
        <v>0</v>
      </c>
      <c r="I1273" s="57">
        <f>+ROUND(Q$1273+H1273,-2)</f>
        <v>0</v>
      </c>
      <c r="J1273" s="57">
        <f>+ROUND(Q$1273+I1273,-2)</f>
        <v>0</v>
      </c>
      <c r="K1273" s="57">
        <f>+ROUND(Q$1273+J1273,-2)</f>
        <v>0</v>
      </c>
      <c r="L1273" s="57">
        <f>+ROUND(Q$1273+K1273,-2)</f>
        <v>0</v>
      </c>
      <c r="M1273" s="57">
        <f>+ROUND(Q$1273+L1273,-2)</f>
        <v>0</v>
      </c>
      <c r="N1273" s="57">
        <f>+ROUND(Q$1273+M1273,-2)</f>
        <v>0</v>
      </c>
      <c r="O1273" s="63">
        <f>+ROUND(Q$1273+N1273,-2)</f>
        <v>0</v>
      </c>
      <c r="P1273" s="65">
        <f t="shared" si="336"/>
        <v>0</v>
      </c>
      <c r="Q1273" s="148">
        <f t="shared" si="326"/>
        <v>0</v>
      </c>
      <c r="R1273" s="168"/>
      <c r="S1273" s="65">
        <f t="shared" si="329"/>
        <v>0</v>
      </c>
      <c r="T1273" s="134"/>
    </row>
    <row r="1274" spans="1:20" ht="24.75" customHeight="1" outlineLevel="1">
      <c r="A1274" s="19">
        <v>55562</v>
      </c>
      <c r="B1274" s="20">
        <v>5662000</v>
      </c>
      <c r="C1274" s="71" t="s">
        <v>1109</v>
      </c>
      <c r="D1274" s="57">
        <v>0</v>
      </c>
      <c r="E1274" s="57">
        <v>0</v>
      </c>
      <c r="F1274" s="57">
        <f>+ROUND(Q$1274+E1274,-2)</f>
        <v>0</v>
      </c>
      <c r="G1274" s="57">
        <f>+ROUND(Q$1274+F1274,-2)</f>
        <v>0</v>
      </c>
      <c r="H1274" s="57">
        <f>+ROUND(Q$1274+G1274,-2)</f>
        <v>0</v>
      </c>
      <c r="I1274" s="57">
        <f>+ROUND(Q$1274+H1274,-2)</f>
        <v>0</v>
      </c>
      <c r="J1274" s="57">
        <f>+ROUND(Q$1274+I1274,-2)</f>
        <v>0</v>
      </c>
      <c r="K1274" s="57">
        <f>+ROUND(Q$1274+J1274,-2)</f>
        <v>0</v>
      </c>
      <c r="L1274" s="57">
        <f>+ROUND(Q$1274+K1274,-2)</f>
        <v>0</v>
      </c>
      <c r="M1274" s="57">
        <f>+ROUND(Q$1274+L1274,-2)</f>
        <v>0</v>
      </c>
      <c r="N1274" s="57">
        <f>+ROUND(Q$1274+M1274,-2)</f>
        <v>0</v>
      </c>
      <c r="O1274" s="63">
        <f>+ROUND(Q$1274+N1274,-2)</f>
        <v>0</v>
      </c>
      <c r="P1274" s="65">
        <f t="shared" si="336"/>
        <v>0</v>
      </c>
      <c r="Q1274" s="148">
        <f t="shared" si="326"/>
        <v>0</v>
      </c>
      <c r="R1274" s="168"/>
      <c r="S1274" s="65">
        <f t="shared" si="329"/>
        <v>0</v>
      </c>
      <c r="T1274" s="134"/>
    </row>
    <row r="1275" spans="1:20" ht="24.75" customHeight="1" outlineLevel="1">
      <c r="A1275" s="19">
        <v>55563</v>
      </c>
      <c r="B1275" s="20">
        <v>5663000</v>
      </c>
      <c r="C1275" s="71" t="s">
        <v>1110</v>
      </c>
      <c r="D1275" s="57">
        <v>0</v>
      </c>
      <c r="E1275" s="57">
        <v>0</v>
      </c>
      <c r="F1275" s="57">
        <f>+ROUND(Q$1275+E1275,-2)</f>
        <v>0</v>
      </c>
      <c r="G1275" s="57">
        <f>+ROUND(Q$1275+F1275,-2)</f>
        <v>0</v>
      </c>
      <c r="H1275" s="57">
        <f>+ROUND(Q$1275+G1275,-2)</f>
        <v>0</v>
      </c>
      <c r="I1275" s="57">
        <f>+ROUND(Q$1275+H1275,-2)</f>
        <v>0</v>
      </c>
      <c r="J1275" s="57">
        <f>+ROUND(Q$1275+I1275,-2)</f>
        <v>0</v>
      </c>
      <c r="K1275" s="57">
        <f>+ROUND(Q$1275+J1275,-2)</f>
        <v>0</v>
      </c>
      <c r="L1275" s="57">
        <f>+ROUND(Q$1275+K1275,-2)</f>
        <v>0</v>
      </c>
      <c r="M1275" s="57">
        <f>+ROUND(Q$1275+L1275,-2)</f>
        <v>0</v>
      </c>
      <c r="N1275" s="57">
        <f>+ROUND(Q$1275+M1275,-2)</f>
        <v>0</v>
      </c>
      <c r="O1275" s="63">
        <f>+ROUND(Q$1275+N1275,-2)</f>
        <v>0</v>
      </c>
      <c r="P1275" s="65">
        <f t="shared" si="336"/>
        <v>0</v>
      </c>
      <c r="Q1275" s="148">
        <f t="shared" si="326"/>
        <v>0</v>
      </c>
      <c r="R1275" s="168"/>
      <c r="S1275" s="65">
        <f t="shared" si="329"/>
        <v>0</v>
      </c>
      <c r="T1275" s="134"/>
    </row>
    <row r="1276" spans="1:20" ht="24.75" customHeight="1" outlineLevel="1">
      <c r="A1276" s="19">
        <v>55564</v>
      </c>
      <c r="B1276" s="20">
        <v>5664000</v>
      </c>
      <c r="C1276" s="71" t="s">
        <v>1111</v>
      </c>
      <c r="D1276" s="57">
        <v>0</v>
      </c>
      <c r="E1276" s="57">
        <v>0</v>
      </c>
      <c r="F1276" s="57">
        <f>+ROUND(Q$1276+E1276,-2)</f>
        <v>0</v>
      </c>
      <c r="G1276" s="57">
        <f>+ROUND(Q$1276+F1276,-2)</f>
        <v>0</v>
      </c>
      <c r="H1276" s="57">
        <f>+ROUND(Q$1276+G1276,-2)</f>
        <v>0</v>
      </c>
      <c r="I1276" s="57">
        <f>+ROUND(Q$1276+H1276,-2)</f>
        <v>0</v>
      </c>
      <c r="J1276" s="57">
        <f>+ROUND(Q$1276+I1276,-2)</f>
        <v>0</v>
      </c>
      <c r="K1276" s="57">
        <f>+ROUND(Q$1276+J1276,-2)</f>
        <v>0</v>
      </c>
      <c r="L1276" s="57">
        <f>+ROUND(Q$1276+K1276,-2)</f>
        <v>0</v>
      </c>
      <c r="M1276" s="57">
        <f>+ROUND(Q$1276+L1276,-2)</f>
        <v>0</v>
      </c>
      <c r="N1276" s="57">
        <f>+ROUND(Q$1276+M1276,-2)</f>
        <v>0</v>
      </c>
      <c r="O1276" s="63">
        <f>+ROUND(Q$1276+N1276,-2)</f>
        <v>0</v>
      </c>
      <c r="P1276" s="65">
        <f t="shared" si="336"/>
        <v>0</v>
      </c>
      <c r="Q1276" s="148">
        <f t="shared" si="326"/>
        <v>0</v>
      </c>
      <c r="R1276" s="168"/>
      <c r="S1276" s="65">
        <f t="shared" si="329"/>
        <v>0</v>
      </c>
      <c r="T1276" s="134"/>
    </row>
    <row r="1277" spans="1:20" ht="24.75" customHeight="1" outlineLevel="1">
      <c r="A1277" s="19">
        <v>55565</v>
      </c>
      <c r="B1277" s="20">
        <v>5665000</v>
      </c>
      <c r="C1277" s="71" t="s">
        <v>1112</v>
      </c>
      <c r="D1277" s="57">
        <v>0</v>
      </c>
      <c r="E1277" s="57">
        <v>0</v>
      </c>
      <c r="F1277" s="57">
        <f>+ROUND(Q$1277+E1277,-2)</f>
        <v>0</v>
      </c>
      <c r="G1277" s="57">
        <f>+ROUND(Q$1277+F1277,-2)</f>
        <v>0</v>
      </c>
      <c r="H1277" s="57">
        <f>+ROUND(Q$1277+G1277,-2)</f>
        <v>0</v>
      </c>
      <c r="I1277" s="57">
        <f>+ROUND(Q$1277+H1277,-2)</f>
        <v>0</v>
      </c>
      <c r="J1277" s="57">
        <f>+ROUND(Q$1277+I1277,-2)</f>
        <v>0</v>
      </c>
      <c r="K1277" s="57">
        <f>+ROUND(Q$1277+J1277,-2)</f>
        <v>0</v>
      </c>
      <c r="L1277" s="57">
        <f>+ROUND(Q$1277+K1277,-2)</f>
        <v>0</v>
      </c>
      <c r="M1277" s="57">
        <f>+ROUND(Q$1277+L1277,-2)</f>
        <v>0</v>
      </c>
      <c r="N1277" s="57">
        <f>+ROUND(Q$1277+M1277,-2)</f>
        <v>0</v>
      </c>
      <c r="O1277" s="63">
        <f>+ROUND(Q$1277+N1277,-2)</f>
        <v>0</v>
      </c>
      <c r="P1277" s="65">
        <f t="shared" si="336"/>
        <v>0</v>
      </c>
      <c r="Q1277" s="148">
        <f t="shared" si="326"/>
        <v>0</v>
      </c>
      <c r="R1277" s="168"/>
      <c r="S1277" s="65">
        <f t="shared" si="329"/>
        <v>0</v>
      </c>
      <c r="T1277" s="134"/>
    </row>
    <row r="1278" spans="1:20" ht="24.75" customHeight="1" outlineLevel="1">
      <c r="A1278" s="19">
        <v>55566</v>
      </c>
      <c r="B1278" s="20">
        <v>5666000</v>
      </c>
      <c r="C1278" s="71" t="s">
        <v>1113</v>
      </c>
      <c r="D1278" s="57">
        <v>0</v>
      </c>
      <c r="E1278" s="57">
        <v>0</v>
      </c>
      <c r="F1278" s="57">
        <f>+ROUND(Q$1278+E1278,-2)</f>
        <v>0</v>
      </c>
      <c r="G1278" s="57">
        <f>+ROUND(Q$1278+F1278,-2)</f>
        <v>0</v>
      </c>
      <c r="H1278" s="57">
        <f>+ROUND(Q$1278+G1278,-2)</f>
        <v>0</v>
      </c>
      <c r="I1278" s="57">
        <f>+ROUND(Q$1278+H1278,-2)</f>
        <v>0</v>
      </c>
      <c r="J1278" s="57">
        <f>+ROUND(Q$1278+I1278,-2)</f>
        <v>0</v>
      </c>
      <c r="K1278" s="57">
        <f>+ROUND(Q$1278+J1278,-2)</f>
        <v>0</v>
      </c>
      <c r="L1278" s="57">
        <f>+ROUND(Q$1278+K1278,-2)</f>
        <v>0</v>
      </c>
      <c r="M1278" s="57">
        <f>+ROUND(Q$1278+L1278,-2)</f>
        <v>0</v>
      </c>
      <c r="N1278" s="57">
        <f>+ROUND(Q$1278+M1278,-2)</f>
        <v>0</v>
      </c>
      <c r="O1278" s="63">
        <f>+ROUND(Q$1278+N1278,-2)</f>
        <v>0</v>
      </c>
      <c r="P1278" s="65">
        <f t="shared" si="336"/>
        <v>0</v>
      </c>
      <c r="Q1278" s="148">
        <f t="shared" si="326"/>
        <v>0</v>
      </c>
      <c r="R1278" s="168"/>
      <c r="S1278" s="65">
        <f t="shared" si="329"/>
        <v>0</v>
      </c>
      <c r="T1278" s="134"/>
    </row>
    <row r="1279" spans="1:20" ht="24.75" customHeight="1" outlineLevel="1">
      <c r="A1279" s="19"/>
      <c r="B1279" s="20">
        <v>5667000</v>
      </c>
      <c r="C1279" s="71" t="s">
        <v>1114</v>
      </c>
      <c r="D1279" s="57">
        <f t="shared" ref="D1279:O1279" si="342">+D1280+D1281</f>
        <v>0</v>
      </c>
      <c r="E1279" s="57">
        <f t="shared" si="342"/>
        <v>0</v>
      </c>
      <c r="F1279" s="57">
        <f t="shared" si="342"/>
        <v>0</v>
      </c>
      <c r="G1279" s="57">
        <f t="shared" si="342"/>
        <v>0</v>
      </c>
      <c r="H1279" s="57">
        <f t="shared" si="342"/>
        <v>0</v>
      </c>
      <c r="I1279" s="57">
        <f t="shared" si="342"/>
        <v>0</v>
      </c>
      <c r="J1279" s="57">
        <f t="shared" si="342"/>
        <v>0</v>
      </c>
      <c r="K1279" s="57">
        <f t="shared" si="342"/>
        <v>0</v>
      </c>
      <c r="L1279" s="57">
        <f t="shared" si="342"/>
        <v>0</v>
      </c>
      <c r="M1279" s="57">
        <f t="shared" si="342"/>
        <v>0</v>
      </c>
      <c r="N1279" s="57">
        <f t="shared" si="342"/>
        <v>0</v>
      </c>
      <c r="O1279" s="63">
        <f t="shared" si="342"/>
        <v>0</v>
      </c>
      <c r="P1279" s="65">
        <f t="shared" si="336"/>
        <v>0</v>
      </c>
      <c r="Q1279" s="148">
        <f t="shared" si="326"/>
        <v>0</v>
      </c>
      <c r="R1279" s="168"/>
      <c r="S1279" s="65">
        <f t="shared" si="329"/>
        <v>0</v>
      </c>
      <c r="T1279" s="134"/>
    </row>
    <row r="1280" spans="1:20" ht="24.75" customHeight="1" outlineLevel="1">
      <c r="A1280" s="19">
        <v>55567</v>
      </c>
      <c r="B1280" s="20">
        <v>5667010</v>
      </c>
      <c r="C1280" s="71" t="s">
        <v>1115</v>
      </c>
      <c r="D1280" s="57">
        <v>0</v>
      </c>
      <c r="E1280" s="57">
        <v>0</v>
      </c>
      <c r="F1280" s="57">
        <f>+ROUND(Q$1280+E1280,-2)</f>
        <v>0</v>
      </c>
      <c r="G1280" s="57">
        <f>+ROUND(Q$1280+F1280,-2)</f>
        <v>0</v>
      </c>
      <c r="H1280" s="57">
        <f>+ROUND(Q$1280+G1280,-2)</f>
        <v>0</v>
      </c>
      <c r="I1280" s="57">
        <f>+ROUND(Q$1280+H1280,-2)</f>
        <v>0</v>
      </c>
      <c r="J1280" s="57">
        <f>+ROUND(Q$1280+I1280,-2)</f>
        <v>0</v>
      </c>
      <c r="K1280" s="57">
        <f>+ROUND(Q$1280+J1280,-2)</f>
        <v>0</v>
      </c>
      <c r="L1280" s="57">
        <f>+ROUND(Q$1280+K1280,-2)</f>
        <v>0</v>
      </c>
      <c r="M1280" s="57">
        <f>+ROUND(Q$1280+L1280,-2)</f>
        <v>0</v>
      </c>
      <c r="N1280" s="57">
        <f>+ROUND(Q$1280+M1280,-2)</f>
        <v>0</v>
      </c>
      <c r="O1280" s="63">
        <f>+ROUND(Q$1280+N1280,-2)</f>
        <v>0</v>
      </c>
      <c r="P1280" s="65">
        <f t="shared" si="336"/>
        <v>0</v>
      </c>
      <c r="Q1280" s="148">
        <f t="shared" si="326"/>
        <v>0</v>
      </c>
      <c r="R1280" s="168"/>
      <c r="S1280" s="65">
        <f t="shared" si="329"/>
        <v>0</v>
      </c>
      <c r="T1280" s="134"/>
    </row>
    <row r="1281" spans="1:20" ht="24.75" customHeight="1" outlineLevel="1">
      <c r="A1281" s="19">
        <v>57050</v>
      </c>
      <c r="B1281" s="20">
        <v>5667011</v>
      </c>
      <c r="C1281" s="71" t="s">
        <v>1116</v>
      </c>
      <c r="D1281" s="57">
        <v>0</v>
      </c>
      <c r="E1281" s="57">
        <v>0</v>
      </c>
      <c r="F1281" s="57">
        <f>+ROUND(Q$1281+E1281,-2)</f>
        <v>0</v>
      </c>
      <c r="G1281" s="57">
        <f>+ROUND(Q$1281+F1281,-2)</f>
        <v>0</v>
      </c>
      <c r="H1281" s="57">
        <f>+ROUND(Q$1281+G1281,-2)</f>
        <v>0</v>
      </c>
      <c r="I1281" s="57">
        <f>+ROUND(Q$1281+H1281,-2)</f>
        <v>0</v>
      </c>
      <c r="J1281" s="57">
        <f>+ROUND(Q$1281+I1281,-2)</f>
        <v>0</v>
      </c>
      <c r="K1281" s="57">
        <f>+ROUND(Q$1281+J1281,-2)</f>
        <v>0</v>
      </c>
      <c r="L1281" s="57">
        <f>+ROUND(Q$1281+K1281,-2)</f>
        <v>0</v>
      </c>
      <c r="M1281" s="57">
        <f>+ROUND(Q$1281+L1281,-2)</f>
        <v>0</v>
      </c>
      <c r="N1281" s="57">
        <f>+ROUND(Q$1281+M1281,-2)</f>
        <v>0</v>
      </c>
      <c r="O1281" s="63">
        <f>+ROUND(Q$1281+N1281,-2)</f>
        <v>0</v>
      </c>
      <c r="P1281" s="65">
        <f t="shared" si="336"/>
        <v>0</v>
      </c>
      <c r="Q1281" s="148">
        <f t="shared" si="326"/>
        <v>0</v>
      </c>
      <c r="R1281" s="168"/>
      <c r="S1281" s="65">
        <f t="shared" si="329"/>
        <v>0</v>
      </c>
      <c r="T1281" s="134"/>
    </row>
    <row r="1282" spans="1:20" ht="24.75" customHeight="1" outlineLevel="1">
      <c r="A1282" s="19">
        <v>53000</v>
      </c>
      <c r="B1282" s="20">
        <v>5670000</v>
      </c>
      <c r="C1282" s="71" t="s">
        <v>1117</v>
      </c>
      <c r="D1282" s="57">
        <f t="shared" ref="D1282:O1282" si="343">+D1283+D1291+D1295+D1298</f>
        <v>930984.022</v>
      </c>
      <c r="E1282" s="57">
        <f t="shared" si="343"/>
        <v>2219757.017</v>
      </c>
      <c r="F1282" s="57">
        <f t="shared" si="343"/>
        <v>3532178.4</v>
      </c>
      <c r="G1282" s="57">
        <f t="shared" si="343"/>
        <v>5513026.7000000002</v>
      </c>
      <c r="H1282" s="57">
        <f t="shared" si="343"/>
        <v>6400275</v>
      </c>
      <c r="I1282" s="57">
        <f t="shared" si="343"/>
        <v>7387523.2999999998</v>
      </c>
      <c r="J1282" s="57">
        <f t="shared" si="343"/>
        <v>8274771.5999999996</v>
      </c>
      <c r="K1282" s="57">
        <f t="shared" si="343"/>
        <v>9137019.9000000004</v>
      </c>
      <c r="L1282" s="57">
        <f t="shared" si="343"/>
        <v>10099268.199999999</v>
      </c>
      <c r="M1282" s="57">
        <f t="shared" si="343"/>
        <v>10961516.5</v>
      </c>
      <c r="N1282" s="57">
        <f t="shared" si="343"/>
        <v>11823764.800000001</v>
      </c>
      <c r="O1282" s="63">
        <f t="shared" si="343"/>
        <v>13779613.1</v>
      </c>
      <c r="P1282" s="65">
        <f t="shared" si="336"/>
        <v>0</v>
      </c>
      <c r="Q1282" s="148">
        <f t="shared" si="326"/>
        <v>1288772.9950000001</v>
      </c>
      <c r="R1282" s="168"/>
      <c r="S1282" s="65">
        <f t="shared" si="329"/>
        <v>0</v>
      </c>
      <c r="T1282" s="134"/>
    </row>
    <row r="1283" spans="1:20" ht="24.75" customHeight="1" outlineLevel="1">
      <c r="A1283" s="19">
        <v>53100</v>
      </c>
      <c r="B1283" s="20">
        <v>5671000</v>
      </c>
      <c r="C1283" s="71" t="s">
        <v>1118</v>
      </c>
      <c r="D1283" s="57">
        <f t="shared" ref="D1283:O1283" si="344">+SUM(D1284:D1290)</f>
        <v>542632.75</v>
      </c>
      <c r="E1283" s="57">
        <f t="shared" si="344"/>
        <v>1089400</v>
      </c>
      <c r="F1283" s="57">
        <f t="shared" si="344"/>
        <v>1893900</v>
      </c>
      <c r="G1283" s="57">
        <f t="shared" si="344"/>
        <v>3534400</v>
      </c>
      <c r="H1283" s="57">
        <f t="shared" si="344"/>
        <v>4081300</v>
      </c>
      <c r="I1283" s="57">
        <f t="shared" si="344"/>
        <v>4628200</v>
      </c>
      <c r="J1283" s="57">
        <f t="shared" si="344"/>
        <v>5175100</v>
      </c>
      <c r="K1283" s="57">
        <f t="shared" si="344"/>
        <v>5722000</v>
      </c>
      <c r="L1283" s="57">
        <f t="shared" si="344"/>
        <v>6268900</v>
      </c>
      <c r="M1283" s="57">
        <f t="shared" si="344"/>
        <v>6815800</v>
      </c>
      <c r="N1283" s="57">
        <f t="shared" si="344"/>
        <v>7362700</v>
      </c>
      <c r="O1283" s="63">
        <f t="shared" si="344"/>
        <v>9003200</v>
      </c>
      <c r="P1283" s="65">
        <f t="shared" si="336"/>
        <v>0</v>
      </c>
      <c r="Q1283" s="148">
        <f t="shared" si="326"/>
        <v>546767.25</v>
      </c>
      <c r="R1283" s="168"/>
      <c r="S1283" s="65">
        <f t="shared" si="329"/>
        <v>0</v>
      </c>
      <c r="T1283" s="134"/>
    </row>
    <row r="1284" spans="1:20" ht="24.75" customHeight="1" outlineLevel="1">
      <c r="A1284" s="19">
        <v>53101</v>
      </c>
      <c r="B1284" s="20">
        <v>5671011</v>
      </c>
      <c r="C1284" s="71" t="s">
        <v>1119</v>
      </c>
      <c r="D1284" s="57">
        <v>287429</v>
      </c>
      <c r="E1284" s="57">
        <v>574955</v>
      </c>
      <c r="F1284" s="57">
        <f>+ROUND(Q$1284+E1284,-2)</f>
        <v>862500</v>
      </c>
      <c r="G1284" s="57">
        <f>+ROUND(Q$1284*3+F1284,-2)</f>
        <v>1725100</v>
      </c>
      <c r="H1284" s="57">
        <f>+ROUND(Q$1284+G1284,-2)</f>
        <v>2012600</v>
      </c>
      <c r="I1284" s="57">
        <f>+ROUND(Q$1284+H1284,-2)</f>
        <v>2300100</v>
      </c>
      <c r="J1284" s="57">
        <f>+ROUND(Q$1284+I1284,-2)</f>
        <v>2587600</v>
      </c>
      <c r="K1284" s="57">
        <f>+ROUND(Q$1284+J1284,-2)</f>
        <v>2875100</v>
      </c>
      <c r="L1284" s="57">
        <f>+ROUND(Q$1284+K1284,-2)</f>
        <v>3162600</v>
      </c>
      <c r="M1284" s="57">
        <f>+ROUND(Q$1284+L1284,-2)</f>
        <v>3450100</v>
      </c>
      <c r="N1284" s="57">
        <f>+ROUND(Q$1284+M1284,-2)</f>
        <v>3737600</v>
      </c>
      <c r="O1284" s="63">
        <f>+ROUND(Q$1284*3+N1284,-2)</f>
        <v>4600200</v>
      </c>
      <c r="P1284" s="164"/>
      <c r="Q1284" s="148">
        <f t="shared" si="326"/>
        <v>287526</v>
      </c>
      <c r="R1284" s="167"/>
      <c r="S1284" s="65">
        <f t="shared" si="329"/>
        <v>0</v>
      </c>
      <c r="T1284" s="134"/>
    </row>
    <row r="1285" spans="1:20" ht="24.75" customHeight="1" outlineLevel="1">
      <c r="A1285" s="19">
        <v>53102</v>
      </c>
      <c r="B1285" s="20">
        <v>5671012</v>
      </c>
      <c r="C1285" s="71" t="s">
        <v>1120</v>
      </c>
      <c r="D1285" s="57">
        <v>12850</v>
      </c>
      <c r="E1285" s="57">
        <v>25600</v>
      </c>
      <c r="F1285" s="57">
        <f>+ROUND(Q$1285+E1285,-2)</f>
        <v>38400</v>
      </c>
      <c r="G1285" s="57">
        <f>+ROUND(Q$1285*3+F1285,-2)</f>
        <v>76700</v>
      </c>
      <c r="H1285" s="57">
        <f>+ROUND(Q$1285+G1285,-2)</f>
        <v>89500</v>
      </c>
      <c r="I1285" s="57">
        <f>+ROUND(Q$1285+H1285,-2)</f>
        <v>102300</v>
      </c>
      <c r="J1285" s="57">
        <f>+ROUND(Q$1285+I1285,-2)</f>
        <v>115100</v>
      </c>
      <c r="K1285" s="57">
        <f>+ROUND(Q$1285+J1285,-2)</f>
        <v>127900</v>
      </c>
      <c r="L1285" s="57">
        <f>+ROUND(Q$1285+K1285,-2)</f>
        <v>140700</v>
      </c>
      <c r="M1285" s="57">
        <f>+ROUND(Q$1285+L1285,-2)</f>
        <v>153500</v>
      </c>
      <c r="N1285" s="57">
        <f>+ROUND(Q$1285+M1285,-2)</f>
        <v>166300</v>
      </c>
      <c r="O1285" s="63">
        <f>+ROUND(Q$1285*3+N1285,-2)</f>
        <v>204600</v>
      </c>
      <c r="P1285" s="164"/>
      <c r="Q1285" s="148">
        <f t="shared" si="326"/>
        <v>12750</v>
      </c>
      <c r="R1285" s="167"/>
      <c r="S1285" s="65">
        <f t="shared" si="329"/>
        <v>0</v>
      </c>
      <c r="T1285" s="134"/>
    </row>
    <row r="1286" spans="1:20" ht="24.75" customHeight="1" outlineLevel="1">
      <c r="A1286" s="19">
        <v>53103</v>
      </c>
      <c r="B1286" s="20">
        <v>5671013</v>
      </c>
      <c r="C1286" s="71" t="s">
        <v>1121</v>
      </c>
      <c r="D1286" s="57">
        <v>1650</v>
      </c>
      <c r="E1286" s="57">
        <v>3300</v>
      </c>
      <c r="F1286" s="57">
        <f>+ROUND(Q$1286+E1286,-2)</f>
        <v>5000</v>
      </c>
      <c r="G1286" s="57">
        <f>+ROUND(Q$1286*3+F1286,-2)</f>
        <v>10000</v>
      </c>
      <c r="H1286" s="57">
        <f>+ROUND(Q$1286+G1286,-2)</f>
        <v>11700</v>
      </c>
      <c r="I1286" s="57">
        <f>+ROUND(Q$1286+H1286,-2)</f>
        <v>13400</v>
      </c>
      <c r="J1286" s="57">
        <f>+ROUND(Q$1286+I1286,-2)</f>
        <v>15100</v>
      </c>
      <c r="K1286" s="57">
        <f>+ROUND(Q$1286+J1286,-2)</f>
        <v>16800</v>
      </c>
      <c r="L1286" s="57">
        <f>+ROUND(Q$1286+K1286,-2)</f>
        <v>18500</v>
      </c>
      <c r="M1286" s="57">
        <f>+ROUND(Q$1286+L1286,-2)</f>
        <v>20200</v>
      </c>
      <c r="N1286" s="57">
        <f>+ROUND(Q$1286+M1286,-2)</f>
        <v>21900</v>
      </c>
      <c r="O1286" s="63">
        <f>+ROUND(Q$1286*3+N1286,-2)</f>
        <v>26900</v>
      </c>
      <c r="P1286" s="164"/>
      <c r="Q1286" s="148">
        <f t="shared" si="326"/>
        <v>1650</v>
      </c>
      <c r="R1286" s="167"/>
      <c r="S1286" s="65">
        <f t="shared" si="329"/>
        <v>0</v>
      </c>
      <c r="T1286" s="134"/>
    </row>
    <row r="1287" spans="1:20" ht="24.75" customHeight="1" outlineLevel="1">
      <c r="A1287" s="19">
        <v>53308</v>
      </c>
      <c r="B1287" s="20">
        <v>5671014</v>
      </c>
      <c r="C1287" s="71" t="s">
        <v>1122</v>
      </c>
      <c r="D1287" s="57">
        <v>0</v>
      </c>
      <c r="E1287" s="57">
        <v>0</v>
      </c>
      <c r="F1287" s="57">
        <f>+ROUND(Q$1287+E1287,-2)</f>
        <v>0</v>
      </c>
      <c r="G1287" s="57">
        <f>+ROUND(Q$1287*3+F1287,-2)</f>
        <v>0</v>
      </c>
      <c r="H1287" s="57">
        <f>+ROUND(Q$1287+G1287,-2)</f>
        <v>0</v>
      </c>
      <c r="I1287" s="57">
        <f>+ROUND(Q$1287+H1287,-2)</f>
        <v>0</v>
      </c>
      <c r="J1287" s="57">
        <f>+ROUND(Q$1287+I1287,-2)</f>
        <v>0</v>
      </c>
      <c r="K1287" s="57">
        <f>+ROUND(Q$1287+J1287,-2)</f>
        <v>0</v>
      </c>
      <c r="L1287" s="57">
        <f>+ROUND(Q$1287+K1287,-2)</f>
        <v>0</v>
      </c>
      <c r="M1287" s="57">
        <f>+ROUND(Q$1287+L1287,-2)</f>
        <v>0</v>
      </c>
      <c r="N1287" s="57">
        <f>+ROUND(Q$1287+M1287,-2)</f>
        <v>0</v>
      </c>
      <c r="O1287" s="63">
        <f>+ROUND(Q$1287*3+N1287,-2)</f>
        <v>0</v>
      </c>
      <c r="P1287" s="164"/>
      <c r="Q1287" s="148">
        <f t="shared" si="326"/>
        <v>0</v>
      </c>
      <c r="R1287" s="167"/>
      <c r="S1287" s="65">
        <f t="shared" si="329"/>
        <v>0</v>
      </c>
      <c r="T1287" s="134"/>
    </row>
    <row r="1288" spans="1:20" ht="24.75" customHeight="1" outlineLevel="1">
      <c r="A1288" s="19">
        <v>53105</v>
      </c>
      <c r="B1288" s="20">
        <v>5671015</v>
      </c>
      <c r="C1288" s="71" t="s">
        <v>1123</v>
      </c>
      <c r="D1288" s="57">
        <v>57450</v>
      </c>
      <c r="E1288" s="57">
        <v>114900</v>
      </c>
      <c r="F1288" s="57">
        <v>430000</v>
      </c>
      <c r="G1288" s="57">
        <f>+ROUND(Q$1288*3+F1288,-2)</f>
        <v>602400</v>
      </c>
      <c r="H1288" s="57">
        <f>+ROUND(Q$1288+G1288,-2)</f>
        <v>659900</v>
      </c>
      <c r="I1288" s="57">
        <f>+ROUND(Q$1288+H1288,-2)</f>
        <v>717400</v>
      </c>
      <c r="J1288" s="57">
        <f>+ROUND(Q$1288+I1288,-2)</f>
        <v>774900</v>
      </c>
      <c r="K1288" s="57">
        <f>+ROUND(Q$1288+J1288,-2)</f>
        <v>832400</v>
      </c>
      <c r="L1288" s="57">
        <f>+ROUND(Q$1288+K1288,-2)</f>
        <v>889900</v>
      </c>
      <c r="M1288" s="57">
        <f>+ROUND(Q$1288+L1288,-2)</f>
        <v>947400</v>
      </c>
      <c r="N1288" s="57">
        <f>+ROUND(Q$1288+M1288,-2)</f>
        <v>1004900</v>
      </c>
      <c r="O1288" s="63">
        <f>+ROUND(Q$1288*3+N1288,-2)</f>
        <v>1177300</v>
      </c>
      <c r="P1288" s="164"/>
      <c r="Q1288" s="148">
        <f t="shared" si="326"/>
        <v>57450</v>
      </c>
      <c r="R1288" s="167"/>
      <c r="S1288" s="65">
        <f t="shared" si="329"/>
        <v>0</v>
      </c>
      <c r="T1288" s="134"/>
    </row>
    <row r="1289" spans="1:20" ht="24.75" customHeight="1" outlineLevel="1">
      <c r="A1289" s="19">
        <v>53106</v>
      </c>
      <c r="B1289" s="20">
        <v>5671017</v>
      </c>
      <c r="C1289" s="71" t="s">
        <v>1124</v>
      </c>
      <c r="D1289" s="57">
        <v>0</v>
      </c>
      <c r="E1289" s="57">
        <v>0</v>
      </c>
      <c r="F1289" s="57">
        <f>+ROUND(Q$1289+E1289,-2)</f>
        <v>0</v>
      </c>
      <c r="G1289" s="57">
        <f>+ROUND(Q$1289*3+F1289,-2)</f>
        <v>0</v>
      </c>
      <c r="H1289" s="57">
        <f>+ROUND(Q$1289+G1289,-2)</f>
        <v>0</v>
      </c>
      <c r="I1289" s="57">
        <f>+ROUND(Q$1289+H1289,-2)</f>
        <v>0</v>
      </c>
      <c r="J1289" s="57">
        <f>+ROUND(Q$1289+I1289,-2)</f>
        <v>0</v>
      </c>
      <c r="K1289" s="57">
        <f>+ROUND(Q$1289+J1289,-2)</f>
        <v>0</v>
      </c>
      <c r="L1289" s="57">
        <f>+ROUND(Q$1289+K1289,-2)</f>
        <v>0</v>
      </c>
      <c r="M1289" s="57">
        <f>+ROUND(Q$1289+L1289,-2)</f>
        <v>0</v>
      </c>
      <c r="N1289" s="57">
        <f>+ROUND(Q$1289+M1289,-2)</f>
        <v>0</v>
      </c>
      <c r="O1289" s="63">
        <f>+ROUND(Q$1289*3+N1289,-2)</f>
        <v>0</v>
      </c>
      <c r="P1289" s="164"/>
      <c r="Q1289" s="148">
        <f t="shared" ref="Q1289:Q1327" si="345">+E1289-D1289</f>
        <v>0</v>
      </c>
      <c r="R1289" s="168"/>
      <c r="S1289" s="65">
        <f t="shared" si="329"/>
        <v>0</v>
      </c>
      <c r="T1289" s="134"/>
    </row>
    <row r="1290" spans="1:20" ht="24.75" customHeight="1" outlineLevel="1">
      <c r="A1290" s="19">
        <v>53109</v>
      </c>
      <c r="B1290" s="20">
        <v>5671016</v>
      </c>
      <c r="C1290" s="71" t="s">
        <v>1125</v>
      </c>
      <c r="D1290" s="57">
        <v>183253.75</v>
      </c>
      <c r="E1290" s="57">
        <v>370645</v>
      </c>
      <c r="F1290" s="57">
        <f>+ROUND(Q$1290+E1290,-2)</f>
        <v>558000</v>
      </c>
      <c r="G1290" s="57">
        <f>+ROUND(Q$1290*3+F1290,-2)</f>
        <v>1120200</v>
      </c>
      <c r="H1290" s="57">
        <f>+ROUND(Q$1290+G1290,-2)</f>
        <v>1307600</v>
      </c>
      <c r="I1290" s="57">
        <f>+ROUND(Q$1290+H1290,-2)</f>
        <v>1495000</v>
      </c>
      <c r="J1290" s="57">
        <f>+ROUND(Q$1290+I1290,-2)</f>
        <v>1682400</v>
      </c>
      <c r="K1290" s="57">
        <f>+ROUND(Q$1290+J1290,-2)</f>
        <v>1869800</v>
      </c>
      <c r="L1290" s="57">
        <f>+ROUND(Q$1290+K1290,-2)</f>
        <v>2057200</v>
      </c>
      <c r="M1290" s="57">
        <f>+ROUND(Q$1290+L1290,-2)</f>
        <v>2244600</v>
      </c>
      <c r="N1290" s="57">
        <f>+ROUND(Q$1290+M1290,-2)</f>
        <v>2432000</v>
      </c>
      <c r="O1290" s="63">
        <f>+ROUND(Q$1290*3+N1290,-2)</f>
        <v>2994200</v>
      </c>
      <c r="P1290" s="164"/>
      <c r="Q1290" s="148">
        <f t="shared" si="345"/>
        <v>187391.25</v>
      </c>
      <c r="R1290" s="167"/>
      <c r="S1290" s="65">
        <f t="shared" si="329"/>
        <v>0</v>
      </c>
      <c r="T1290" s="134"/>
    </row>
    <row r="1291" spans="1:20" ht="24.75" customHeight="1" outlineLevel="1">
      <c r="A1291" s="19"/>
      <c r="B1291" s="20">
        <v>5672010</v>
      </c>
      <c r="C1291" s="71" t="s">
        <v>1126</v>
      </c>
      <c r="D1291" s="57">
        <f t="shared" ref="D1291:O1291" si="346">+SUM(D1292:D1294)</f>
        <v>0</v>
      </c>
      <c r="E1291" s="57">
        <f t="shared" si="346"/>
        <v>0</v>
      </c>
      <c r="F1291" s="57">
        <f t="shared" si="346"/>
        <v>0</v>
      </c>
      <c r="G1291" s="57">
        <f t="shared" si="346"/>
        <v>0</v>
      </c>
      <c r="H1291" s="57">
        <f t="shared" si="346"/>
        <v>0</v>
      </c>
      <c r="I1291" s="57">
        <f t="shared" si="346"/>
        <v>0</v>
      </c>
      <c r="J1291" s="57">
        <f t="shared" si="346"/>
        <v>0</v>
      </c>
      <c r="K1291" s="57">
        <f t="shared" si="346"/>
        <v>0</v>
      </c>
      <c r="L1291" s="57">
        <f t="shared" si="346"/>
        <v>0</v>
      </c>
      <c r="M1291" s="57">
        <f t="shared" si="346"/>
        <v>0</v>
      </c>
      <c r="N1291" s="57">
        <f t="shared" si="346"/>
        <v>0</v>
      </c>
      <c r="O1291" s="63">
        <f t="shared" si="346"/>
        <v>0</v>
      </c>
      <c r="P1291" s="165"/>
      <c r="Q1291" s="148">
        <f t="shared" si="345"/>
        <v>0</v>
      </c>
      <c r="R1291" s="168"/>
      <c r="S1291" s="65">
        <f t="shared" si="329"/>
        <v>0</v>
      </c>
      <c r="T1291" s="134"/>
    </row>
    <row r="1292" spans="1:20" ht="24.75" customHeight="1" outlineLevel="1">
      <c r="A1292" s="19">
        <v>53201</v>
      </c>
      <c r="B1292" s="20">
        <v>5672011</v>
      </c>
      <c r="C1292" s="71" t="s">
        <v>1127</v>
      </c>
      <c r="D1292" s="57">
        <v>0</v>
      </c>
      <c r="E1292" s="57">
        <v>0</v>
      </c>
      <c r="F1292" s="57">
        <f>+ROUND(Q$1292+E1292,-2)</f>
        <v>0</v>
      </c>
      <c r="G1292" s="57">
        <f>+ROUND(Q$1292*3+F1292,-2)</f>
        <v>0</v>
      </c>
      <c r="H1292" s="57">
        <f>+ROUND(Q$1292+G1292,-2)</f>
        <v>0</v>
      </c>
      <c r="I1292" s="57">
        <f>+ROUND(Q$1292+H1292,-2)</f>
        <v>0</v>
      </c>
      <c r="J1292" s="57">
        <f>+ROUND(Q$1292+I1292,-2)</f>
        <v>0</v>
      </c>
      <c r="K1292" s="57">
        <f>+ROUND(Q$1292+J1292,-2)</f>
        <v>0</v>
      </c>
      <c r="L1292" s="57">
        <f>+ROUND(Q$1292+K1292,-2)</f>
        <v>0</v>
      </c>
      <c r="M1292" s="57">
        <f>+ROUND(Q$1292+L1292,-2)</f>
        <v>0</v>
      </c>
      <c r="N1292" s="57">
        <f>+ROUND(Q$1292+M1292,-2)</f>
        <v>0</v>
      </c>
      <c r="O1292" s="63">
        <f>+ROUND(Q$1292*3+N1292,-2)</f>
        <v>0</v>
      </c>
      <c r="P1292" s="164"/>
      <c r="Q1292" s="148">
        <f t="shared" si="345"/>
        <v>0</v>
      </c>
      <c r="R1292" s="168"/>
      <c r="S1292" s="65">
        <f t="shared" ref="S1292:S1355" si="347">+IF(F1292&lt;E1292,1,0)+IF(G1292&lt;F1292,1,0)+IF(H1292&lt;G1292,1,0)+IF(I1292&lt;H1292,1,0)+IF(J1292&lt;I1292,1,0)+IF(K1292&lt;J1292,1,0)+IF(L1292&lt;K1292,1,0)+IF(M1292&lt;L1292,1,0)+IF(N1292&lt;M1292,1,0)+IF(O1292&lt;N1292,1,0)</f>
        <v>0</v>
      </c>
      <c r="T1292" s="134"/>
    </row>
    <row r="1293" spans="1:20" ht="24.75" customHeight="1" outlineLevel="1">
      <c r="A1293" s="19">
        <v>53202</v>
      </c>
      <c r="B1293" s="20">
        <v>5672012</v>
      </c>
      <c r="C1293" s="71" t="s">
        <v>1128</v>
      </c>
      <c r="D1293" s="57">
        <v>0</v>
      </c>
      <c r="E1293" s="57">
        <v>0</v>
      </c>
      <c r="F1293" s="57">
        <f>+ROUND(Q$1293+E1293,-2)</f>
        <v>0</v>
      </c>
      <c r="G1293" s="57">
        <f>+ROUND(Q$1293*3+F1293,-2)</f>
        <v>0</v>
      </c>
      <c r="H1293" s="57">
        <f>+ROUND(Q$1293+G1293,-2)</f>
        <v>0</v>
      </c>
      <c r="I1293" s="57">
        <f>+ROUND(Q$1293+H1293,-2)</f>
        <v>0</v>
      </c>
      <c r="J1293" s="57">
        <f>+ROUND(Q$1293+I1293,-2)</f>
        <v>0</v>
      </c>
      <c r="K1293" s="57">
        <f>+ROUND(Q$1293+J1293,-2)</f>
        <v>0</v>
      </c>
      <c r="L1293" s="57">
        <f>+ROUND(Q$1293+K1293,-2)</f>
        <v>0</v>
      </c>
      <c r="M1293" s="57">
        <f>+ROUND(Q$1293+L1293,-2)</f>
        <v>0</v>
      </c>
      <c r="N1293" s="57">
        <f>+ROUND(Q$1293+M1293,-2)</f>
        <v>0</v>
      </c>
      <c r="O1293" s="63">
        <f>+ROUND(Q$1293*3+N1293,-2)</f>
        <v>0</v>
      </c>
      <c r="P1293" s="164"/>
      <c r="Q1293" s="148">
        <f t="shared" si="345"/>
        <v>0</v>
      </c>
      <c r="R1293" s="168"/>
      <c r="S1293" s="65">
        <f t="shared" si="347"/>
        <v>0</v>
      </c>
      <c r="T1293" s="134"/>
    </row>
    <row r="1294" spans="1:20" ht="24.75" customHeight="1" outlineLevel="1">
      <c r="A1294" s="19">
        <v>53203</v>
      </c>
      <c r="B1294" s="20">
        <v>5672013</v>
      </c>
      <c r="C1294" s="71" t="s">
        <v>1129</v>
      </c>
      <c r="D1294" s="57">
        <v>0</v>
      </c>
      <c r="E1294" s="57">
        <v>0</v>
      </c>
      <c r="F1294" s="57">
        <f>+ROUND(Q$1294+E1294,-2)</f>
        <v>0</v>
      </c>
      <c r="G1294" s="57">
        <f>+ROUND(Q$1294*3+F1294,-2)</f>
        <v>0</v>
      </c>
      <c r="H1294" s="57">
        <f>+ROUND(Q$1294+G1294,-2)</f>
        <v>0</v>
      </c>
      <c r="I1294" s="57">
        <f>+ROUND(Q$1294+H1294,-2)</f>
        <v>0</v>
      </c>
      <c r="J1294" s="57">
        <f>+ROUND(Q$1294+I1294,-2)</f>
        <v>0</v>
      </c>
      <c r="K1294" s="57">
        <f>+ROUND(Q$1294+J1294,-2)</f>
        <v>0</v>
      </c>
      <c r="L1294" s="57">
        <f>+ROUND(Q$1294+K1294,-2)</f>
        <v>0</v>
      </c>
      <c r="M1294" s="57">
        <f>+ROUND(Q$1294+L1294,-2)</f>
        <v>0</v>
      </c>
      <c r="N1294" s="57">
        <f>+ROUND(Q$1294+M1294,-2)</f>
        <v>0</v>
      </c>
      <c r="O1294" s="63">
        <f>+ROUND(Q$1294*3+N1294,-2)</f>
        <v>0</v>
      </c>
      <c r="P1294" s="164"/>
      <c r="Q1294" s="148">
        <f t="shared" si="345"/>
        <v>0</v>
      </c>
      <c r="R1294" s="168"/>
      <c r="S1294" s="65">
        <f t="shared" si="347"/>
        <v>0</v>
      </c>
      <c r="T1294" s="134"/>
    </row>
    <row r="1295" spans="1:20" ht="24.75" customHeight="1" outlineLevel="1">
      <c r="A1295" s="19"/>
      <c r="B1295" s="20">
        <v>5672016</v>
      </c>
      <c r="C1295" s="71" t="s">
        <v>1130</v>
      </c>
      <c r="D1295" s="57">
        <f t="shared" ref="D1295:O1295" si="348">+SUM(D1296:D1297)</f>
        <v>0</v>
      </c>
      <c r="E1295" s="57">
        <f t="shared" si="348"/>
        <v>0</v>
      </c>
      <c r="F1295" s="57">
        <f t="shared" si="348"/>
        <v>0</v>
      </c>
      <c r="G1295" s="57">
        <f t="shared" si="348"/>
        <v>0</v>
      </c>
      <c r="H1295" s="57">
        <f t="shared" si="348"/>
        <v>0</v>
      </c>
      <c r="I1295" s="57">
        <f t="shared" si="348"/>
        <v>0</v>
      </c>
      <c r="J1295" s="57">
        <f t="shared" si="348"/>
        <v>0</v>
      </c>
      <c r="K1295" s="57">
        <f t="shared" si="348"/>
        <v>0</v>
      </c>
      <c r="L1295" s="57">
        <f t="shared" si="348"/>
        <v>0</v>
      </c>
      <c r="M1295" s="57">
        <f t="shared" si="348"/>
        <v>0</v>
      </c>
      <c r="N1295" s="57">
        <f t="shared" si="348"/>
        <v>0</v>
      </c>
      <c r="O1295" s="63">
        <f t="shared" si="348"/>
        <v>0</v>
      </c>
      <c r="P1295" s="165"/>
      <c r="Q1295" s="148">
        <f t="shared" si="345"/>
        <v>0</v>
      </c>
      <c r="R1295" s="168"/>
      <c r="S1295" s="65">
        <f t="shared" si="347"/>
        <v>0</v>
      </c>
      <c r="T1295" s="134"/>
    </row>
    <row r="1296" spans="1:20" ht="24.75" customHeight="1" outlineLevel="1">
      <c r="A1296" s="19">
        <v>53221</v>
      </c>
      <c r="B1296" s="20">
        <v>5672017</v>
      </c>
      <c r="C1296" s="71" t="s">
        <v>1131</v>
      </c>
      <c r="D1296" s="57">
        <v>0</v>
      </c>
      <c r="E1296" s="57">
        <v>0</v>
      </c>
      <c r="F1296" s="57">
        <f>+ROUND(Q$1296+E1296,-2)</f>
        <v>0</v>
      </c>
      <c r="G1296" s="57">
        <f>+ROUND(Q$1296*3+F1296,-2)</f>
        <v>0</v>
      </c>
      <c r="H1296" s="57">
        <f>+ROUND(Q$1296+G1296,-2)</f>
        <v>0</v>
      </c>
      <c r="I1296" s="57">
        <f>+ROUND(Q$1296+H1296,-2)</f>
        <v>0</v>
      </c>
      <c r="J1296" s="57">
        <f>+ROUND(Q$1296+I1296,-2)</f>
        <v>0</v>
      </c>
      <c r="K1296" s="57">
        <f>+ROUND(Q$1296+J1296,-2)</f>
        <v>0</v>
      </c>
      <c r="L1296" s="57">
        <f>+ROUND(Q$1296+K1296,-2)</f>
        <v>0</v>
      </c>
      <c r="M1296" s="57">
        <f>+ROUND(Q$1296+L1296,-2)</f>
        <v>0</v>
      </c>
      <c r="N1296" s="57">
        <f>+ROUND(Q$1296+M1296,-2)</f>
        <v>0</v>
      </c>
      <c r="O1296" s="63">
        <f>+ROUND(Q$1296*3+N1296,-2)</f>
        <v>0</v>
      </c>
      <c r="P1296" s="164"/>
      <c r="Q1296" s="148">
        <f t="shared" si="345"/>
        <v>0</v>
      </c>
      <c r="R1296" s="168"/>
      <c r="S1296" s="65">
        <f t="shared" si="347"/>
        <v>0</v>
      </c>
      <c r="T1296" s="134"/>
    </row>
    <row r="1297" spans="1:20" ht="24.75" customHeight="1" outlineLevel="1">
      <c r="A1297" s="19">
        <v>53222</v>
      </c>
      <c r="B1297" s="20">
        <v>5672018</v>
      </c>
      <c r="C1297" s="71" t="s">
        <v>1132</v>
      </c>
      <c r="D1297" s="57">
        <v>0</v>
      </c>
      <c r="E1297" s="57">
        <v>0</v>
      </c>
      <c r="F1297" s="57">
        <f>+ROUND(Q$1297+E1297,-2)</f>
        <v>0</v>
      </c>
      <c r="G1297" s="57">
        <f>+ROUND(Q$1297*3+F1297,-2)</f>
        <v>0</v>
      </c>
      <c r="H1297" s="57">
        <f>+ROUND(Q$1297+G1297,-2)</f>
        <v>0</v>
      </c>
      <c r="I1297" s="57">
        <f>+ROUND(Q$1297+H1297,-2)</f>
        <v>0</v>
      </c>
      <c r="J1297" s="57">
        <f>+ROUND(Q$1297+I1297,-2)</f>
        <v>0</v>
      </c>
      <c r="K1297" s="57">
        <f>+ROUND(Q$1297+J1297,-2)</f>
        <v>0</v>
      </c>
      <c r="L1297" s="57">
        <f>+ROUND(Q$1297+K1297,-2)</f>
        <v>0</v>
      </c>
      <c r="M1297" s="57">
        <f>+ROUND(Q$1297+L1297,-2)</f>
        <v>0</v>
      </c>
      <c r="N1297" s="57">
        <f>+ROUND(Q$1297+M1297,-2)</f>
        <v>0</v>
      </c>
      <c r="O1297" s="63">
        <f>+ROUND(Q$1297*3+N1297,-2)</f>
        <v>0</v>
      </c>
      <c r="P1297" s="164"/>
      <c r="Q1297" s="148">
        <f t="shared" si="345"/>
        <v>0</v>
      </c>
      <c r="R1297" s="168"/>
      <c r="S1297" s="65">
        <f t="shared" si="347"/>
        <v>0</v>
      </c>
      <c r="T1297" s="134"/>
    </row>
    <row r="1298" spans="1:20" ht="24.75" customHeight="1" outlineLevel="1">
      <c r="A1298" s="19">
        <v>53300</v>
      </c>
      <c r="B1298" s="20">
        <v>5679000</v>
      </c>
      <c r="C1298" s="71" t="s">
        <v>1063</v>
      </c>
      <c r="D1298" s="57">
        <f>+SUM(D1299:D1317)</f>
        <v>388351.272</v>
      </c>
      <c r="E1298" s="57">
        <f t="shared" ref="E1298:O1298" si="349">+SUM(E1299:E1317)</f>
        <v>1130357.017</v>
      </c>
      <c r="F1298" s="57">
        <f t="shared" si="349"/>
        <v>1638278.4</v>
      </c>
      <c r="G1298" s="57">
        <f t="shared" si="349"/>
        <v>1978626.7</v>
      </c>
      <c r="H1298" s="57">
        <f t="shared" si="349"/>
        <v>2318975</v>
      </c>
      <c r="I1298" s="57">
        <f t="shared" si="349"/>
        <v>2759323.3</v>
      </c>
      <c r="J1298" s="57">
        <f t="shared" si="349"/>
        <v>3099671.6</v>
      </c>
      <c r="K1298" s="57">
        <f t="shared" si="349"/>
        <v>3415019.9</v>
      </c>
      <c r="L1298" s="57">
        <f t="shared" si="349"/>
        <v>3830368.2</v>
      </c>
      <c r="M1298" s="57">
        <f t="shared" si="349"/>
        <v>4145716.5</v>
      </c>
      <c r="N1298" s="57">
        <f t="shared" si="349"/>
        <v>4461064.8</v>
      </c>
      <c r="O1298" s="63">
        <f t="shared" si="349"/>
        <v>4776413.0999999996</v>
      </c>
      <c r="P1298" s="165"/>
      <c r="Q1298" s="148">
        <f t="shared" si="345"/>
        <v>742005.745</v>
      </c>
      <c r="R1298" s="168"/>
      <c r="S1298" s="65">
        <f t="shared" si="347"/>
        <v>0</v>
      </c>
      <c r="T1298" s="134"/>
    </row>
    <row r="1299" spans="1:20" ht="24.75" customHeight="1" outlineLevel="1">
      <c r="A1299" s="19">
        <v>53301</v>
      </c>
      <c r="B1299" s="20">
        <v>5679011</v>
      </c>
      <c r="C1299" s="71" t="s">
        <v>1133</v>
      </c>
      <c r="D1299" s="57">
        <v>47380.646999999997</v>
      </c>
      <c r="E1299" s="57">
        <v>95172.733999999997</v>
      </c>
      <c r="F1299" s="57">
        <f>+ROUND(Q$1299+E1299,-2)</f>
        <v>143000</v>
      </c>
      <c r="G1299" s="57">
        <f>+ROUND(Q$1299+F1299,-2)</f>
        <v>190800</v>
      </c>
      <c r="H1299" s="57">
        <f>+ROUND(Q$1299+G1299,-2)</f>
        <v>238600</v>
      </c>
      <c r="I1299" s="57">
        <f>+ROUND(Q$1299+H1299,-2)</f>
        <v>286400</v>
      </c>
      <c r="J1299" s="57">
        <f>+ROUND(Q$1299+I1299,-2)</f>
        <v>334200</v>
      </c>
      <c r="K1299" s="57">
        <f>+ROUND(Q$1299+J1299,-2)</f>
        <v>382000</v>
      </c>
      <c r="L1299" s="57">
        <f>+ROUND(Q$1299+K1299,-2)</f>
        <v>429800</v>
      </c>
      <c r="M1299" s="57">
        <f>+ROUND(Q$1299+L1299,-2)</f>
        <v>477600</v>
      </c>
      <c r="N1299" s="57">
        <f>+ROUND(Q$1299+M1299,-2)</f>
        <v>525400</v>
      </c>
      <c r="O1299" s="63">
        <f>+ROUND(Q$1299+N1299,-2)</f>
        <v>573200</v>
      </c>
      <c r="P1299" s="164"/>
      <c r="Q1299" s="148">
        <f t="shared" si="345"/>
        <v>47792.087</v>
      </c>
      <c r="R1299" s="167"/>
      <c r="S1299" s="65">
        <f t="shared" si="347"/>
        <v>0</v>
      </c>
      <c r="T1299" s="134"/>
    </row>
    <row r="1300" spans="1:20" ht="24.75" customHeight="1" outlineLevel="1">
      <c r="A1300" s="19">
        <v>53302</v>
      </c>
      <c r="B1300" s="20">
        <v>5679012</v>
      </c>
      <c r="C1300" s="71" t="s">
        <v>1134</v>
      </c>
      <c r="D1300" s="57">
        <v>8966.7000000000007</v>
      </c>
      <c r="E1300" s="57">
        <v>12493.308000000001</v>
      </c>
      <c r="F1300" s="57">
        <v>45000</v>
      </c>
      <c r="G1300" s="57">
        <v>85000</v>
      </c>
      <c r="H1300" s="57">
        <v>125000</v>
      </c>
      <c r="I1300" s="57">
        <v>140000</v>
      </c>
      <c r="J1300" s="57">
        <v>180000</v>
      </c>
      <c r="K1300" s="57">
        <v>195000</v>
      </c>
      <c r="L1300" s="57">
        <v>210000</v>
      </c>
      <c r="M1300" s="57">
        <v>225000</v>
      </c>
      <c r="N1300" s="57">
        <v>240000</v>
      </c>
      <c r="O1300" s="63">
        <v>255000</v>
      </c>
      <c r="P1300" s="164"/>
      <c r="Q1300" s="148">
        <f t="shared" si="345"/>
        <v>3526.6080000000002</v>
      </c>
      <c r="R1300" s="167"/>
      <c r="S1300" s="65">
        <f t="shared" si="347"/>
        <v>0</v>
      </c>
      <c r="T1300" s="134"/>
    </row>
    <row r="1301" spans="1:20" ht="24.75" customHeight="1" outlineLevel="1">
      <c r="A1301" s="19">
        <v>53307</v>
      </c>
      <c r="B1301" s="20">
        <v>5679013</v>
      </c>
      <c r="C1301" s="71" t="s">
        <v>1135</v>
      </c>
      <c r="D1301" s="57">
        <v>54081.8</v>
      </c>
      <c r="E1301" s="57">
        <v>84230.1</v>
      </c>
      <c r="F1301" s="57">
        <v>114378.4</v>
      </c>
      <c r="G1301" s="57">
        <v>144526.70000000001</v>
      </c>
      <c r="H1301" s="57">
        <v>174675</v>
      </c>
      <c r="I1301" s="57">
        <v>204823.3</v>
      </c>
      <c r="J1301" s="57">
        <v>234971.6</v>
      </c>
      <c r="K1301" s="57">
        <v>265119.90000000002</v>
      </c>
      <c r="L1301" s="57">
        <v>295268.2</v>
      </c>
      <c r="M1301" s="57">
        <v>325416.5</v>
      </c>
      <c r="N1301" s="57">
        <v>355564.79999999999</v>
      </c>
      <c r="O1301" s="63">
        <v>385713.1</v>
      </c>
      <c r="P1301" s="164"/>
      <c r="Q1301" s="148">
        <f t="shared" si="345"/>
        <v>30148.300000000003</v>
      </c>
      <c r="R1301" s="167"/>
      <c r="S1301" s="65">
        <f t="shared" si="347"/>
        <v>0</v>
      </c>
      <c r="T1301" s="134"/>
    </row>
    <row r="1302" spans="1:20" ht="24.75" customHeight="1" outlineLevel="1">
      <c r="A1302" s="19">
        <v>53303</v>
      </c>
      <c r="B1302" s="20">
        <v>5679014</v>
      </c>
      <c r="C1302" s="71" t="s">
        <v>1136</v>
      </c>
      <c r="D1302" s="163">
        <v>0</v>
      </c>
      <c r="E1302" s="163">
        <v>0</v>
      </c>
      <c r="F1302" s="163">
        <v>175000</v>
      </c>
      <c r="G1302" s="163">
        <v>175000</v>
      </c>
      <c r="H1302" s="163">
        <v>175000</v>
      </c>
      <c r="I1302" s="163">
        <v>300000</v>
      </c>
      <c r="J1302" s="163">
        <v>300000</v>
      </c>
      <c r="K1302" s="163">
        <v>300000</v>
      </c>
      <c r="L1302" s="163">
        <v>400000</v>
      </c>
      <c r="M1302" s="163">
        <v>400000</v>
      </c>
      <c r="N1302" s="163">
        <v>400000</v>
      </c>
      <c r="O1302" s="166">
        <v>400000</v>
      </c>
      <c r="P1302" s="167"/>
      <c r="Q1302" s="148">
        <f t="shared" si="345"/>
        <v>0</v>
      </c>
      <c r="R1302" s="169"/>
      <c r="S1302" s="65">
        <f t="shared" si="347"/>
        <v>0</v>
      </c>
      <c r="T1302" s="134"/>
    </row>
    <row r="1303" spans="1:20" ht="24.75" customHeight="1" outlineLevel="1">
      <c r="A1303" s="19">
        <v>53310</v>
      </c>
      <c r="B1303" s="20">
        <v>5679015</v>
      </c>
      <c r="C1303" s="71" t="s">
        <v>1137</v>
      </c>
      <c r="D1303" s="57">
        <v>0</v>
      </c>
      <c r="E1303" s="57">
        <v>0</v>
      </c>
      <c r="F1303" s="57">
        <f>+ROUND(Q$1303+E1303,-2)</f>
        <v>0</v>
      </c>
      <c r="G1303" s="57">
        <f>+ROUND(Q$1303+F1303,-2)</f>
        <v>0</v>
      </c>
      <c r="H1303" s="57">
        <f>+ROUND(Q$1303+G1303,-2)</f>
        <v>0</v>
      </c>
      <c r="I1303" s="57">
        <f>+ROUND(Q$1303+H1303,-2)</f>
        <v>0</v>
      </c>
      <c r="J1303" s="57">
        <f>+ROUND(Q$1303+I1303,-2)</f>
        <v>0</v>
      </c>
      <c r="K1303" s="57">
        <f>+ROUND(Q$1303+J1303,-2)</f>
        <v>0</v>
      </c>
      <c r="L1303" s="57">
        <f>+ROUND(Q$1303+K1303,-2)</f>
        <v>0</v>
      </c>
      <c r="M1303" s="57">
        <f>+ROUND(Q$1303+L1303,-2)</f>
        <v>0</v>
      </c>
      <c r="N1303" s="57">
        <f>+ROUND(Q$1303+M1303,-2)</f>
        <v>0</v>
      </c>
      <c r="O1303" s="63">
        <f>+ROUND(Q$1303+N1303,-2)</f>
        <v>0</v>
      </c>
      <c r="P1303" s="164"/>
      <c r="Q1303" s="148">
        <f t="shared" si="345"/>
        <v>0</v>
      </c>
      <c r="R1303" s="168"/>
      <c r="S1303" s="65">
        <f t="shared" si="347"/>
        <v>0</v>
      </c>
      <c r="T1303" s="134"/>
    </row>
    <row r="1304" spans="1:20" ht="24.75" customHeight="1" outlineLevel="1">
      <c r="A1304" s="19">
        <v>53311</v>
      </c>
      <c r="B1304" s="20">
        <v>5679016</v>
      </c>
      <c r="C1304" s="71" t="s">
        <v>1138</v>
      </c>
      <c r="D1304" s="57">
        <v>0</v>
      </c>
      <c r="E1304" s="57">
        <v>0</v>
      </c>
      <c r="F1304" s="57">
        <f>+ROUND(Q$1304+E1304,-2)</f>
        <v>0</v>
      </c>
      <c r="G1304" s="57">
        <f>+ROUND(Q$1304+F1304,-2)</f>
        <v>0</v>
      </c>
      <c r="H1304" s="57">
        <f>+ROUND(Q$1304+G1304,-2)</f>
        <v>0</v>
      </c>
      <c r="I1304" s="57">
        <f>+ROUND(Q$1304+H1304,-2)</f>
        <v>0</v>
      </c>
      <c r="J1304" s="57">
        <f>+ROUND(Q$1304+I1304,-2)</f>
        <v>0</v>
      </c>
      <c r="K1304" s="57">
        <f>+ROUND(Q$1304+J1304,-2)</f>
        <v>0</v>
      </c>
      <c r="L1304" s="57">
        <f>+ROUND(Q$1304+K1304,-2)</f>
        <v>0</v>
      </c>
      <c r="M1304" s="57">
        <f>+ROUND(Q$1304+L1304,-2)</f>
        <v>0</v>
      </c>
      <c r="N1304" s="57">
        <f>+ROUND(Q$1304+M1304,-2)</f>
        <v>0</v>
      </c>
      <c r="O1304" s="63">
        <f>+ROUND(Q$1304+N1304,-2)</f>
        <v>0</v>
      </c>
      <c r="P1304" s="164"/>
      <c r="Q1304" s="148">
        <f t="shared" si="345"/>
        <v>0</v>
      </c>
      <c r="R1304" s="168"/>
      <c r="S1304" s="65">
        <f t="shared" si="347"/>
        <v>0</v>
      </c>
      <c r="T1304" s="134"/>
    </row>
    <row r="1305" spans="1:20" ht="24.75" customHeight="1" outlineLevel="1">
      <c r="A1305" s="19">
        <v>53312</v>
      </c>
      <c r="B1305" s="20">
        <v>5679017</v>
      </c>
      <c r="C1305" s="71" t="s">
        <v>1139</v>
      </c>
      <c r="D1305" s="57">
        <v>0</v>
      </c>
      <c r="E1305" s="57">
        <v>0</v>
      </c>
      <c r="F1305" s="57">
        <f>+ROUND(Q$1305+E1305,-2)</f>
        <v>0</v>
      </c>
      <c r="G1305" s="57">
        <f>+ROUND(Q$1305+F1305,-2)</f>
        <v>0</v>
      </c>
      <c r="H1305" s="57">
        <f>+ROUND(Q$1305+G1305,-2)</f>
        <v>0</v>
      </c>
      <c r="I1305" s="57">
        <f>+ROUND(Q$1305+H1305,-2)</f>
        <v>0</v>
      </c>
      <c r="J1305" s="57">
        <f>+ROUND(Q$1305+I1305,-2)</f>
        <v>0</v>
      </c>
      <c r="K1305" s="57">
        <f>+ROUND(Q$1305+J1305,-2)</f>
        <v>0</v>
      </c>
      <c r="L1305" s="57">
        <f>+ROUND(Q$1305+K1305,-2)</f>
        <v>0</v>
      </c>
      <c r="M1305" s="57">
        <f>+ROUND(Q$1305+L1305,-2)</f>
        <v>0</v>
      </c>
      <c r="N1305" s="57">
        <f>+ROUND(Q$1305+M1305,-2)</f>
        <v>0</v>
      </c>
      <c r="O1305" s="63">
        <f>+ROUND(Q$1305+N1305,-2)</f>
        <v>0</v>
      </c>
      <c r="P1305" s="164"/>
      <c r="Q1305" s="148">
        <f t="shared" si="345"/>
        <v>0</v>
      </c>
      <c r="R1305" s="168"/>
      <c r="S1305" s="65">
        <f t="shared" si="347"/>
        <v>0</v>
      </c>
      <c r="T1305" s="134"/>
    </row>
    <row r="1306" spans="1:20" ht="24.75" customHeight="1" outlineLevel="1">
      <c r="A1306" s="19">
        <v>53313</v>
      </c>
      <c r="B1306" s="20">
        <v>5679018</v>
      </c>
      <c r="C1306" s="71" t="s">
        <v>1140</v>
      </c>
      <c r="D1306" s="57">
        <v>0</v>
      </c>
      <c r="E1306" s="57">
        <v>0</v>
      </c>
      <c r="F1306" s="57">
        <f>+ROUND(Q$1306+E1306,-2)</f>
        <v>0</v>
      </c>
      <c r="G1306" s="57">
        <f>+ROUND(Q$1306+F1306,-2)</f>
        <v>0</v>
      </c>
      <c r="H1306" s="57">
        <f>+ROUND(Q$1306+G1306,-2)</f>
        <v>0</v>
      </c>
      <c r="I1306" s="57">
        <f>+ROUND(Q$1306+H1306,-2)</f>
        <v>0</v>
      </c>
      <c r="J1306" s="57">
        <f>+ROUND(Q$1306+I1306,-2)</f>
        <v>0</v>
      </c>
      <c r="K1306" s="57">
        <f>+ROUND(Q$1306+J1306,-2)</f>
        <v>0</v>
      </c>
      <c r="L1306" s="57">
        <f>+ROUND(Q$1306+K1306,-2)</f>
        <v>0</v>
      </c>
      <c r="M1306" s="57">
        <f>+ROUND(Q$1306+L1306,-2)</f>
        <v>0</v>
      </c>
      <c r="N1306" s="57">
        <f>+ROUND(Q$1306+M1306,-2)</f>
        <v>0</v>
      </c>
      <c r="O1306" s="63">
        <f>+ROUND(Q$1306+N1306,-2)</f>
        <v>0</v>
      </c>
      <c r="P1306" s="164"/>
      <c r="Q1306" s="148">
        <f t="shared" si="345"/>
        <v>0</v>
      </c>
      <c r="R1306" s="168"/>
      <c r="S1306" s="65">
        <f t="shared" si="347"/>
        <v>0</v>
      </c>
      <c r="T1306" s="134"/>
    </row>
    <row r="1307" spans="1:20" ht="24.75" customHeight="1" outlineLevel="1">
      <c r="A1307" s="19">
        <v>53314</v>
      </c>
      <c r="B1307" s="20">
        <v>5679019</v>
      </c>
      <c r="C1307" s="71" t="s">
        <v>1141</v>
      </c>
      <c r="D1307" s="57">
        <v>0</v>
      </c>
      <c r="E1307" s="57">
        <v>0</v>
      </c>
      <c r="F1307" s="57">
        <f>+ROUND(Q$1307+E1307,-2)</f>
        <v>0</v>
      </c>
      <c r="G1307" s="57">
        <f>+ROUND(Q$1307+F1307,-2)</f>
        <v>0</v>
      </c>
      <c r="H1307" s="57">
        <f>+ROUND(Q$1307+G1307,-2)</f>
        <v>0</v>
      </c>
      <c r="I1307" s="57">
        <f>+ROUND(Q$1307+H1307,-2)</f>
        <v>0</v>
      </c>
      <c r="J1307" s="57">
        <f>+ROUND(Q$1307+I1307,-2)</f>
        <v>0</v>
      </c>
      <c r="K1307" s="57">
        <f>+ROUND(Q$1307+J1307,-2)</f>
        <v>0</v>
      </c>
      <c r="L1307" s="57">
        <f>+ROUND(Q$1307+K1307,-2)</f>
        <v>0</v>
      </c>
      <c r="M1307" s="57">
        <f>+ROUND(Q$1307+L1307,-2)</f>
        <v>0</v>
      </c>
      <c r="N1307" s="57">
        <f>+ROUND(Q$1307+M1307,-2)</f>
        <v>0</v>
      </c>
      <c r="O1307" s="63">
        <f>+ROUND(Q$1307+N1307,-2)</f>
        <v>0</v>
      </c>
      <c r="P1307" s="164"/>
      <c r="Q1307" s="148">
        <f t="shared" si="345"/>
        <v>0</v>
      </c>
      <c r="R1307" s="168"/>
      <c r="S1307" s="65">
        <f t="shared" si="347"/>
        <v>0</v>
      </c>
      <c r="T1307" s="134"/>
    </row>
    <row r="1308" spans="1:20" ht="24.75" customHeight="1" outlineLevel="1">
      <c r="A1308" s="19" t="s">
        <v>1142</v>
      </c>
      <c r="B1308" s="20" t="s">
        <v>1143</v>
      </c>
      <c r="C1308" s="71" t="s">
        <v>1144</v>
      </c>
      <c r="D1308" s="57">
        <v>0</v>
      </c>
      <c r="E1308" s="57">
        <v>0</v>
      </c>
      <c r="F1308" s="57">
        <f>+ROUND(Q$1308+E1308,-2)</f>
        <v>0</v>
      </c>
      <c r="G1308" s="57">
        <f>+ROUND(Q$1308+F1308,-2)</f>
        <v>0</v>
      </c>
      <c r="H1308" s="57">
        <f>+ROUND(Q$1308+G1308,-2)</f>
        <v>0</v>
      </c>
      <c r="I1308" s="57">
        <f>+ROUND(Q$1308+H1308,-2)</f>
        <v>0</v>
      </c>
      <c r="J1308" s="57">
        <f>+ROUND(Q$1308+I1308,-2)</f>
        <v>0</v>
      </c>
      <c r="K1308" s="57">
        <f>+ROUND(Q$1308+J1308,-2)</f>
        <v>0</v>
      </c>
      <c r="L1308" s="57">
        <f>+ROUND(Q$1308+K1308,-2)</f>
        <v>0</v>
      </c>
      <c r="M1308" s="57">
        <f>+ROUND(Q$1308+L1308,-2)</f>
        <v>0</v>
      </c>
      <c r="N1308" s="57">
        <f>+ROUND(Q$1308+M1308,-2)</f>
        <v>0</v>
      </c>
      <c r="O1308" s="63">
        <f>+ROUND(Q$1308+N1308,-2)</f>
        <v>0</v>
      </c>
      <c r="P1308" s="164"/>
      <c r="Q1308" s="148">
        <f t="shared" si="345"/>
        <v>0</v>
      </c>
      <c r="R1308" s="168"/>
      <c r="S1308" s="65">
        <f t="shared" si="347"/>
        <v>0</v>
      </c>
      <c r="T1308" s="134"/>
    </row>
    <row r="1309" spans="1:20" ht="24.75" customHeight="1" outlineLevel="1">
      <c r="A1309" s="19">
        <v>53304</v>
      </c>
      <c r="B1309" s="20">
        <v>5679020</v>
      </c>
      <c r="C1309" s="71" t="s">
        <v>1145</v>
      </c>
      <c r="D1309" s="57">
        <v>47400</v>
      </c>
      <c r="E1309" s="57">
        <v>100800</v>
      </c>
      <c r="F1309" s="57">
        <f>+ROUND(Q$1309+E1309,-2)</f>
        <v>154200</v>
      </c>
      <c r="G1309" s="57">
        <f>+ROUND(Q$1309+F1309,-2)</f>
        <v>207600</v>
      </c>
      <c r="H1309" s="57">
        <f>+ROUND(Q$1309+G1309,-2)</f>
        <v>261000</v>
      </c>
      <c r="I1309" s="57">
        <f>+ROUND(Q$1309+H1309,-2)</f>
        <v>314400</v>
      </c>
      <c r="J1309" s="57">
        <f>+ROUND(Q$1309+I1309,-2)</f>
        <v>367800</v>
      </c>
      <c r="K1309" s="57">
        <f>+ROUND(Q$1309+J1309,-2)</f>
        <v>421200</v>
      </c>
      <c r="L1309" s="57">
        <f>+ROUND(Q$1309+K1309,-2)</f>
        <v>474600</v>
      </c>
      <c r="M1309" s="57">
        <f>+ROUND(Q$1309+L1309,-2)</f>
        <v>528000</v>
      </c>
      <c r="N1309" s="57">
        <f>+ROUND(Q$1309+M1309,-2)</f>
        <v>581400</v>
      </c>
      <c r="O1309" s="63">
        <f>+ROUND(Q$1309+N1309,-2)</f>
        <v>634800</v>
      </c>
      <c r="P1309" s="164"/>
      <c r="Q1309" s="148">
        <f t="shared" si="345"/>
        <v>53400</v>
      </c>
      <c r="R1309" s="167"/>
      <c r="S1309" s="65">
        <f t="shared" si="347"/>
        <v>0</v>
      </c>
      <c r="T1309" s="134"/>
    </row>
    <row r="1310" spans="1:20" ht="24.75" customHeight="1" outlineLevel="1">
      <c r="A1310" s="19">
        <v>53315</v>
      </c>
      <c r="B1310" s="20">
        <v>5679021</v>
      </c>
      <c r="C1310" s="71" t="s">
        <v>1146</v>
      </c>
      <c r="D1310" s="57">
        <v>0</v>
      </c>
      <c r="E1310" s="57">
        <v>0</v>
      </c>
      <c r="F1310" s="57">
        <f>+ROUND(Q$1310+E1310,-2)</f>
        <v>0</v>
      </c>
      <c r="G1310" s="57">
        <f>+ROUND(Q$1310+F1310,-2)</f>
        <v>0</v>
      </c>
      <c r="H1310" s="57">
        <f>+ROUND(Q$1310+G1310,-2)</f>
        <v>0</v>
      </c>
      <c r="I1310" s="57">
        <f>+ROUND(Q$1310+H1310,-2)</f>
        <v>0</v>
      </c>
      <c r="J1310" s="57">
        <f>+ROUND(Q$1310+I1310,-2)</f>
        <v>0</v>
      </c>
      <c r="K1310" s="57">
        <f>+ROUND(Q$1310+J1310,-2)</f>
        <v>0</v>
      </c>
      <c r="L1310" s="57">
        <f>+ROUND(Q$1310+K1310,-2)</f>
        <v>0</v>
      </c>
      <c r="M1310" s="57">
        <f>+ROUND(Q$1310+L1310,-2)</f>
        <v>0</v>
      </c>
      <c r="N1310" s="57">
        <f>+ROUND(Q$1310+M1310,-2)</f>
        <v>0</v>
      </c>
      <c r="O1310" s="63">
        <f>+ROUND(Q$1310+N1310,-2)</f>
        <v>0</v>
      </c>
      <c r="P1310" s="164"/>
      <c r="Q1310" s="148">
        <f t="shared" si="345"/>
        <v>0</v>
      </c>
      <c r="R1310" s="168"/>
      <c r="S1310" s="65">
        <f t="shared" si="347"/>
        <v>0</v>
      </c>
      <c r="T1310" s="134"/>
    </row>
    <row r="1311" spans="1:20" ht="24.75" customHeight="1" outlineLevel="1">
      <c r="A1311" s="19">
        <v>53316</v>
      </c>
      <c r="B1311" s="20">
        <v>5679025</v>
      </c>
      <c r="C1311" s="71" t="s">
        <v>1147</v>
      </c>
      <c r="D1311" s="57">
        <v>0</v>
      </c>
      <c r="E1311" s="57">
        <v>0</v>
      </c>
      <c r="F1311" s="57">
        <f>+ROUND(Q$1311+E1311,-2)</f>
        <v>0</v>
      </c>
      <c r="G1311" s="57">
        <f>+ROUND(Q$1311+F1311,-2)</f>
        <v>0</v>
      </c>
      <c r="H1311" s="57">
        <f>+ROUND(Q$1311+G1311,-2)</f>
        <v>0</v>
      </c>
      <c r="I1311" s="57">
        <f>+ROUND(Q$1311+H1311,-2)</f>
        <v>0</v>
      </c>
      <c r="J1311" s="57">
        <f>+ROUND(Q$1311+I1311,-2)</f>
        <v>0</v>
      </c>
      <c r="K1311" s="57">
        <f>+ROUND(Q$1311+J1311,-2)</f>
        <v>0</v>
      </c>
      <c r="L1311" s="57">
        <f>+ROUND(Q$1311+K1311,-2)</f>
        <v>0</v>
      </c>
      <c r="M1311" s="57">
        <f>+ROUND(Q$1311+L1311,-2)</f>
        <v>0</v>
      </c>
      <c r="N1311" s="57">
        <f>+ROUND(Q$1311+M1311,-2)</f>
        <v>0</v>
      </c>
      <c r="O1311" s="63">
        <f>+ROUND(Q$1311+N1311,-2)</f>
        <v>0</v>
      </c>
      <c r="P1311" s="164"/>
      <c r="Q1311" s="148">
        <f t="shared" si="345"/>
        <v>0</v>
      </c>
      <c r="R1311" s="168"/>
      <c r="S1311" s="65">
        <f t="shared" si="347"/>
        <v>0</v>
      </c>
      <c r="T1311" s="134"/>
    </row>
    <row r="1312" spans="1:20" ht="24.75" customHeight="1" outlineLevel="1">
      <c r="A1312" s="19">
        <v>53317</v>
      </c>
      <c r="B1312" s="20">
        <v>5679026</v>
      </c>
      <c r="C1312" s="71" t="s">
        <v>1148</v>
      </c>
      <c r="D1312" s="57">
        <v>0</v>
      </c>
      <c r="E1312" s="57">
        <v>0</v>
      </c>
      <c r="F1312" s="57">
        <f>+ROUND(Q$1312+E1312,-2)</f>
        <v>0</v>
      </c>
      <c r="G1312" s="57">
        <f>+ROUND(Q$1312+F1312,-2)</f>
        <v>0</v>
      </c>
      <c r="H1312" s="57">
        <f>+ROUND(Q$1312+G1312,-2)</f>
        <v>0</v>
      </c>
      <c r="I1312" s="57">
        <f>+ROUND(Q$1312+H1312,-2)</f>
        <v>0</v>
      </c>
      <c r="J1312" s="57">
        <f>+ROUND(Q$1312+I1312,-2)</f>
        <v>0</v>
      </c>
      <c r="K1312" s="57">
        <f>+ROUND(Q$1312+J1312,-2)</f>
        <v>0</v>
      </c>
      <c r="L1312" s="57">
        <f>+ROUND(Q$1312+K1312,-2)</f>
        <v>0</v>
      </c>
      <c r="M1312" s="57">
        <f>+ROUND(Q$1312+L1312,-2)</f>
        <v>0</v>
      </c>
      <c r="N1312" s="57">
        <f>+ROUND(Q$1312+M1312,-2)</f>
        <v>0</v>
      </c>
      <c r="O1312" s="63">
        <f>+ROUND(Q$1312+N1312,-2)</f>
        <v>0</v>
      </c>
      <c r="P1312" s="164"/>
      <c r="Q1312" s="148">
        <f t="shared" si="345"/>
        <v>0</v>
      </c>
      <c r="R1312" s="168"/>
      <c r="S1312" s="65">
        <f t="shared" si="347"/>
        <v>0</v>
      </c>
      <c r="T1312" s="134"/>
    </row>
    <row r="1313" spans="1:20" ht="24.75" customHeight="1" outlineLevel="1">
      <c r="A1313" s="19">
        <v>53305</v>
      </c>
      <c r="B1313" s="20">
        <v>5679022</v>
      </c>
      <c r="C1313" s="71" t="s">
        <v>1149</v>
      </c>
      <c r="D1313" s="57">
        <v>15085</v>
      </c>
      <c r="E1313" s="57">
        <v>26472.5</v>
      </c>
      <c r="F1313" s="57">
        <f>+ROUND(Q$1313+E1313,-2)</f>
        <v>37900</v>
      </c>
      <c r="G1313" s="57">
        <f>+ROUND(Q$1313+F1313,-2)</f>
        <v>49300</v>
      </c>
      <c r="H1313" s="57">
        <f>+ROUND(Q$1313+G1313,-2)</f>
        <v>60700</v>
      </c>
      <c r="I1313" s="57">
        <f>+ROUND(Q$1313+H1313,-2)</f>
        <v>72100</v>
      </c>
      <c r="J1313" s="57">
        <f>+ROUND(Q$1313+I1313,-2)</f>
        <v>83500</v>
      </c>
      <c r="K1313" s="57">
        <f>+ROUND(Q$1313+J1313,-2)</f>
        <v>94900</v>
      </c>
      <c r="L1313" s="57">
        <f>+ROUND(Q$1313+K1313,-2)</f>
        <v>106300</v>
      </c>
      <c r="M1313" s="57">
        <f>+ROUND(Q$1313+L1313,-2)</f>
        <v>117700</v>
      </c>
      <c r="N1313" s="57">
        <f>+ROUND(Q$1313+M1313,-2)</f>
        <v>129100</v>
      </c>
      <c r="O1313" s="63">
        <f>+ROUND(Q$1313+N1313,-2)</f>
        <v>140500</v>
      </c>
      <c r="P1313" s="164"/>
      <c r="Q1313" s="148">
        <f t="shared" si="345"/>
        <v>11387.5</v>
      </c>
      <c r="R1313" s="167"/>
      <c r="S1313" s="65">
        <f t="shared" si="347"/>
        <v>0</v>
      </c>
      <c r="T1313" s="134"/>
    </row>
    <row r="1314" spans="1:20" ht="24.75" customHeight="1" outlineLevel="1">
      <c r="A1314" s="19">
        <v>53306</v>
      </c>
      <c r="B1314" s="20">
        <v>5679023</v>
      </c>
      <c r="C1314" s="71" t="s">
        <v>1150</v>
      </c>
      <c r="D1314" s="57">
        <v>0</v>
      </c>
      <c r="E1314" s="57">
        <v>438150</v>
      </c>
      <c r="F1314" s="57">
        <f>ROUND(Q$1314,-2)</f>
        <v>438200</v>
      </c>
      <c r="G1314" s="57">
        <f>ROUND(Q$1314,-2)</f>
        <v>438200</v>
      </c>
      <c r="H1314" s="57">
        <f>ROUND(Q$1314,-2)</f>
        <v>438200</v>
      </c>
      <c r="I1314" s="57">
        <f>ROUND(Q$1314,-2)</f>
        <v>438200</v>
      </c>
      <c r="J1314" s="57">
        <f>ROUND(Q$1314,-2)</f>
        <v>438200</v>
      </c>
      <c r="K1314" s="57">
        <f>ROUND(Q$1314,-2)</f>
        <v>438200</v>
      </c>
      <c r="L1314" s="57">
        <f>ROUND(Q$1314,-2)</f>
        <v>438200</v>
      </c>
      <c r="M1314" s="57">
        <f>ROUND(Q$1314,-2)</f>
        <v>438200</v>
      </c>
      <c r="N1314" s="57">
        <f>ROUND(Q$1314,-2)</f>
        <v>438200</v>
      </c>
      <c r="O1314" s="63">
        <f>ROUND(Q$1314,-2)</f>
        <v>438200</v>
      </c>
      <c r="P1314" s="164"/>
      <c r="Q1314" s="148">
        <f t="shared" si="345"/>
        <v>438150</v>
      </c>
      <c r="R1314" s="167"/>
      <c r="S1314" s="65">
        <f t="shared" si="347"/>
        <v>0</v>
      </c>
      <c r="T1314" s="134"/>
    </row>
    <row r="1315" spans="1:20" ht="24.75" customHeight="1" outlineLevel="1">
      <c r="A1315" s="19">
        <v>53309</v>
      </c>
      <c r="B1315" s="20">
        <v>5679024</v>
      </c>
      <c r="C1315" s="71" t="s">
        <v>1151</v>
      </c>
      <c r="D1315" s="57">
        <v>85078.983999999997</v>
      </c>
      <c r="E1315" s="57">
        <v>170186.68</v>
      </c>
      <c r="F1315" s="57">
        <f>+ROUND(Q$1315+E1315,-2)</f>
        <v>255300</v>
      </c>
      <c r="G1315" s="57">
        <f>+ROUND(Q$1315+F1315,-2)</f>
        <v>340400</v>
      </c>
      <c r="H1315" s="57">
        <f>+ROUND(Q$1315+G1315,-2)</f>
        <v>425500</v>
      </c>
      <c r="I1315" s="57">
        <f>+ROUND(Q$1315+H1315,-2)</f>
        <v>510600</v>
      </c>
      <c r="J1315" s="57">
        <f>+ROUND(Q$1315+I1315,-2)</f>
        <v>595700</v>
      </c>
      <c r="K1315" s="57">
        <f>+ROUND(Q$1315+J1315,-2)</f>
        <v>680800</v>
      </c>
      <c r="L1315" s="57">
        <f>+ROUND(Q$1315+K1315,-2)</f>
        <v>765900</v>
      </c>
      <c r="M1315" s="57">
        <f>+ROUND(Q$1315+L1315,-2)</f>
        <v>851000</v>
      </c>
      <c r="N1315" s="57">
        <f>+ROUND(Q$1315+M1315,-2)</f>
        <v>936100</v>
      </c>
      <c r="O1315" s="63">
        <f>+ROUND(Q$1315+N1315,-2)</f>
        <v>1021200</v>
      </c>
      <c r="P1315" s="164"/>
      <c r="Q1315" s="148">
        <f t="shared" si="345"/>
        <v>85107.695999999996</v>
      </c>
      <c r="R1315" s="167"/>
      <c r="S1315" s="65">
        <f t="shared" si="347"/>
        <v>0</v>
      </c>
      <c r="T1315" s="134"/>
    </row>
    <row r="1316" spans="1:20" ht="24.75" customHeight="1" outlineLevel="1">
      <c r="A1316" s="19">
        <v>53318</v>
      </c>
      <c r="B1316" s="20">
        <v>5679027</v>
      </c>
      <c r="C1316" s="71" t="s">
        <v>1152</v>
      </c>
      <c r="D1316" s="57">
        <v>0</v>
      </c>
      <c r="E1316" s="57">
        <v>0</v>
      </c>
      <c r="F1316" s="57">
        <f>+ROUND(Q$1316+E1316,-2)</f>
        <v>0</v>
      </c>
      <c r="G1316" s="57">
        <f>+ROUND(Q$1316+F1316,-2)</f>
        <v>0</v>
      </c>
      <c r="H1316" s="57">
        <f>+ROUND(Q$1316+G1316,-2)</f>
        <v>0</v>
      </c>
      <c r="I1316" s="57">
        <f>+ROUND(Q$1316+H1316,-2)</f>
        <v>0</v>
      </c>
      <c r="J1316" s="57">
        <f>+ROUND(Q$1316+I1316,-2)</f>
        <v>0</v>
      </c>
      <c r="K1316" s="57">
        <f>+ROUND(Q$1316+J1316,-2)</f>
        <v>0</v>
      </c>
      <c r="L1316" s="57">
        <f>+ROUND(Q$1316+K1316,-2)</f>
        <v>0</v>
      </c>
      <c r="M1316" s="57">
        <f>+ROUND(Q$1316+L1316,-2)</f>
        <v>0</v>
      </c>
      <c r="N1316" s="57">
        <f>+ROUND(Q$1316+M1316,-2)</f>
        <v>0</v>
      </c>
      <c r="O1316" s="63">
        <f>+ROUND(Q$1316+N1316,-2)</f>
        <v>0</v>
      </c>
      <c r="P1316" s="164"/>
      <c r="Q1316" s="148">
        <f t="shared" si="345"/>
        <v>0</v>
      </c>
      <c r="R1316" s="167"/>
      <c r="S1316" s="65">
        <f t="shared" si="347"/>
        <v>0</v>
      </c>
      <c r="T1316" s="134"/>
    </row>
    <row r="1317" spans="1:20" ht="24.75" customHeight="1" outlineLevel="1">
      <c r="A1317" s="19">
        <v>53319</v>
      </c>
      <c r="B1317" s="20">
        <v>5679028</v>
      </c>
      <c r="C1317" s="71" t="s">
        <v>1153</v>
      </c>
      <c r="D1317" s="57">
        <v>130358.141</v>
      </c>
      <c r="E1317" s="57">
        <v>202851.69500000001</v>
      </c>
      <c r="F1317" s="57">
        <f>+ROUND(Q$1317+E1317,-2)</f>
        <v>275300</v>
      </c>
      <c r="G1317" s="57">
        <f>+ROUND(Q$1317+F1317,-2)</f>
        <v>347800</v>
      </c>
      <c r="H1317" s="57">
        <f>+ROUND(Q$1317+G1317,-2)</f>
        <v>420300</v>
      </c>
      <c r="I1317" s="57">
        <f>+ROUND(Q$1317+H1317,-2)</f>
        <v>492800</v>
      </c>
      <c r="J1317" s="57">
        <f>+ROUND(Q$1317+I1317,-2)</f>
        <v>565300</v>
      </c>
      <c r="K1317" s="57">
        <f>+ROUND(Q$1317+J1317,-2)</f>
        <v>637800</v>
      </c>
      <c r="L1317" s="57">
        <f>+ROUND(Q$1317+K1317,-2)</f>
        <v>710300</v>
      </c>
      <c r="M1317" s="57">
        <f>+ROUND(Q$1317+L1317,-2)</f>
        <v>782800</v>
      </c>
      <c r="N1317" s="57">
        <f>+ROUND(Q$1317+M1317,-2)</f>
        <v>855300</v>
      </c>
      <c r="O1317" s="63">
        <f>+ROUND(Q$1317+N1317,-2)</f>
        <v>927800</v>
      </c>
      <c r="P1317" s="164"/>
      <c r="Q1317" s="148">
        <f t="shared" si="345"/>
        <v>72493.554000000004</v>
      </c>
      <c r="R1317" s="167"/>
      <c r="S1317" s="65">
        <f t="shared" si="347"/>
        <v>0</v>
      </c>
      <c r="T1317" s="134"/>
    </row>
    <row r="1318" spans="1:20" ht="24.75" customHeight="1" outlineLevel="1">
      <c r="A1318" s="19">
        <v>54000</v>
      </c>
      <c r="B1318" s="20">
        <v>5680000</v>
      </c>
      <c r="C1318" s="71" t="s">
        <v>1154</v>
      </c>
      <c r="D1318" s="57">
        <f t="shared" ref="D1318:O1318" si="350">+SUM(D1319:D1324)</f>
        <v>0</v>
      </c>
      <c r="E1318" s="57">
        <f t="shared" si="350"/>
        <v>0</v>
      </c>
      <c r="F1318" s="57">
        <f t="shared" si="350"/>
        <v>15000</v>
      </c>
      <c r="G1318" s="57">
        <f t="shared" si="350"/>
        <v>30000</v>
      </c>
      <c r="H1318" s="57">
        <f t="shared" si="350"/>
        <v>45000</v>
      </c>
      <c r="I1318" s="57">
        <f t="shared" si="350"/>
        <v>60000</v>
      </c>
      <c r="J1318" s="57">
        <f t="shared" si="350"/>
        <v>75000</v>
      </c>
      <c r="K1318" s="57">
        <f t="shared" si="350"/>
        <v>90000</v>
      </c>
      <c r="L1318" s="57">
        <f t="shared" si="350"/>
        <v>105000</v>
      </c>
      <c r="M1318" s="57">
        <f t="shared" si="350"/>
        <v>120000</v>
      </c>
      <c r="N1318" s="57">
        <f t="shared" si="350"/>
        <v>135000</v>
      </c>
      <c r="O1318" s="63">
        <f t="shared" si="350"/>
        <v>150000</v>
      </c>
      <c r="P1318" s="165"/>
      <c r="Q1318" s="148">
        <f t="shared" si="345"/>
        <v>0</v>
      </c>
      <c r="R1318" s="168"/>
      <c r="S1318" s="65">
        <f t="shared" si="347"/>
        <v>0</v>
      </c>
      <c r="T1318" s="134"/>
    </row>
    <row r="1319" spans="1:20" ht="24.75" customHeight="1" outlineLevel="1">
      <c r="A1319" s="19">
        <v>54001</v>
      </c>
      <c r="B1319" s="20">
        <v>5681011</v>
      </c>
      <c r="C1319" s="71" t="s">
        <v>1155</v>
      </c>
      <c r="D1319" s="57">
        <v>0</v>
      </c>
      <c r="E1319" s="57">
        <v>0</v>
      </c>
      <c r="F1319" s="57">
        <v>5000</v>
      </c>
      <c r="G1319" s="57">
        <v>10000</v>
      </c>
      <c r="H1319" s="57">
        <v>15000</v>
      </c>
      <c r="I1319" s="57">
        <v>20000</v>
      </c>
      <c r="J1319" s="57">
        <v>25000</v>
      </c>
      <c r="K1319" s="57">
        <v>30000</v>
      </c>
      <c r="L1319" s="57">
        <v>35000</v>
      </c>
      <c r="M1319" s="57">
        <v>40000</v>
      </c>
      <c r="N1319" s="57">
        <v>45000</v>
      </c>
      <c r="O1319" s="63">
        <v>50000</v>
      </c>
      <c r="P1319" s="164"/>
      <c r="Q1319" s="148">
        <f t="shared" si="345"/>
        <v>0</v>
      </c>
      <c r="R1319" s="167"/>
      <c r="S1319" s="65">
        <f t="shared" si="347"/>
        <v>0</v>
      </c>
      <c r="T1319" s="134"/>
    </row>
    <row r="1320" spans="1:20" ht="24.75" customHeight="1" outlineLevel="1">
      <c r="A1320" s="19">
        <v>54002</v>
      </c>
      <c r="B1320" s="20">
        <v>5681012</v>
      </c>
      <c r="C1320" s="71" t="s">
        <v>1156</v>
      </c>
      <c r="D1320" s="57">
        <v>0</v>
      </c>
      <c r="E1320" s="57">
        <v>0</v>
      </c>
      <c r="F1320" s="57">
        <v>0</v>
      </c>
      <c r="G1320" s="57">
        <v>0</v>
      </c>
      <c r="H1320" s="57">
        <v>0</v>
      </c>
      <c r="I1320" s="57">
        <v>0</v>
      </c>
      <c r="J1320" s="57">
        <v>0</v>
      </c>
      <c r="K1320" s="57">
        <v>0</v>
      </c>
      <c r="L1320" s="57">
        <v>0</v>
      </c>
      <c r="M1320" s="57">
        <v>0</v>
      </c>
      <c r="N1320" s="57">
        <v>0</v>
      </c>
      <c r="O1320" s="63">
        <v>0</v>
      </c>
      <c r="P1320" s="164"/>
      <c r="Q1320" s="148">
        <f t="shared" si="345"/>
        <v>0</v>
      </c>
      <c r="R1320" s="167"/>
      <c r="S1320" s="65">
        <f t="shared" si="347"/>
        <v>0</v>
      </c>
      <c r="T1320" s="134"/>
    </row>
    <row r="1321" spans="1:20" ht="24.75" customHeight="1" outlineLevel="1">
      <c r="A1321" s="19">
        <v>54003</v>
      </c>
      <c r="B1321" s="20">
        <v>5681013</v>
      </c>
      <c r="C1321" s="71" t="s">
        <v>1157</v>
      </c>
      <c r="D1321" s="57">
        <v>0</v>
      </c>
      <c r="E1321" s="57">
        <v>0</v>
      </c>
      <c r="F1321" s="57">
        <v>0</v>
      </c>
      <c r="G1321" s="57">
        <v>0</v>
      </c>
      <c r="H1321" s="57">
        <v>0</v>
      </c>
      <c r="I1321" s="57">
        <v>0</v>
      </c>
      <c r="J1321" s="57">
        <v>0</v>
      </c>
      <c r="K1321" s="57">
        <v>0</v>
      </c>
      <c r="L1321" s="57">
        <v>0</v>
      </c>
      <c r="M1321" s="57">
        <v>0</v>
      </c>
      <c r="N1321" s="57">
        <v>0</v>
      </c>
      <c r="O1321" s="63">
        <v>0</v>
      </c>
      <c r="P1321" s="164"/>
      <c r="Q1321" s="148">
        <f t="shared" si="345"/>
        <v>0</v>
      </c>
      <c r="R1321" s="167"/>
      <c r="S1321" s="65">
        <f t="shared" si="347"/>
        <v>0</v>
      </c>
      <c r="T1321" s="134"/>
    </row>
    <row r="1322" spans="1:20" ht="24.75" customHeight="1" outlineLevel="1">
      <c r="A1322" s="19">
        <v>54004</v>
      </c>
      <c r="B1322" s="20">
        <v>5681014</v>
      </c>
      <c r="C1322" s="71" t="s">
        <v>1158</v>
      </c>
      <c r="D1322" s="57">
        <v>0</v>
      </c>
      <c r="E1322" s="57">
        <v>0</v>
      </c>
      <c r="F1322" s="57">
        <v>5000</v>
      </c>
      <c r="G1322" s="57">
        <v>10000</v>
      </c>
      <c r="H1322" s="57">
        <v>15000</v>
      </c>
      <c r="I1322" s="57">
        <v>20000</v>
      </c>
      <c r="J1322" s="57">
        <v>25000</v>
      </c>
      <c r="K1322" s="57">
        <v>30000</v>
      </c>
      <c r="L1322" s="57">
        <v>35000</v>
      </c>
      <c r="M1322" s="57">
        <v>40000</v>
      </c>
      <c r="N1322" s="57">
        <v>45000</v>
      </c>
      <c r="O1322" s="63">
        <v>50000</v>
      </c>
      <c r="P1322" s="164"/>
      <c r="Q1322" s="148">
        <f t="shared" si="345"/>
        <v>0</v>
      </c>
      <c r="R1322" s="167"/>
      <c r="S1322" s="65">
        <f t="shared" si="347"/>
        <v>0</v>
      </c>
      <c r="T1322" s="134"/>
    </row>
    <row r="1323" spans="1:20" ht="24.75" customHeight="1" outlineLevel="1">
      <c r="A1323" s="19">
        <v>54005</v>
      </c>
      <c r="B1323" s="20">
        <v>5681015</v>
      </c>
      <c r="C1323" s="71" t="s">
        <v>1159</v>
      </c>
      <c r="D1323" s="57">
        <v>0</v>
      </c>
      <c r="E1323" s="57">
        <v>0</v>
      </c>
      <c r="F1323" s="57">
        <v>0</v>
      </c>
      <c r="G1323" s="57">
        <v>0</v>
      </c>
      <c r="H1323" s="57">
        <v>0</v>
      </c>
      <c r="I1323" s="57">
        <v>0</v>
      </c>
      <c r="J1323" s="57">
        <v>0</v>
      </c>
      <c r="K1323" s="57">
        <v>0</v>
      </c>
      <c r="L1323" s="57">
        <v>0</v>
      </c>
      <c r="M1323" s="57">
        <v>0</v>
      </c>
      <c r="N1323" s="57">
        <v>0</v>
      </c>
      <c r="O1323" s="63">
        <v>0</v>
      </c>
      <c r="P1323" s="164"/>
      <c r="Q1323" s="148">
        <f t="shared" si="345"/>
        <v>0</v>
      </c>
      <c r="R1323" s="167"/>
      <c r="S1323" s="65">
        <f t="shared" si="347"/>
        <v>0</v>
      </c>
      <c r="T1323" s="134"/>
    </row>
    <row r="1324" spans="1:20" ht="24.75" customHeight="1" outlineLevel="1">
      <c r="A1324" s="19">
        <v>54006</v>
      </c>
      <c r="B1324" s="20">
        <v>5681016</v>
      </c>
      <c r="C1324" s="71" t="s">
        <v>1160</v>
      </c>
      <c r="D1324" s="57">
        <v>0</v>
      </c>
      <c r="E1324" s="57">
        <v>0</v>
      </c>
      <c r="F1324" s="57">
        <v>5000</v>
      </c>
      <c r="G1324" s="57">
        <v>10000</v>
      </c>
      <c r="H1324" s="57">
        <v>15000</v>
      </c>
      <c r="I1324" s="57">
        <v>20000</v>
      </c>
      <c r="J1324" s="57">
        <v>25000</v>
      </c>
      <c r="K1324" s="57">
        <v>30000</v>
      </c>
      <c r="L1324" s="57">
        <v>35000</v>
      </c>
      <c r="M1324" s="57">
        <v>40000</v>
      </c>
      <c r="N1324" s="57">
        <v>45000</v>
      </c>
      <c r="O1324" s="63">
        <v>50000</v>
      </c>
      <c r="P1324" s="164"/>
      <c r="Q1324" s="148">
        <f t="shared" si="345"/>
        <v>0</v>
      </c>
      <c r="R1324" s="167"/>
      <c r="S1324" s="65">
        <f t="shared" si="347"/>
        <v>0</v>
      </c>
      <c r="T1324" s="134"/>
    </row>
    <row r="1325" spans="1:20" ht="24.75" customHeight="1" outlineLevel="1">
      <c r="A1325" s="19">
        <v>54100</v>
      </c>
      <c r="B1325" s="20">
        <v>5700000</v>
      </c>
      <c r="C1325" s="71" t="s">
        <v>1161</v>
      </c>
      <c r="D1325" s="57">
        <f t="shared" ref="D1325:O1325" si="351">+D1326</f>
        <v>0</v>
      </c>
      <c r="E1325" s="57">
        <f t="shared" si="351"/>
        <v>0</v>
      </c>
      <c r="F1325" s="57">
        <f t="shared" si="351"/>
        <v>0</v>
      </c>
      <c r="G1325" s="57">
        <f t="shared" si="351"/>
        <v>0</v>
      </c>
      <c r="H1325" s="57">
        <f t="shared" si="351"/>
        <v>0</v>
      </c>
      <c r="I1325" s="57">
        <f t="shared" si="351"/>
        <v>0</v>
      </c>
      <c r="J1325" s="57">
        <f t="shared" si="351"/>
        <v>0</v>
      </c>
      <c r="K1325" s="57">
        <f t="shared" si="351"/>
        <v>0</v>
      </c>
      <c r="L1325" s="57">
        <f t="shared" si="351"/>
        <v>0</v>
      </c>
      <c r="M1325" s="57">
        <f t="shared" si="351"/>
        <v>0</v>
      </c>
      <c r="N1325" s="57">
        <f t="shared" si="351"/>
        <v>0</v>
      </c>
      <c r="O1325" s="63">
        <f t="shared" si="351"/>
        <v>0</v>
      </c>
      <c r="P1325" s="165"/>
      <c r="Q1325" s="148">
        <f t="shared" si="345"/>
        <v>0</v>
      </c>
      <c r="R1325" s="168"/>
      <c r="S1325" s="65">
        <f t="shared" si="347"/>
        <v>0</v>
      </c>
      <c r="T1325" s="134"/>
    </row>
    <row r="1326" spans="1:20" ht="24.75" customHeight="1" outlineLevel="1">
      <c r="A1326" s="19">
        <v>54101</v>
      </c>
      <c r="B1326" s="20">
        <v>5701011</v>
      </c>
      <c r="C1326" s="71" t="s">
        <v>1162</v>
      </c>
      <c r="D1326" s="57">
        <v>0</v>
      </c>
      <c r="E1326" s="57">
        <v>0</v>
      </c>
      <c r="F1326" s="57">
        <f>+ROUND(Q$1326+E1326,-2)</f>
        <v>0</v>
      </c>
      <c r="G1326" s="57">
        <f>+ROUND(Q$1326+F1326,-2)</f>
        <v>0</v>
      </c>
      <c r="H1326" s="57">
        <f>+ROUND(Q$1326+G1326,-2)</f>
        <v>0</v>
      </c>
      <c r="I1326" s="57">
        <f>+ROUND(Q$1326+H1326,-2)</f>
        <v>0</v>
      </c>
      <c r="J1326" s="57">
        <f>+ROUND(Q$1326+I1326,-2)</f>
        <v>0</v>
      </c>
      <c r="K1326" s="57">
        <f>+ROUND(Q$1326+J1326,-2)</f>
        <v>0</v>
      </c>
      <c r="L1326" s="57">
        <f>+ROUND(Q$1326+K1326,-2)</f>
        <v>0</v>
      </c>
      <c r="M1326" s="57">
        <f>+ROUND(Q$1326+L1326,-2)</f>
        <v>0</v>
      </c>
      <c r="N1326" s="57">
        <f>+ROUND(Q$1326+M1326,-2)</f>
        <v>0</v>
      </c>
      <c r="O1326" s="63">
        <f>+ROUND(Q$1326+N1326,-2)</f>
        <v>0</v>
      </c>
      <c r="P1326" s="164"/>
      <c r="Q1326" s="148">
        <f t="shared" si="345"/>
        <v>0</v>
      </c>
      <c r="R1326" s="168"/>
      <c r="S1326" s="65">
        <f t="shared" si="347"/>
        <v>0</v>
      </c>
      <c r="T1326" s="134"/>
    </row>
    <row r="1327" spans="1:20" ht="24.75" customHeight="1" outlineLevel="1">
      <c r="A1327" s="19">
        <v>54200</v>
      </c>
      <c r="B1327" s="20">
        <v>5710000</v>
      </c>
      <c r="C1327" s="71" t="s">
        <v>1163</v>
      </c>
      <c r="D1327" s="57">
        <f>SUM(D1328:D1334)-D1332</f>
        <v>51181.357000000004</v>
      </c>
      <c r="E1327" s="57">
        <f t="shared" ref="E1327:O1327" si="352">SUM(E1328:E1334)-E1332</f>
        <v>127783.764</v>
      </c>
      <c r="F1327" s="57">
        <f t="shared" si="352"/>
        <v>267600</v>
      </c>
      <c r="G1327" s="57">
        <f t="shared" si="352"/>
        <v>407400</v>
      </c>
      <c r="H1327" s="57">
        <f t="shared" si="352"/>
        <v>547200</v>
      </c>
      <c r="I1327" s="57">
        <f t="shared" si="352"/>
        <v>687000</v>
      </c>
      <c r="J1327" s="57">
        <f t="shared" si="352"/>
        <v>826800</v>
      </c>
      <c r="K1327" s="57">
        <f t="shared" si="352"/>
        <v>1037600</v>
      </c>
      <c r="L1327" s="57">
        <f t="shared" si="352"/>
        <v>1248400</v>
      </c>
      <c r="M1327" s="57">
        <f t="shared" si="352"/>
        <v>1459200</v>
      </c>
      <c r="N1327" s="57">
        <f t="shared" si="352"/>
        <v>1670000</v>
      </c>
      <c r="O1327" s="63">
        <f t="shared" si="352"/>
        <v>1880400</v>
      </c>
      <c r="P1327" s="165"/>
      <c r="Q1327" s="148">
        <f t="shared" si="345"/>
        <v>76602.406999999992</v>
      </c>
      <c r="R1327" s="168"/>
      <c r="S1327" s="65">
        <f t="shared" si="347"/>
        <v>0</v>
      </c>
      <c r="T1327" s="134"/>
    </row>
    <row r="1328" spans="1:20" ht="24.75" customHeight="1" outlineLevel="1">
      <c r="A1328" s="19">
        <v>54201</v>
      </c>
      <c r="B1328" s="20">
        <v>5711011</v>
      </c>
      <c r="C1328" s="71" t="s">
        <v>1164</v>
      </c>
      <c r="D1328" s="57">
        <v>42856.925000000003</v>
      </c>
      <c r="E1328" s="57">
        <v>113378.966</v>
      </c>
      <c r="F1328" s="70">
        <f>+ROUND(E1328+Q$1328,-2)</f>
        <v>222100</v>
      </c>
      <c r="G1328" s="70">
        <f>+ROUND(F1328+Q$1328,-2)</f>
        <v>330800</v>
      </c>
      <c r="H1328" s="70">
        <f>+ROUND(G1328+Q$1328,-2)</f>
        <v>439500</v>
      </c>
      <c r="I1328" s="70">
        <f>+ROUND(H1328+Q$1328,-2)</f>
        <v>548200</v>
      </c>
      <c r="J1328" s="70">
        <f>+ROUND(I1328+Q$1328,-2)</f>
        <v>656900</v>
      </c>
      <c r="K1328" s="70">
        <f>+ROUND(J1328+Q$1328,-2)</f>
        <v>765600</v>
      </c>
      <c r="L1328" s="70">
        <f>+ROUND(K1328+Q$1328,-2)</f>
        <v>874300</v>
      </c>
      <c r="M1328" s="70">
        <f>+ROUND(L1328+Q$1328,-2)</f>
        <v>983000</v>
      </c>
      <c r="N1328" s="70">
        <f>+ROUND(M1328+Q$1328,-2)</f>
        <v>1091700</v>
      </c>
      <c r="O1328" s="63">
        <v>1200000</v>
      </c>
      <c r="P1328" s="164"/>
      <c r="Q1328" s="148">
        <f>+ROUND((O1328-E1328)/10,-2)</f>
        <v>108700</v>
      </c>
      <c r="R1328" s="167"/>
      <c r="S1328" s="65">
        <f t="shared" si="347"/>
        <v>0</v>
      </c>
      <c r="T1328" s="134"/>
    </row>
    <row r="1329" spans="1:20" ht="24.75" customHeight="1" outlineLevel="1">
      <c r="A1329" s="19">
        <v>54204</v>
      </c>
      <c r="B1329" s="20">
        <v>5711012</v>
      </c>
      <c r="C1329" s="71" t="s">
        <v>1165</v>
      </c>
      <c r="D1329" s="57">
        <v>0</v>
      </c>
      <c r="E1329" s="57">
        <v>0</v>
      </c>
      <c r="F1329" s="57">
        <f>+ROUND(E1329+Q$1329,-2)</f>
        <v>0</v>
      </c>
      <c r="G1329" s="57">
        <f>+ROUND(F1329+Q$1329,-2)</f>
        <v>0</v>
      </c>
      <c r="H1329" s="57">
        <f>+ROUND(G1329+Q$1329,-2)</f>
        <v>0</v>
      </c>
      <c r="I1329" s="57">
        <f>+ROUND(H1329+Q$1329,-2)</f>
        <v>0</v>
      </c>
      <c r="J1329" s="57">
        <f>+ROUND(I1329+Q$1329,-2)</f>
        <v>0</v>
      </c>
      <c r="K1329" s="57">
        <f>+ROUND(J1329+Q$1329,-2)</f>
        <v>0</v>
      </c>
      <c r="L1329" s="57">
        <f>+ROUND(K1329+Q$1329,-2)</f>
        <v>0</v>
      </c>
      <c r="M1329" s="57">
        <f>+ROUND(L1329+Q$1329,-2)</f>
        <v>0</v>
      </c>
      <c r="N1329" s="57">
        <f>+ROUND(M1329+Q$1329,-2)</f>
        <v>0</v>
      </c>
      <c r="O1329" s="63">
        <v>0</v>
      </c>
      <c r="P1329" s="164"/>
      <c r="Q1329" s="148">
        <f>+ROUND((O1329-E1329)/10,-2)</f>
        <v>0</v>
      </c>
      <c r="R1329" s="167"/>
      <c r="S1329" s="65">
        <f t="shared" si="347"/>
        <v>0</v>
      </c>
      <c r="T1329" s="134"/>
    </row>
    <row r="1330" spans="1:20" ht="24.75" customHeight="1" outlineLevel="1">
      <c r="A1330" s="19">
        <v>54205</v>
      </c>
      <c r="B1330" s="20">
        <v>5711013</v>
      </c>
      <c r="C1330" s="71" t="s">
        <v>1166</v>
      </c>
      <c r="D1330" s="57">
        <v>0</v>
      </c>
      <c r="E1330" s="57">
        <v>0</v>
      </c>
      <c r="F1330" s="57">
        <v>15000</v>
      </c>
      <c r="G1330" s="57">
        <v>30000</v>
      </c>
      <c r="H1330" s="57">
        <v>45000</v>
      </c>
      <c r="I1330" s="57">
        <v>60000</v>
      </c>
      <c r="J1330" s="57">
        <v>75000</v>
      </c>
      <c r="K1330" s="57">
        <v>90000</v>
      </c>
      <c r="L1330" s="57">
        <v>105000</v>
      </c>
      <c r="M1330" s="57">
        <v>120000</v>
      </c>
      <c r="N1330" s="57">
        <v>135000</v>
      </c>
      <c r="O1330" s="63">
        <v>150000</v>
      </c>
      <c r="P1330" s="164"/>
      <c r="Q1330" s="148">
        <f>+ROUND((O1330-E1330)/10,-2)</f>
        <v>15000</v>
      </c>
      <c r="R1330" s="167"/>
      <c r="S1330" s="65">
        <f t="shared" si="347"/>
        <v>0</v>
      </c>
      <c r="T1330" s="134"/>
    </row>
    <row r="1331" spans="1:20" ht="24.75" customHeight="1" outlineLevel="1">
      <c r="A1331" s="19">
        <v>54206</v>
      </c>
      <c r="B1331" s="20">
        <v>5711014</v>
      </c>
      <c r="C1331" s="71" t="s">
        <v>1167</v>
      </c>
      <c r="D1331" s="57">
        <v>8324.4320000000007</v>
      </c>
      <c r="E1331" s="57">
        <v>14404.798000000001</v>
      </c>
      <c r="F1331" s="57">
        <f>+ROUND(E1331+Q$1331+F1332,-2)</f>
        <v>30500</v>
      </c>
      <c r="G1331" s="57">
        <f>+ROUND(F1331+Q$1331+G1332,-2)</f>
        <v>46600</v>
      </c>
      <c r="H1331" s="57">
        <f>+ROUND(G1331+Q$1331+H1332,-2)</f>
        <v>62700</v>
      </c>
      <c r="I1331" s="57">
        <f>+ROUND(H1331+Q$1331+I1332,-2)</f>
        <v>78800</v>
      </c>
      <c r="J1331" s="57">
        <f>+ROUND(I1331+Q$1331+J1332,-2)</f>
        <v>94900</v>
      </c>
      <c r="K1331" s="57">
        <f>+ROUND(J1331+Q$1331+K1332,-2)</f>
        <v>182000</v>
      </c>
      <c r="L1331" s="57">
        <f>+ROUND(K1331+Q$1331+L1332,-2)</f>
        <v>269100</v>
      </c>
      <c r="M1331" s="57">
        <f>+ROUND(L1331+Q$1331+M1332,-2)</f>
        <v>356200</v>
      </c>
      <c r="N1331" s="57">
        <f>+ROUND(M1331+Q$1331+N1332,-2)</f>
        <v>443300</v>
      </c>
      <c r="O1331" s="63">
        <f>+ROUND(N1331+Q$1331+O1332,-2)</f>
        <v>530400</v>
      </c>
      <c r="P1331" s="164"/>
      <c r="Q1331" s="148">
        <f>+ROUND(E1331-D1331,-2)</f>
        <v>6100</v>
      </c>
      <c r="R1331" s="167"/>
      <c r="S1331" s="65">
        <f t="shared" si="347"/>
        <v>0</v>
      </c>
      <c r="T1331" s="134"/>
    </row>
    <row r="1332" spans="1:20" ht="24.75" customHeight="1" outlineLevel="1">
      <c r="A1332" s="19"/>
      <c r="B1332" s="20" t="s">
        <v>1168</v>
      </c>
      <c r="C1332" s="71" t="s">
        <v>1169</v>
      </c>
      <c r="D1332" s="57">
        <v>0</v>
      </c>
      <c r="E1332" s="57">
        <v>0</v>
      </c>
      <c r="F1332" s="57">
        <v>10000</v>
      </c>
      <c r="G1332" s="57">
        <v>10000</v>
      </c>
      <c r="H1332" s="57">
        <v>10000</v>
      </c>
      <c r="I1332" s="57">
        <v>10000</v>
      </c>
      <c r="J1332" s="57">
        <v>10000</v>
      </c>
      <c r="K1332" s="57">
        <v>81000</v>
      </c>
      <c r="L1332" s="57">
        <v>81000</v>
      </c>
      <c r="M1332" s="57">
        <v>81000</v>
      </c>
      <c r="N1332" s="57">
        <v>81000</v>
      </c>
      <c r="O1332" s="63">
        <v>81000</v>
      </c>
      <c r="P1332" s="164"/>
      <c r="Q1332" s="148"/>
      <c r="R1332" s="167"/>
      <c r="S1332" s="65">
        <f t="shared" si="347"/>
        <v>0</v>
      </c>
      <c r="T1332" s="134"/>
    </row>
    <row r="1333" spans="1:20" ht="24.75" customHeight="1" outlineLevel="1">
      <c r="A1333" s="19">
        <v>54207</v>
      </c>
      <c r="B1333" s="20">
        <v>5711015</v>
      </c>
      <c r="C1333" s="71" t="s">
        <v>1170</v>
      </c>
      <c r="D1333" s="57">
        <v>0</v>
      </c>
      <c r="E1333" s="57">
        <v>0</v>
      </c>
      <c r="F1333" s="57">
        <v>0</v>
      </c>
      <c r="G1333" s="57">
        <v>0</v>
      </c>
      <c r="H1333" s="57">
        <v>0</v>
      </c>
      <c r="I1333" s="57">
        <v>0</v>
      </c>
      <c r="J1333" s="57">
        <v>0</v>
      </c>
      <c r="K1333" s="57">
        <v>0</v>
      </c>
      <c r="L1333" s="57">
        <v>0</v>
      </c>
      <c r="M1333" s="57">
        <v>0</v>
      </c>
      <c r="N1333" s="57">
        <v>0</v>
      </c>
      <c r="O1333" s="63">
        <v>0</v>
      </c>
      <c r="P1333" s="164"/>
      <c r="Q1333" s="148">
        <f>+E1333-D1333</f>
        <v>0</v>
      </c>
      <c r="R1333" s="168"/>
      <c r="S1333" s="65">
        <f t="shared" si="347"/>
        <v>0</v>
      </c>
      <c r="T1333" s="134"/>
    </row>
    <row r="1334" spans="1:20" ht="24.75" customHeight="1" outlineLevel="1">
      <c r="A1334" s="19">
        <v>54208</v>
      </c>
      <c r="B1334" s="20">
        <v>5711016</v>
      </c>
      <c r="C1334" s="71" t="s">
        <v>1171</v>
      </c>
      <c r="D1334" s="57">
        <v>0</v>
      </c>
      <c r="E1334" s="57">
        <v>0</v>
      </c>
      <c r="F1334" s="57">
        <v>0</v>
      </c>
      <c r="G1334" s="57">
        <v>0</v>
      </c>
      <c r="H1334" s="57">
        <v>0</v>
      </c>
      <c r="I1334" s="57">
        <v>0</v>
      </c>
      <c r="J1334" s="57">
        <v>0</v>
      </c>
      <c r="K1334" s="57">
        <v>0</v>
      </c>
      <c r="L1334" s="57">
        <v>0</v>
      </c>
      <c r="M1334" s="57">
        <v>0</v>
      </c>
      <c r="N1334" s="57">
        <v>0</v>
      </c>
      <c r="O1334" s="63">
        <v>0</v>
      </c>
      <c r="P1334" s="164"/>
      <c r="Q1334" s="148">
        <f>+E1334-D1334</f>
        <v>0</v>
      </c>
      <c r="R1334" s="168"/>
      <c r="S1334" s="65">
        <f t="shared" si="347"/>
        <v>0</v>
      </c>
      <c r="T1334" s="134"/>
    </row>
    <row r="1335" spans="1:20" ht="24.75" customHeight="1" outlineLevel="1">
      <c r="A1335" s="19">
        <v>54300</v>
      </c>
      <c r="B1335" s="20">
        <v>5720000</v>
      </c>
      <c r="C1335" s="71" t="s">
        <v>1172</v>
      </c>
      <c r="D1335" s="57">
        <f t="shared" ref="D1335:O1335" si="353">D1336+D1337</f>
        <v>8875</v>
      </c>
      <c r="E1335" s="57">
        <f t="shared" si="353"/>
        <v>147422</v>
      </c>
      <c r="F1335" s="57">
        <f t="shared" si="353"/>
        <v>795000</v>
      </c>
      <c r="G1335" s="57">
        <f t="shared" si="353"/>
        <v>900600</v>
      </c>
      <c r="H1335" s="57">
        <f t="shared" si="353"/>
        <v>1106200</v>
      </c>
      <c r="I1335" s="57">
        <f t="shared" si="353"/>
        <v>1211800</v>
      </c>
      <c r="J1335" s="57">
        <f t="shared" si="353"/>
        <v>1317400</v>
      </c>
      <c r="K1335" s="57">
        <f t="shared" si="353"/>
        <v>1423000</v>
      </c>
      <c r="L1335" s="57">
        <f t="shared" si="353"/>
        <v>1628600</v>
      </c>
      <c r="M1335" s="57">
        <f t="shared" si="353"/>
        <v>1734200</v>
      </c>
      <c r="N1335" s="57">
        <f t="shared" si="353"/>
        <v>1839800</v>
      </c>
      <c r="O1335" s="63">
        <f t="shared" si="353"/>
        <v>1945800</v>
      </c>
      <c r="P1335" s="165"/>
      <c r="Q1335" s="148">
        <f>+E1335-D1335</f>
        <v>138547</v>
      </c>
      <c r="R1335" s="168"/>
      <c r="S1335" s="65">
        <f t="shared" si="347"/>
        <v>0</v>
      </c>
      <c r="T1335" s="134"/>
    </row>
    <row r="1336" spans="1:20" ht="24.75" customHeight="1" outlineLevel="1">
      <c r="A1336" s="19">
        <v>54301</v>
      </c>
      <c r="B1336" s="20">
        <v>5721011</v>
      </c>
      <c r="C1336" s="71" t="s">
        <v>1173</v>
      </c>
      <c r="D1336" s="57">
        <v>2200</v>
      </c>
      <c r="E1336" s="57">
        <v>4400</v>
      </c>
      <c r="F1336" s="57">
        <f>+ROUND(E1336+Q$1336,-2)</f>
        <v>5000</v>
      </c>
      <c r="G1336" s="57">
        <f>+ROUND(F1336+Q$1336,-2)</f>
        <v>5600</v>
      </c>
      <c r="H1336" s="57">
        <f>+ROUND(G1336+Q$1336,-2)</f>
        <v>6200</v>
      </c>
      <c r="I1336" s="57">
        <f>+ROUND(H1336+Q$1336,-2)</f>
        <v>6800</v>
      </c>
      <c r="J1336" s="57">
        <f>+ROUND(I1336+Q$1336,-2)</f>
        <v>7400</v>
      </c>
      <c r="K1336" s="57">
        <f>+ROUND(J1336+Q$1336,-2)</f>
        <v>8000</v>
      </c>
      <c r="L1336" s="57">
        <f>+ROUND(K1336+Q$1336,-2)</f>
        <v>8600</v>
      </c>
      <c r="M1336" s="57">
        <f>+ROUND(L1336+Q$1336,-2)</f>
        <v>9200</v>
      </c>
      <c r="N1336" s="57">
        <f>+ROUND(M1336+Q$1336,-2)</f>
        <v>9800</v>
      </c>
      <c r="O1336" s="63">
        <v>10800</v>
      </c>
      <c r="P1336" s="164"/>
      <c r="Q1336" s="148">
        <f>+ROUND((O1336-E1336)/10,-2)</f>
        <v>600</v>
      </c>
      <c r="R1336" s="167"/>
      <c r="S1336" s="65">
        <f t="shared" si="347"/>
        <v>0</v>
      </c>
      <c r="T1336" s="134"/>
    </row>
    <row r="1337" spans="1:20" ht="24.75" customHeight="1" outlineLevel="1">
      <c r="A1337" s="19">
        <v>54302</v>
      </c>
      <c r="B1337" s="20">
        <v>5721012</v>
      </c>
      <c r="C1337" s="71" t="s">
        <v>1174</v>
      </c>
      <c r="D1337" s="57">
        <v>6675</v>
      </c>
      <c r="E1337" s="57">
        <v>143022</v>
      </c>
      <c r="F1337" s="57">
        <v>790000</v>
      </c>
      <c r="G1337" s="57">
        <v>895000</v>
      </c>
      <c r="H1337" s="57">
        <v>1100000</v>
      </c>
      <c r="I1337" s="57">
        <v>1205000</v>
      </c>
      <c r="J1337" s="57">
        <v>1310000</v>
      </c>
      <c r="K1337" s="57">
        <v>1415000</v>
      </c>
      <c r="L1337" s="57">
        <v>1620000</v>
      </c>
      <c r="M1337" s="57">
        <v>1725000</v>
      </c>
      <c r="N1337" s="57">
        <v>1830000</v>
      </c>
      <c r="O1337" s="63">
        <v>1935000</v>
      </c>
      <c r="P1337" s="165"/>
      <c r="Q1337" s="148">
        <f>+E1337-D1337</f>
        <v>136347</v>
      </c>
      <c r="R1337" s="168"/>
      <c r="S1337" s="65">
        <f t="shared" si="347"/>
        <v>0</v>
      </c>
      <c r="T1337" s="134"/>
    </row>
    <row r="1338" spans="1:20" ht="24.75" customHeight="1" outlineLevel="1">
      <c r="A1338" s="19">
        <v>54400</v>
      </c>
      <c r="B1338" s="20">
        <v>5730000</v>
      </c>
      <c r="C1338" s="71" t="s">
        <v>1175</v>
      </c>
      <c r="D1338" s="57">
        <f t="shared" ref="D1338:O1338" si="354">+SUM(D1339:D1342)</f>
        <v>5428.5</v>
      </c>
      <c r="E1338" s="57">
        <f t="shared" si="354"/>
        <v>5428.5</v>
      </c>
      <c r="F1338" s="57">
        <f t="shared" si="354"/>
        <v>104000</v>
      </c>
      <c r="G1338" s="57">
        <f t="shared" si="354"/>
        <v>118000</v>
      </c>
      <c r="H1338" s="57">
        <f t="shared" si="354"/>
        <v>132000</v>
      </c>
      <c r="I1338" s="57">
        <f t="shared" si="354"/>
        <v>146000</v>
      </c>
      <c r="J1338" s="57">
        <f t="shared" si="354"/>
        <v>171000</v>
      </c>
      <c r="K1338" s="57">
        <f t="shared" si="354"/>
        <v>184000</v>
      </c>
      <c r="L1338" s="57">
        <f t="shared" si="354"/>
        <v>198000</v>
      </c>
      <c r="M1338" s="57">
        <f t="shared" si="354"/>
        <v>212000</v>
      </c>
      <c r="N1338" s="57">
        <f t="shared" si="354"/>
        <v>226000</v>
      </c>
      <c r="O1338" s="63">
        <f t="shared" si="354"/>
        <v>240000</v>
      </c>
      <c r="P1338" s="169"/>
      <c r="Q1338" s="148">
        <f>+E1338-D1338</f>
        <v>0</v>
      </c>
      <c r="R1338" s="168"/>
      <c r="S1338" s="65">
        <f t="shared" si="347"/>
        <v>0</v>
      </c>
      <c r="T1338" s="134"/>
    </row>
    <row r="1339" spans="1:20" ht="24.75" customHeight="1" outlineLevel="1">
      <c r="A1339" s="19">
        <v>54401</v>
      </c>
      <c r="B1339" s="20">
        <v>5731011</v>
      </c>
      <c r="C1339" s="71" t="s">
        <v>1176</v>
      </c>
      <c r="D1339" s="163">
        <v>5428.5</v>
      </c>
      <c r="E1339" s="163">
        <v>5428.5</v>
      </c>
      <c r="F1339" s="163">
        <v>7000</v>
      </c>
      <c r="G1339" s="163">
        <v>9000</v>
      </c>
      <c r="H1339" s="163">
        <v>11000</v>
      </c>
      <c r="I1339" s="163">
        <v>13000</v>
      </c>
      <c r="J1339" s="163">
        <v>26000</v>
      </c>
      <c r="K1339" s="163">
        <v>27000</v>
      </c>
      <c r="L1339" s="163">
        <v>29000</v>
      </c>
      <c r="M1339" s="163">
        <v>31000</v>
      </c>
      <c r="N1339" s="163">
        <v>33000</v>
      </c>
      <c r="O1339" s="166">
        <v>35000</v>
      </c>
      <c r="P1339" s="167"/>
      <c r="Q1339" s="148">
        <f>+E1339-D1339</f>
        <v>0</v>
      </c>
      <c r="R1339" s="169"/>
      <c r="S1339" s="65">
        <f t="shared" si="347"/>
        <v>0</v>
      </c>
      <c r="T1339" s="134"/>
    </row>
    <row r="1340" spans="1:20" ht="24.75" customHeight="1" outlineLevel="1">
      <c r="A1340" s="19">
        <v>54402</v>
      </c>
      <c r="B1340" s="20">
        <v>5731012</v>
      </c>
      <c r="C1340" s="71" t="s">
        <v>1177</v>
      </c>
      <c r="D1340" s="57">
        <v>0</v>
      </c>
      <c r="E1340" s="57">
        <v>0</v>
      </c>
      <c r="F1340" s="57">
        <v>85000</v>
      </c>
      <c r="G1340" s="57">
        <v>85000</v>
      </c>
      <c r="H1340" s="57">
        <v>85000</v>
      </c>
      <c r="I1340" s="57">
        <v>85000</v>
      </c>
      <c r="J1340" s="57">
        <v>85000</v>
      </c>
      <c r="K1340" s="57">
        <v>85000</v>
      </c>
      <c r="L1340" s="57">
        <v>85000</v>
      </c>
      <c r="M1340" s="57">
        <v>85000</v>
      </c>
      <c r="N1340" s="57">
        <v>85000</v>
      </c>
      <c r="O1340" s="63">
        <v>85000</v>
      </c>
      <c r="P1340" s="164"/>
      <c r="Q1340" s="148">
        <f>+E1340-D1340</f>
        <v>0</v>
      </c>
      <c r="R1340" s="167"/>
      <c r="S1340" s="65">
        <f t="shared" si="347"/>
        <v>0</v>
      </c>
      <c r="T1340" s="134"/>
    </row>
    <row r="1341" spans="1:20" ht="24.75" customHeight="1" outlineLevel="1">
      <c r="A1341" s="19">
        <v>54403</v>
      </c>
      <c r="B1341" s="20">
        <v>5731013</v>
      </c>
      <c r="C1341" s="71" t="s">
        <v>1178</v>
      </c>
      <c r="D1341" s="57">
        <v>0</v>
      </c>
      <c r="E1341" s="57">
        <v>0</v>
      </c>
      <c r="F1341" s="57">
        <f>+ROUND(E1341+Q$1341,-2)</f>
        <v>12000</v>
      </c>
      <c r="G1341" s="57">
        <f>+ROUND(F1341+Q$1341,-2)</f>
        <v>24000</v>
      </c>
      <c r="H1341" s="57">
        <f>+ROUND(G1341+Q$1341,-2)</f>
        <v>36000</v>
      </c>
      <c r="I1341" s="57">
        <f>+ROUND(H1341+Q$1341,-2)</f>
        <v>48000</v>
      </c>
      <c r="J1341" s="57">
        <f>+ROUND(I1341+Q$1341,-2)</f>
        <v>60000</v>
      </c>
      <c r="K1341" s="57">
        <f>+ROUND(J1341+Q$1341,-2)</f>
        <v>72000</v>
      </c>
      <c r="L1341" s="57">
        <f>+ROUND(K1341+Q$1341,-2)</f>
        <v>84000</v>
      </c>
      <c r="M1341" s="57">
        <f>+ROUND(L1341+Q$1341,-2)</f>
        <v>96000</v>
      </c>
      <c r="N1341" s="57">
        <f>+ROUND(M1341+Q$1341,-2)</f>
        <v>108000</v>
      </c>
      <c r="O1341" s="63">
        <v>120000</v>
      </c>
      <c r="P1341" s="164"/>
      <c r="Q1341" s="148">
        <f>+ROUND((O1341-E1341)/10,-2)</f>
        <v>12000</v>
      </c>
      <c r="R1341" s="167"/>
      <c r="S1341" s="65">
        <f t="shared" si="347"/>
        <v>0</v>
      </c>
      <c r="T1341" s="134"/>
    </row>
    <row r="1342" spans="1:20" ht="24.75" customHeight="1" outlineLevel="1">
      <c r="A1342" s="19">
        <v>54404</v>
      </c>
      <c r="B1342" s="20">
        <v>5731014</v>
      </c>
      <c r="C1342" s="71" t="s">
        <v>1179</v>
      </c>
      <c r="D1342" s="57">
        <v>0</v>
      </c>
      <c r="E1342" s="57">
        <v>0</v>
      </c>
      <c r="F1342" s="57">
        <v>0</v>
      </c>
      <c r="G1342" s="57">
        <v>0</v>
      </c>
      <c r="H1342" s="57">
        <v>0</v>
      </c>
      <c r="I1342" s="57">
        <v>0</v>
      </c>
      <c r="J1342" s="57">
        <v>0</v>
      </c>
      <c r="K1342" s="57">
        <v>0</v>
      </c>
      <c r="L1342" s="57">
        <v>0</v>
      </c>
      <c r="M1342" s="57">
        <v>0</v>
      </c>
      <c r="N1342" s="57">
        <v>0</v>
      </c>
      <c r="O1342" s="63">
        <v>0</v>
      </c>
      <c r="P1342" s="165"/>
      <c r="Q1342" s="148">
        <f>+E1342-D1342</f>
        <v>0</v>
      </c>
      <c r="R1342" s="168"/>
      <c r="S1342" s="65">
        <f t="shared" si="347"/>
        <v>0</v>
      </c>
      <c r="T1342" s="134"/>
    </row>
    <row r="1343" spans="1:20" ht="24.75" customHeight="1" outlineLevel="1">
      <c r="A1343" s="19">
        <v>55000</v>
      </c>
      <c r="B1343" s="20">
        <v>5740000</v>
      </c>
      <c r="C1343" s="71" t="s">
        <v>1180</v>
      </c>
      <c r="D1343" s="57">
        <f t="shared" ref="D1343:O1343" si="355">+SUM(D1344:D1346)+SUM(D1347:D1354)</f>
        <v>76514.337</v>
      </c>
      <c r="E1343" s="57">
        <f t="shared" si="355"/>
        <v>235166.81900000002</v>
      </c>
      <c r="F1343" s="57">
        <f t="shared" si="355"/>
        <v>385400</v>
      </c>
      <c r="G1343" s="57">
        <f t="shared" si="355"/>
        <v>535700</v>
      </c>
      <c r="H1343" s="57">
        <f t="shared" si="355"/>
        <v>686000</v>
      </c>
      <c r="I1343" s="57">
        <f t="shared" si="355"/>
        <v>836300</v>
      </c>
      <c r="J1343" s="57">
        <f t="shared" si="355"/>
        <v>986600</v>
      </c>
      <c r="K1343" s="57">
        <f t="shared" si="355"/>
        <v>1136900</v>
      </c>
      <c r="L1343" s="57">
        <f t="shared" si="355"/>
        <v>1287200</v>
      </c>
      <c r="M1343" s="57">
        <f t="shared" si="355"/>
        <v>1437500</v>
      </c>
      <c r="N1343" s="57">
        <f t="shared" si="355"/>
        <v>1587800</v>
      </c>
      <c r="O1343" s="63">
        <f t="shared" si="355"/>
        <v>1738600</v>
      </c>
      <c r="P1343" s="165"/>
      <c r="Q1343" s="148">
        <f>+E1343-D1343</f>
        <v>158652.48200000002</v>
      </c>
      <c r="R1343" s="168"/>
      <c r="S1343" s="65">
        <f t="shared" si="347"/>
        <v>0</v>
      </c>
      <c r="T1343" s="134"/>
    </row>
    <row r="1344" spans="1:20" ht="24.75" customHeight="1" outlineLevel="1">
      <c r="A1344" s="19">
        <v>55010</v>
      </c>
      <c r="B1344" s="20">
        <v>5741011</v>
      </c>
      <c r="C1344" s="71" t="s">
        <v>1181</v>
      </c>
      <c r="D1344" s="57">
        <v>43421.353999999999</v>
      </c>
      <c r="E1344" s="57">
        <v>89832.498000000007</v>
      </c>
      <c r="F1344" s="57">
        <f>+ROUND(E1344+Q$1344,-2)</f>
        <v>170800</v>
      </c>
      <c r="G1344" s="57">
        <f>+ROUND(F1344+Q$1344,-2)</f>
        <v>251800</v>
      </c>
      <c r="H1344" s="57">
        <f>+ROUND(G1344+Q$1344,-2)</f>
        <v>332800</v>
      </c>
      <c r="I1344" s="57">
        <f>+ROUND(H1344+Q$1344,-2)</f>
        <v>413800</v>
      </c>
      <c r="J1344" s="57">
        <f>+ROUND(I1344+Q$1344,-2)</f>
        <v>494800</v>
      </c>
      <c r="K1344" s="57">
        <f>+ROUND(J1344+Q$1344,-2)</f>
        <v>575800</v>
      </c>
      <c r="L1344" s="57">
        <f>+ROUND(K1344+Q$1344,-2)</f>
        <v>656800</v>
      </c>
      <c r="M1344" s="57">
        <f>+ROUND(L1344+Q$1344,-2)</f>
        <v>737800</v>
      </c>
      <c r="N1344" s="57">
        <f>+ROUND(M1344+Q$1344,-2)</f>
        <v>818800</v>
      </c>
      <c r="O1344" s="63">
        <v>900000</v>
      </c>
      <c r="P1344" s="164"/>
      <c r="Q1344" s="148">
        <f>+ROUND((O1344-E1344)/10,-2)</f>
        <v>81000</v>
      </c>
      <c r="R1344" s="167"/>
      <c r="S1344" s="65">
        <f t="shared" si="347"/>
        <v>0</v>
      </c>
      <c r="T1344" s="134"/>
    </row>
    <row r="1345" spans="1:20" ht="24.75" customHeight="1" outlineLevel="1">
      <c r="A1345" s="19">
        <v>55011</v>
      </c>
      <c r="B1345" s="20">
        <v>5741012</v>
      </c>
      <c r="C1345" s="71" t="s">
        <v>1182</v>
      </c>
      <c r="D1345" s="57">
        <v>0</v>
      </c>
      <c r="E1345" s="57">
        <v>0</v>
      </c>
      <c r="F1345" s="57">
        <v>0</v>
      </c>
      <c r="G1345" s="57">
        <v>0</v>
      </c>
      <c r="H1345" s="57">
        <v>0</v>
      </c>
      <c r="I1345" s="57">
        <v>0</v>
      </c>
      <c r="J1345" s="57">
        <v>0</v>
      </c>
      <c r="K1345" s="57">
        <v>0</v>
      </c>
      <c r="L1345" s="57">
        <v>0</v>
      </c>
      <c r="M1345" s="57">
        <v>0</v>
      </c>
      <c r="N1345" s="57">
        <v>0</v>
      </c>
      <c r="O1345" s="63">
        <v>0</v>
      </c>
      <c r="P1345" s="164"/>
      <c r="Q1345" s="148">
        <v>0</v>
      </c>
      <c r="R1345" s="168"/>
      <c r="S1345" s="65">
        <f t="shared" si="347"/>
        <v>0</v>
      </c>
      <c r="T1345" s="134"/>
    </row>
    <row r="1346" spans="1:20" ht="24.75" customHeight="1" outlineLevel="1">
      <c r="A1346" s="19">
        <v>55020</v>
      </c>
      <c r="B1346" s="20">
        <v>5741013</v>
      </c>
      <c r="C1346" s="71" t="s">
        <v>1183</v>
      </c>
      <c r="D1346" s="57">
        <v>22204.434000000001</v>
      </c>
      <c r="E1346" s="57">
        <v>116746.534</v>
      </c>
      <c r="F1346" s="57">
        <f>+ROUND(E1346+Q$1346,-2)</f>
        <v>155500</v>
      </c>
      <c r="G1346" s="57">
        <f>+ROUND(F1346+Q$1346,-2)</f>
        <v>194300</v>
      </c>
      <c r="H1346" s="57">
        <f>+ROUND(G1346+Q$1346,-2)</f>
        <v>233100</v>
      </c>
      <c r="I1346" s="57">
        <f>+ROUND(H1346+Q$1346,-2)</f>
        <v>271900</v>
      </c>
      <c r="J1346" s="57">
        <f>+ROUND(I1346+Q$1346,-2)</f>
        <v>310700</v>
      </c>
      <c r="K1346" s="57">
        <f>+ROUND(J1346+Q$1346,-2)</f>
        <v>349500</v>
      </c>
      <c r="L1346" s="57">
        <f>+ROUND(K1346+Q$1346,-2)</f>
        <v>388300</v>
      </c>
      <c r="M1346" s="57">
        <f>+ROUND(L1346+Q$1346,-2)</f>
        <v>427100</v>
      </c>
      <c r="N1346" s="57">
        <f>+ROUND(M1346+Q$1346,-2)</f>
        <v>465900</v>
      </c>
      <c r="O1346" s="63">
        <v>505000</v>
      </c>
      <c r="P1346" s="164"/>
      <c r="Q1346" s="148">
        <f t="shared" ref="Q1346:Q1351" si="356">+ROUND((O1346-E1346)/10,-2)</f>
        <v>38800</v>
      </c>
      <c r="R1346" s="167"/>
      <c r="S1346" s="65">
        <f t="shared" si="347"/>
        <v>0</v>
      </c>
      <c r="T1346" s="134"/>
    </row>
    <row r="1347" spans="1:20" ht="24.75" customHeight="1" outlineLevel="1">
      <c r="A1347" s="19">
        <v>55021</v>
      </c>
      <c r="B1347" s="20">
        <v>5741014</v>
      </c>
      <c r="C1347" s="71" t="s">
        <v>1184</v>
      </c>
      <c r="D1347" s="57">
        <v>0</v>
      </c>
      <c r="E1347" s="57">
        <v>0</v>
      </c>
      <c r="F1347" s="57">
        <v>0</v>
      </c>
      <c r="G1347" s="57">
        <v>0</v>
      </c>
      <c r="H1347" s="57">
        <v>0</v>
      </c>
      <c r="I1347" s="57">
        <v>0</v>
      </c>
      <c r="J1347" s="57">
        <v>0</v>
      </c>
      <c r="K1347" s="57">
        <v>0</v>
      </c>
      <c r="L1347" s="57">
        <v>0</v>
      </c>
      <c r="M1347" s="57">
        <v>0</v>
      </c>
      <c r="N1347" s="57">
        <v>0</v>
      </c>
      <c r="O1347" s="63">
        <v>0</v>
      </c>
      <c r="P1347" s="164"/>
      <c r="Q1347" s="148">
        <f t="shared" si="356"/>
        <v>0</v>
      </c>
      <c r="R1347" s="168"/>
      <c r="S1347" s="65">
        <f t="shared" si="347"/>
        <v>0</v>
      </c>
      <c r="T1347" s="134"/>
    </row>
    <row r="1348" spans="1:20" ht="24.75" customHeight="1" outlineLevel="1">
      <c r="A1348" s="19">
        <v>55031</v>
      </c>
      <c r="B1348" s="20">
        <v>5741015</v>
      </c>
      <c r="C1348" s="71" t="s">
        <v>1185</v>
      </c>
      <c r="D1348" s="57">
        <v>10133.648999999999</v>
      </c>
      <c r="E1348" s="57">
        <v>22146.377</v>
      </c>
      <c r="F1348" s="57">
        <f>+ROUND(E1348+Q$1348,-2)</f>
        <v>43900</v>
      </c>
      <c r="G1348" s="57">
        <f>+ROUND(F1348+Q$1348,-2)</f>
        <v>65700</v>
      </c>
      <c r="H1348" s="57">
        <f>+ROUND(G1348+Q$1348,-2)</f>
        <v>87500</v>
      </c>
      <c r="I1348" s="57">
        <f>+ROUND(H1348+Q$1348,-2)</f>
        <v>109300</v>
      </c>
      <c r="J1348" s="57">
        <f>+ROUND(I1348+Q$1348,-2)</f>
        <v>131100</v>
      </c>
      <c r="K1348" s="57">
        <f>+ROUND(J1348+Q$1348,-2)</f>
        <v>152900</v>
      </c>
      <c r="L1348" s="57">
        <f>+ROUND(K1348+Q$1348,-2)</f>
        <v>174700</v>
      </c>
      <c r="M1348" s="57">
        <f>+ROUND(L1348+Q$1348,-2)</f>
        <v>196500</v>
      </c>
      <c r="N1348" s="57">
        <f>+ROUND(M1348+Q$1348,-2)</f>
        <v>218300</v>
      </c>
      <c r="O1348" s="63">
        <v>240000</v>
      </c>
      <c r="P1348" s="164"/>
      <c r="Q1348" s="148">
        <f t="shared" si="356"/>
        <v>21800</v>
      </c>
      <c r="R1348" s="167"/>
      <c r="S1348" s="65">
        <f t="shared" si="347"/>
        <v>0</v>
      </c>
      <c r="T1348" s="134"/>
    </row>
    <row r="1349" spans="1:20" ht="24.75" customHeight="1" outlineLevel="1">
      <c r="A1349" s="19">
        <v>55032</v>
      </c>
      <c r="B1349" s="20">
        <v>5741016</v>
      </c>
      <c r="C1349" s="71" t="s">
        <v>1186</v>
      </c>
      <c r="D1349" s="57">
        <v>254.9</v>
      </c>
      <c r="E1349" s="57">
        <v>2582.3490000000002</v>
      </c>
      <c r="F1349" s="57">
        <f>+ROUND(E1349+Q$1349,-2)</f>
        <v>8300</v>
      </c>
      <c r="G1349" s="57">
        <f>+ROUND(F1349+Q$1349,-2)</f>
        <v>14000</v>
      </c>
      <c r="H1349" s="57">
        <f>+ROUND(G1349+Q$1349,-2)</f>
        <v>19700</v>
      </c>
      <c r="I1349" s="57">
        <f>+ROUND(H1349+Q$1349,-2)</f>
        <v>25400</v>
      </c>
      <c r="J1349" s="57">
        <f>+ROUND(I1349+Q$1349,-2)</f>
        <v>31100</v>
      </c>
      <c r="K1349" s="57">
        <f>+ROUND(J1349+Q$1349,-2)</f>
        <v>36800</v>
      </c>
      <c r="L1349" s="57">
        <f>+ROUND(K1349+Q$1349,-2)</f>
        <v>42500</v>
      </c>
      <c r="M1349" s="57">
        <f>+ROUND(L1349+Q$1349,-2)</f>
        <v>48200</v>
      </c>
      <c r="N1349" s="57">
        <f>+ROUND(M1349+Q$1349,-2)</f>
        <v>53900</v>
      </c>
      <c r="O1349" s="63">
        <v>60000</v>
      </c>
      <c r="P1349" s="164"/>
      <c r="Q1349" s="148">
        <f t="shared" si="356"/>
        <v>5700</v>
      </c>
      <c r="R1349" s="167"/>
      <c r="S1349" s="65">
        <f t="shared" si="347"/>
        <v>0</v>
      </c>
      <c r="T1349" s="134"/>
    </row>
    <row r="1350" spans="1:20" ht="24.75" customHeight="1" outlineLevel="1">
      <c r="A1350" s="19">
        <v>55033</v>
      </c>
      <c r="B1350" s="20">
        <v>5741017</v>
      </c>
      <c r="C1350" s="71" t="s">
        <v>1187</v>
      </c>
      <c r="D1350" s="57">
        <v>0</v>
      </c>
      <c r="E1350" s="57">
        <v>2464</v>
      </c>
      <c r="F1350" s="57">
        <f>+ROUND(E1350+Q$1350,-2)</f>
        <v>4700</v>
      </c>
      <c r="G1350" s="57">
        <f>+ROUND(F1350+Q$1350,-2)</f>
        <v>6900</v>
      </c>
      <c r="H1350" s="57">
        <f>+ROUND(G1350+Q$1350,-2)</f>
        <v>9100</v>
      </c>
      <c r="I1350" s="57">
        <f>+ROUND(H1350+Q$1350,-2)</f>
        <v>11300</v>
      </c>
      <c r="J1350" s="57">
        <f>+ROUND(I1350+Q$1350,-2)</f>
        <v>13500</v>
      </c>
      <c r="K1350" s="57">
        <f>+ROUND(J1350+Q$1350,-2)</f>
        <v>15700</v>
      </c>
      <c r="L1350" s="57">
        <f>+ROUND(K1350+Q$1350,-2)</f>
        <v>17900</v>
      </c>
      <c r="M1350" s="57">
        <f>+ROUND(L1350+Q$1350,-2)</f>
        <v>20100</v>
      </c>
      <c r="N1350" s="57">
        <f>+ROUND(M1350+Q$1350,-2)</f>
        <v>22300</v>
      </c>
      <c r="O1350" s="63">
        <v>24000</v>
      </c>
      <c r="P1350" s="164"/>
      <c r="Q1350" s="148">
        <f t="shared" si="356"/>
        <v>2200</v>
      </c>
      <c r="R1350" s="167"/>
      <c r="S1350" s="65">
        <f t="shared" si="347"/>
        <v>0</v>
      </c>
      <c r="T1350" s="134"/>
    </row>
    <row r="1351" spans="1:20" ht="24.75" customHeight="1" outlineLevel="1">
      <c r="A1351" s="19">
        <v>55034</v>
      </c>
      <c r="B1351" s="20">
        <v>5741018</v>
      </c>
      <c r="C1351" s="71" t="s">
        <v>1188</v>
      </c>
      <c r="D1351" s="57">
        <v>500</v>
      </c>
      <c r="E1351" s="57">
        <v>1395.0609999999999</v>
      </c>
      <c r="F1351" s="57">
        <f>+ROUND(E1351+Q$1351,-2)</f>
        <v>2200</v>
      </c>
      <c r="G1351" s="57">
        <f>+ROUND(F1351+Q$1351,-2)</f>
        <v>3000</v>
      </c>
      <c r="H1351" s="57">
        <f>+ROUND(G1351+Q$1351,-2)</f>
        <v>3800</v>
      </c>
      <c r="I1351" s="57">
        <f>+ROUND(H1351+Q$1351,-2)</f>
        <v>4600</v>
      </c>
      <c r="J1351" s="57">
        <f>+ROUND(I1351+Q$1351,-2)</f>
        <v>5400</v>
      </c>
      <c r="K1351" s="57">
        <f>+ROUND(J1351+Q$1351,-2)</f>
        <v>6200</v>
      </c>
      <c r="L1351" s="57">
        <f>+ROUND(K1351+Q$1351,-2)</f>
        <v>7000</v>
      </c>
      <c r="M1351" s="57">
        <f>+ROUND(L1351+Q$1351,-2)</f>
        <v>7800</v>
      </c>
      <c r="N1351" s="57">
        <f>+ROUND(M1351+Q$1351,-2)</f>
        <v>8600</v>
      </c>
      <c r="O1351" s="63">
        <v>9600</v>
      </c>
      <c r="P1351" s="164"/>
      <c r="Q1351" s="148">
        <f t="shared" si="356"/>
        <v>800</v>
      </c>
      <c r="R1351" s="167"/>
      <c r="S1351" s="65">
        <f t="shared" si="347"/>
        <v>0</v>
      </c>
      <c r="T1351" s="134"/>
    </row>
    <row r="1352" spans="1:20" ht="24.75" customHeight="1" outlineLevel="1">
      <c r="A1352" s="19">
        <v>55035</v>
      </c>
      <c r="B1352" s="20">
        <v>5741019</v>
      </c>
      <c r="C1352" s="71" t="s">
        <v>1189</v>
      </c>
      <c r="D1352" s="57">
        <v>0</v>
      </c>
      <c r="E1352" s="57">
        <v>0</v>
      </c>
      <c r="F1352" s="57">
        <v>0</v>
      </c>
      <c r="G1352" s="57">
        <v>0</v>
      </c>
      <c r="H1352" s="57">
        <v>0</v>
      </c>
      <c r="I1352" s="57">
        <v>0</v>
      </c>
      <c r="J1352" s="57">
        <v>0</v>
      </c>
      <c r="K1352" s="57">
        <v>0</v>
      </c>
      <c r="L1352" s="57">
        <v>0</v>
      </c>
      <c r="M1352" s="57">
        <v>0</v>
      </c>
      <c r="N1352" s="57">
        <v>0</v>
      </c>
      <c r="O1352" s="63">
        <v>0</v>
      </c>
      <c r="P1352" s="164"/>
      <c r="Q1352" s="148">
        <f>+E1352-D1352</f>
        <v>0</v>
      </c>
      <c r="R1352" s="168"/>
      <c r="S1352" s="65">
        <f t="shared" si="347"/>
        <v>0</v>
      </c>
      <c r="T1352" s="134"/>
    </row>
    <row r="1353" spans="1:20" ht="24.75" customHeight="1" outlineLevel="1">
      <c r="A1353" s="19">
        <v>55036</v>
      </c>
      <c r="B1353" s="20">
        <v>5741020</v>
      </c>
      <c r="C1353" s="71" t="s">
        <v>1190</v>
      </c>
      <c r="D1353" s="57">
        <v>0</v>
      </c>
      <c r="E1353" s="57">
        <v>0</v>
      </c>
      <c r="F1353" s="57">
        <v>0</v>
      </c>
      <c r="G1353" s="57">
        <v>0</v>
      </c>
      <c r="H1353" s="57">
        <v>0</v>
      </c>
      <c r="I1353" s="57">
        <v>0</v>
      </c>
      <c r="J1353" s="57">
        <v>0</v>
      </c>
      <c r="K1353" s="57">
        <v>0</v>
      </c>
      <c r="L1353" s="57">
        <v>0</v>
      </c>
      <c r="M1353" s="57">
        <v>0</v>
      </c>
      <c r="N1353" s="57">
        <v>0</v>
      </c>
      <c r="O1353" s="63">
        <v>0</v>
      </c>
      <c r="P1353" s="164"/>
      <c r="Q1353" s="148">
        <f>+E1353-D1353</f>
        <v>0</v>
      </c>
      <c r="R1353" s="168"/>
      <c r="S1353" s="65">
        <f t="shared" si="347"/>
        <v>0</v>
      </c>
      <c r="T1353" s="134"/>
    </row>
    <row r="1354" spans="1:20" ht="24.75" customHeight="1" outlineLevel="1">
      <c r="A1354" s="19">
        <v>55037</v>
      </c>
      <c r="B1354" s="20">
        <v>5741021</v>
      </c>
      <c r="C1354" s="71" t="s">
        <v>1191</v>
      </c>
      <c r="D1354" s="57">
        <v>0</v>
      </c>
      <c r="E1354" s="57">
        <v>0</v>
      </c>
      <c r="F1354" s="57">
        <v>0</v>
      </c>
      <c r="G1354" s="57">
        <v>0</v>
      </c>
      <c r="H1354" s="57">
        <v>0</v>
      </c>
      <c r="I1354" s="57">
        <v>0</v>
      </c>
      <c r="J1354" s="57">
        <v>0</v>
      </c>
      <c r="K1354" s="57">
        <v>0</v>
      </c>
      <c r="L1354" s="57">
        <v>0</v>
      </c>
      <c r="M1354" s="57">
        <v>0</v>
      </c>
      <c r="N1354" s="57">
        <v>0</v>
      </c>
      <c r="O1354" s="63">
        <v>0</v>
      </c>
      <c r="P1354" s="164"/>
      <c r="Q1354" s="148">
        <f>+E1354-D1354</f>
        <v>0</v>
      </c>
      <c r="R1354" s="168"/>
      <c r="S1354" s="65">
        <f t="shared" si="347"/>
        <v>0</v>
      </c>
      <c r="T1354" s="134"/>
    </row>
    <row r="1355" spans="1:20" ht="24.75" customHeight="1" outlineLevel="1">
      <c r="A1355" s="19">
        <v>56000</v>
      </c>
      <c r="B1355" s="20">
        <v>5750000</v>
      </c>
      <c r="C1355" s="71" t="s">
        <v>1192</v>
      </c>
      <c r="D1355" s="57">
        <f t="shared" ref="D1355:O1355" si="357">+D1356+D1359</f>
        <v>172905.57599999997</v>
      </c>
      <c r="E1355" s="57">
        <f t="shared" si="357"/>
        <v>415559.42299999995</v>
      </c>
      <c r="F1355" s="57">
        <f t="shared" si="357"/>
        <v>804400</v>
      </c>
      <c r="G1355" s="57">
        <f t="shared" si="357"/>
        <v>1193300</v>
      </c>
      <c r="H1355" s="57">
        <f t="shared" si="357"/>
        <v>1582200</v>
      </c>
      <c r="I1355" s="57">
        <f t="shared" si="357"/>
        <v>1971100</v>
      </c>
      <c r="J1355" s="57">
        <f t="shared" si="357"/>
        <v>2360000</v>
      </c>
      <c r="K1355" s="57">
        <f t="shared" si="357"/>
        <v>2748900</v>
      </c>
      <c r="L1355" s="57">
        <f t="shared" si="357"/>
        <v>3137800</v>
      </c>
      <c r="M1355" s="57">
        <f t="shared" si="357"/>
        <v>3526700</v>
      </c>
      <c r="N1355" s="57">
        <f t="shared" si="357"/>
        <v>3915600</v>
      </c>
      <c r="O1355" s="63">
        <f t="shared" si="357"/>
        <v>4400600</v>
      </c>
      <c r="P1355" s="165"/>
      <c r="Q1355" s="148">
        <f>+E1355-D1355</f>
        <v>242653.84699999998</v>
      </c>
      <c r="R1355" s="168"/>
      <c r="S1355" s="65">
        <f t="shared" si="347"/>
        <v>0</v>
      </c>
      <c r="T1355" s="134"/>
    </row>
    <row r="1356" spans="1:20" ht="24.75" customHeight="1" outlineLevel="1">
      <c r="A1356" s="19"/>
      <c r="B1356" s="20">
        <v>5751000</v>
      </c>
      <c r="C1356" s="71" t="s">
        <v>1193</v>
      </c>
      <c r="D1356" s="57">
        <f t="shared" ref="D1356:O1356" si="358">+D1357+D1358</f>
        <v>0</v>
      </c>
      <c r="E1356" s="57">
        <f t="shared" si="358"/>
        <v>0</v>
      </c>
      <c r="F1356" s="57">
        <f t="shared" si="358"/>
        <v>90000</v>
      </c>
      <c r="G1356" s="57">
        <f t="shared" si="358"/>
        <v>180000</v>
      </c>
      <c r="H1356" s="57">
        <f t="shared" si="358"/>
        <v>270000</v>
      </c>
      <c r="I1356" s="57">
        <f t="shared" si="358"/>
        <v>360000</v>
      </c>
      <c r="J1356" s="57">
        <f t="shared" si="358"/>
        <v>450000</v>
      </c>
      <c r="K1356" s="57">
        <f t="shared" si="358"/>
        <v>540000</v>
      </c>
      <c r="L1356" s="57">
        <f t="shared" si="358"/>
        <v>630000</v>
      </c>
      <c r="M1356" s="57">
        <f t="shared" si="358"/>
        <v>720000</v>
      </c>
      <c r="N1356" s="57">
        <f t="shared" si="358"/>
        <v>810000</v>
      </c>
      <c r="O1356" s="63">
        <f t="shared" si="358"/>
        <v>900000</v>
      </c>
      <c r="P1356" s="165"/>
      <c r="Q1356" s="148">
        <f>+E1356-D1356</f>
        <v>0</v>
      </c>
      <c r="R1356" s="168"/>
      <c r="S1356" s="65">
        <f t="shared" ref="S1356:S1419" si="359">+IF(F1356&lt;E1356,1,0)+IF(G1356&lt;F1356,1,0)+IF(H1356&lt;G1356,1,0)+IF(I1356&lt;H1356,1,0)+IF(J1356&lt;I1356,1,0)+IF(K1356&lt;J1356,1,0)+IF(L1356&lt;K1356,1,0)+IF(M1356&lt;L1356,1,0)+IF(N1356&lt;M1356,1,0)+IF(O1356&lt;N1356,1,0)</f>
        <v>0</v>
      </c>
      <c r="T1356" s="134"/>
    </row>
    <row r="1357" spans="1:20" ht="24.75" customHeight="1" outlineLevel="1">
      <c r="A1357" s="19">
        <v>54202</v>
      </c>
      <c r="B1357" s="20">
        <v>5751011</v>
      </c>
      <c r="C1357" s="71" t="s">
        <v>1194</v>
      </c>
      <c r="D1357" s="57">
        <v>0</v>
      </c>
      <c r="E1357" s="57">
        <v>0</v>
      </c>
      <c r="F1357" s="57">
        <f>+ROUND(E1357+Q$1357,-2)</f>
        <v>90000</v>
      </c>
      <c r="G1357" s="57">
        <f>+ROUND(F1357+Q$1357,-2)</f>
        <v>180000</v>
      </c>
      <c r="H1357" s="57">
        <f>+ROUND(G1357+Q$1357,-2)</f>
        <v>270000</v>
      </c>
      <c r="I1357" s="57">
        <f>+ROUND(H1357+Q$1357,-2)</f>
        <v>360000</v>
      </c>
      <c r="J1357" s="57">
        <f>+ROUND(I1357+Q$1357,-2)</f>
        <v>450000</v>
      </c>
      <c r="K1357" s="57">
        <f>+ROUND(J1357+Q$1357,-2)</f>
        <v>540000</v>
      </c>
      <c r="L1357" s="57">
        <f>+ROUND(K1357+Q$1357,-2)</f>
        <v>630000</v>
      </c>
      <c r="M1357" s="57">
        <f>+ROUND(L1357+Q$1357,-2)</f>
        <v>720000</v>
      </c>
      <c r="N1357" s="57">
        <f>+ROUND(M1357+Q$1357,-2)</f>
        <v>810000</v>
      </c>
      <c r="O1357" s="63">
        <v>900000</v>
      </c>
      <c r="P1357" s="164"/>
      <c r="Q1357" s="148">
        <f>+ROUND((O1357-E1357)/10,-2)</f>
        <v>90000</v>
      </c>
      <c r="R1357" s="167"/>
      <c r="S1357" s="65">
        <f t="shared" si="359"/>
        <v>0</v>
      </c>
      <c r="T1357" s="134"/>
    </row>
    <row r="1358" spans="1:20" ht="24.75" customHeight="1" outlineLevel="1">
      <c r="A1358" s="19">
        <v>54203</v>
      </c>
      <c r="B1358" s="20">
        <v>5751012</v>
      </c>
      <c r="C1358" s="71" t="s">
        <v>1195</v>
      </c>
      <c r="D1358" s="57">
        <v>0</v>
      </c>
      <c r="E1358" s="57">
        <v>0</v>
      </c>
      <c r="F1358" s="57">
        <f>+ROUND(E1358+Q$1358,-2)</f>
        <v>0</v>
      </c>
      <c r="G1358" s="57">
        <f>+ROUND(F1358+Q$1358,-2)</f>
        <v>0</v>
      </c>
      <c r="H1358" s="57">
        <f>+ROUND(G1358+Q$1358,-2)</f>
        <v>0</v>
      </c>
      <c r="I1358" s="57">
        <f>+ROUND(H1358+Q$1358,-2)</f>
        <v>0</v>
      </c>
      <c r="J1358" s="57">
        <f>+ROUND(I1358+Q$1358,-2)</f>
        <v>0</v>
      </c>
      <c r="K1358" s="57">
        <f>+ROUND(J1358+Q$1358,-2)</f>
        <v>0</v>
      </c>
      <c r="L1358" s="57">
        <f>+ROUND(K1358+Q$1358,-2)</f>
        <v>0</v>
      </c>
      <c r="M1358" s="57">
        <f>+ROUND(L1358+Q$1358,-2)</f>
        <v>0</v>
      </c>
      <c r="N1358" s="57">
        <f>+ROUND(M1358+Q$1358,-2)</f>
        <v>0</v>
      </c>
      <c r="O1358" s="63">
        <v>0</v>
      </c>
      <c r="P1358" s="164"/>
      <c r="Q1358" s="148">
        <f>+ROUND((O1358-E1358)/10,-2)</f>
        <v>0</v>
      </c>
      <c r="R1358" s="167"/>
      <c r="S1358" s="65">
        <f t="shared" si="359"/>
        <v>0</v>
      </c>
      <c r="T1358" s="134"/>
    </row>
    <row r="1359" spans="1:20" ht="24.75" customHeight="1" outlineLevel="1">
      <c r="A1359" s="19"/>
      <c r="B1359" s="20">
        <v>5752000</v>
      </c>
      <c r="C1359" s="71" t="s">
        <v>1196</v>
      </c>
      <c r="D1359" s="57">
        <f t="shared" ref="D1359:O1359" si="360">+SUM(D1360:D1391)</f>
        <v>172905.57599999997</v>
      </c>
      <c r="E1359" s="57">
        <f t="shared" si="360"/>
        <v>415559.42299999995</v>
      </c>
      <c r="F1359" s="57">
        <f t="shared" si="360"/>
        <v>714400</v>
      </c>
      <c r="G1359" s="57">
        <f t="shared" si="360"/>
        <v>1013300</v>
      </c>
      <c r="H1359" s="57">
        <f t="shared" si="360"/>
        <v>1312200</v>
      </c>
      <c r="I1359" s="57">
        <f t="shared" si="360"/>
        <v>1611100</v>
      </c>
      <c r="J1359" s="57">
        <f t="shared" si="360"/>
        <v>1910000</v>
      </c>
      <c r="K1359" s="57">
        <f t="shared" si="360"/>
        <v>2208900</v>
      </c>
      <c r="L1359" s="57">
        <f t="shared" si="360"/>
        <v>2507800</v>
      </c>
      <c r="M1359" s="57">
        <f t="shared" si="360"/>
        <v>2806700</v>
      </c>
      <c r="N1359" s="57">
        <f t="shared" si="360"/>
        <v>3105600</v>
      </c>
      <c r="O1359" s="63">
        <f t="shared" si="360"/>
        <v>3500600</v>
      </c>
      <c r="P1359" s="165"/>
      <c r="Q1359" s="148">
        <f>+E1359-D1359</f>
        <v>242653.84699999998</v>
      </c>
      <c r="R1359" s="168"/>
      <c r="S1359" s="65">
        <f t="shared" si="359"/>
        <v>0</v>
      </c>
      <c r="T1359" s="134"/>
    </row>
    <row r="1360" spans="1:20" ht="24.75" customHeight="1" outlineLevel="1">
      <c r="A1360" s="19">
        <v>56001</v>
      </c>
      <c r="B1360" s="20">
        <v>5752011</v>
      </c>
      <c r="C1360" s="71" t="s">
        <v>1197</v>
      </c>
      <c r="D1360" s="57">
        <v>0</v>
      </c>
      <c r="E1360" s="57">
        <v>11656.092000000001</v>
      </c>
      <c r="F1360" s="57">
        <f>+ROUND(E1360+Q$1360,-2)</f>
        <v>99300</v>
      </c>
      <c r="G1360" s="57">
        <f>+ROUND(F1360+Q$1360,-2)</f>
        <v>186900</v>
      </c>
      <c r="H1360" s="57">
        <f>+ROUND(G1360+Q$1360,-2)</f>
        <v>274500</v>
      </c>
      <c r="I1360" s="57">
        <f>+ROUND(H1360+Q$1360,-2)</f>
        <v>362100</v>
      </c>
      <c r="J1360" s="57">
        <f>+ROUND(I1360+Q$1360,-2)</f>
        <v>449700</v>
      </c>
      <c r="K1360" s="57">
        <f>+ROUND(J1360+Q$1360,-2)</f>
        <v>537300</v>
      </c>
      <c r="L1360" s="57">
        <f>+ROUND(K1360+Q$1360,-2)</f>
        <v>624900</v>
      </c>
      <c r="M1360" s="57">
        <f>+ROUND(L1360+Q$1360,-2)</f>
        <v>712500</v>
      </c>
      <c r="N1360" s="57">
        <f>+ROUND(M1360+Q$1360,-2)</f>
        <v>800100</v>
      </c>
      <c r="O1360" s="63">
        <v>975000</v>
      </c>
      <c r="P1360" s="164"/>
      <c r="Q1360" s="148">
        <f>+ROUND((O1360-E1360)/11,-2)</f>
        <v>87600</v>
      </c>
      <c r="R1360" s="167"/>
      <c r="S1360" s="65">
        <f t="shared" si="359"/>
        <v>0</v>
      </c>
      <c r="T1360" s="134"/>
    </row>
    <row r="1361" spans="1:20" ht="24.75" customHeight="1" outlineLevel="1">
      <c r="A1361" s="19">
        <v>56002</v>
      </c>
      <c r="B1361" s="20">
        <v>5752012</v>
      </c>
      <c r="C1361" s="71" t="s">
        <v>1198</v>
      </c>
      <c r="D1361" s="57">
        <v>0</v>
      </c>
      <c r="E1361" s="57">
        <v>0</v>
      </c>
      <c r="F1361" s="57">
        <f>+ROUND(E1361+Q$1361,-2)</f>
        <v>3000</v>
      </c>
      <c r="G1361" s="57">
        <f>+ROUND(F1361+Q$1361,-2)</f>
        <v>6000</v>
      </c>
      <c r="H1361" s="57">
        <f>+ROUND(G1361+Q$1361,-2)</f>
        <v>9000</v>
      </c>
      <c r="I1361" s="57">
        <f>+ROUND(H1361+Q$1361,-2)</f>
        <v>12000</v>
      </c>
      <c r="J1361" s="57">
        <f>+ROUND(I1361+Q$1361,-2)</f>
        <v>15000</v>
      </c>
      <c r="K1361" s="57">
        <f>+ROUND(J1361+Q$1361,-2)</f>
        <v>18000</v>
      </c>
      <c r="L1361" s="57">
        <f>+ROUND(K1361+Q$1361,-2)</f>
        <v>21000</v>
      </c>
      <c r="M1361" s="57">
        <f>+ROUND(L1361+Q$1361,-2)</f>
        <v>24000</v>
      </c>
      <c r="N1361" s="57">
        <f>+ROUND(M1361+Q$1361,-2)</f>
        <v>27000</v>
      </c>
      <c r="O1361" s="63">
        <v>32500</v>
      </c>
      <c r="P1361" s="164"/>
      <c r="Q1361" s="148">
        <f>+ROUND((O1361-E1361)/11,-2)</f>
        <v>3000</v>
      </c>
      <c r="R1361" s="167"/>
      <c r="S1361" s="65">
        <f t="shared" si="359"/>
        <v>0</v>
      </c>
      <c r="T1361" s="134"/>
    </row>
    <row r="1362" spans="1:20" ht="24.75" customHeight="1" outlineLevel="1">
      <c r="A1362" s="19">
        <v>56003</v>
      </c>
      <c r="B1362" s="20">
        <v>5752013</v>
      </c>
      <c r="C1362" s="71" t="s">
        <v>1199</v>
      </c>
      <c r="D1362" s="57">
        <v>0</v>
      </c>
      <c r="E1362" s="57">
        <v>0</v>
      </c>
      <c r="F1362" s="57">
        <f>+ROUND(E1362+Q$1362,-2)</f>
        <v>5900</v>
      </c>
      <c r="G1362" s="57">
        <f>+ROUND(F1362+Q$1362,-2)</f>
        <v>11800</v>
      </c>
      <c r="H1362" s="57">
        <f>+ROUND(G1362+Q$1362,-2)</f>
        <v>17700</v>
      </c>
      <c r="I1362" s="57">
        <f>+ROUND(H1362+Q$1362,-2)</f>
        <v>23600</v>
      </c>
      <c r="J1362" s="57">
        <f>+ROUND(I1362+Q$1362,-2)</f>
        <v>29500</v>
      </c>
      <c r="K1362" s="57">
        <f>+ROUND(J1362+Q$1362,-2)</f>
        <v>35400</v>
      </c>
      <c r="L1362" s="57">
        <f>+ROUND(K1362+Q$1362,-2)</f>
        <v>41300</v>
      </c>
      <c r="M1362" s="57">
        <f>+ROUND(L1362+Q$1362,-2)</f>
        <v>47200</v>
      </c>
      <c r="N1362" s="57">
        <f>+ROUND(M1362+Q$1362,-2)</f>
        <v>53100</v>
      </c>
      <c r="O1362" s="63">
        <v>65000</v>
      </c>
      <c r="P1362" s="164"/>
      <c r="Q1362" s="148">
        <f>+ROUND((O1362-E1362)/11,-2)</f>
        <v>5900</v>
      </c>
      <c r="R1362" s="167"/>
      <c r="S1362" s="65">
        <f t="shared" si="359"/>
        <v>0</v>
      </c>
      <c r="T1362" s="134"/>
    </row>
    <row r="1363" spans="1:20" ht="24.75" customHeight="1" outlineLevel="1">
      <c r="A1363" s="19">
        <v>56004</v>
      </c>
      <c r="B1363" s="20">
        <v>5752014</v>
      </c>
      <c r="C1363" s="71" t="s">
        <v>1200</v>
      </c>
      <c r="D1363" s="57">
        <v>4759.0910000000003</v>
      </c>
      <c r="E1363" s="57">
        <v>29529.571</v>
      </c>
      <c r="F1363" s="57">
        <f>+ROUND(E1363+Q$1363,-2)</f>
        <v>44500</v>
      </c>
      <c r="G1363" s="57">
        <f>+ROUND(F1363+Q$1363,-2)</f>
        <v>59500</v>
      </c>
      <c r="H1363" s="57">
        <f>+ROUND(G1363+Q$1363,-2)</f>
        <v>74500</v>
      </c>
      <c r="I1363" s="57">
        <f>+ROUND(H1363+Q$1363,-2)</f>
        <v>89500</v>
      </c>
      <c r="J1363" s="57">
        <f>+ROUND(I1363+Q$1363,-2)</f>
        <v>104500</v>
      </c>
      <c r="K1363" s="57">
        <f>+ROUND(J1363+Q$1363,-2)</f>
        <v>119500</v>
      </c>
      <c r="L1363" s="57">
        <f>+ROUND(K1363+Q$1363,-2)</f>
        <v>134500</v>
      </c>
      <c r="M1363" s="57">
        <f>+ROUND(L1363+Q$1363,-2)</f>
        <v>149500</v>
      </c>
      <c r="N1363" s="57">
        <f>+ROUND(M1363+Q$1363,-2)</f>
        <v>164500</v>
      </c>
      <c r="O1363" s="63">
        <v>180000</v>
      </c>
      <c r="P1363" s="164"/>
      <c r="Q1363" s="148">
        <f>+ROUND((O1363-E1363)/10,-2)</f>
        <v>15000</v>
      </c>
      <c r="R1363" s="167"/>
      <c r="S1363" s="65">
        <f t="shared" si="359"/>
        <v>0</v>
      </c>
      <c r="T1363" s="134"/>
    </row>
    <row r="1364" spans="1:20" ht="24.75" customHeight="1" outlineLevel="1">
      <c r="A1364" s="19">
        <v>56005</v>
      </c>
      <c r="B1364" s="20">
        <v>5752015</v>
      </c>
      <c r="C1364" s="71" t="s">
        <v>1201</v>
      </c>
      <c r="D1364" s="57">
        <v>25442</v>
      </c>
      <c r="E1364" s="57">
        <v>46328.5</v>
      </c>
      <c r="F1364" s="57">
        <f>+ROUND(E1364+Q$1364,-2)</f>
        <v>77700</v>
      </c>
      <c r="G1364" s="57">
        <f>+ROUND(F1364+Q$1364,-2)</f>
        <v>109100</v>
      </c>
      <c r="H1364" s="57">
        <f>+ROUND(G1364+Q$1364,-2)</f>
        <v>140500</v>
      </c>
      <c r="I1364" s="57">
        <f>+ROUND(H1364+Q$1364,-2)</f>
        <v>171900</v>
      </c>
      <c r="J1364" s="57">
        <f>+ROUND(I1364+Q$1364,-2)</f>
        <v>203300</v>
      </c>
      <c r="K1364" s="57">
        <f>+ROUND(J1364+Q$1364,-2)</f>
        <v>234700</v>
      </c>
      <c r="L1364" s="57">
        <f>+ROUND(K1364+Q$1364,-2)</f>
        <v>266100</v>
      </c>
      <c r="M1364" s="57">
        <f>+ROUND(L1364+Q$1364,-2)</f>
        <v>297500</v>
      </c>
      <c r="N1364" s="57">
        <f>+ROUND(M1364+Q$1364,-2)</f>
        <v>328900</v>
      </c>
      <c r="O1364" s="63">
        <v>360000</v>
      </c>
      <c r="P1364" s="164"/>
      <c r="Q1364" s="148">
        <f>+ROUND((O1364-E1364)/10,-2)</f>
        <v>31400</v>
      </c>
      <c r="R1364" s="167"/>
      <c r="S1364" s="65">
        <f t="shared" si="359"/>
        <v>0</v>
      </c>
      <c r="T1364" s="134"/>
    </row>
    <row r="1365" spans="1:20" ht="24.75" customHeight="1" outlineLevel="1">
      <c r="A1365" s="19">
        <v>56021</v>
      </c>
      <c r="B1365" s="20">
        <v>5752016</v>
      </c>
      <c r="C1365" s="71" t="s">
        <v>1202</v>
      </c>
      <c r="D1365" s="57">
        <v>0</v>
      </c>
      <c r="E1365" s="57">
        <v>0</v>
      </c>
      <c r="F1365" s="57">
        <v>0</v>
      </c>
      <c r="G1365" s="57">
        <v>0</v>
      </c>
      <c r="H1365" s="57">
        <v>0</v>
      </c>
      <c r="I1365" s="57">
        <v>0</v>
      </c>
      <c r="J1365" s="57">
        <v>0</v>
      </c>
      <c r="K1365" s="57">
        <v>0</v>
      </c>
      <c r="L1365" s="57">
        <v>0</v>
      </c>
      <c r="M1365" s="57">
        <v>0</v>
      </c>
      <c r="N1365" s="57">
        <v>0</v>
      </c>
      <c r="O1365" s="63">
        <v>0</v>
      </c>
      <c r="P1365" s="164"/>
      <c r="Q1365" s="148">
        <f>+E1365-D1365</f>
        <v>0</v>
      </c>
      <c r="R1365" s="168"/>
      <c r="S1365" s="65">
        <f t="shared" si="359"/>
        <v>0</v>
      </c>
      <c r="T1365" s="134"/>
    </row>
    <row r="1366" spans="1:20" ht="24.75" customHeight="1" outlineLevel="1">
      <c r="A1366" s="19">
        <v>56006</v>
      </c>
      <c r="B1366" s="20">
        <v>5752017</v>
      </c>
      <c r="C1366" s="71" t="s">
        <v>1203</v>
      </c>
      <c r="D1366" s="57">
        <v>19584.8</v>
      </c>
      <c r="E1366" s="57">
        <v>56238.8</v>
      </c>
      <c r="F1366" s="57">
        <f>+ROUND(E1366+Q$1366,-2)</f>
        <v>86600</v>
      </c>
      <c r="G1366" s="57">
        <f>+ROUND(F1366+Q$1366,-2)</f>
        <v>117000</v>
      </c>
      <c r="H1366" s="57">
        <f>+ROUND(G1366+Q$1366,-2)</f>
        <v>147400</v>
      </c>
      <c r="I1366" s="57">
        <f>+ROUND(H1366+Q$1366,-2)</f>
        <v>177800</v>
      </c>
      <c r="J1366" s="57">
        <f>+ROUND(I1366+Q$1366,-2)</f>
        <v>208200</v>
      </c>
      <c r="K1366" s="57">
        <f>+ROUND(J1366+Q$1366,-2)</f>
        <v>238600</v>
      </c>
      <c r="L1366" s="57">
        <f>+ROUND(K1366+Q$1366,-2)</f>
        <v>269000</v>
      </c>
      <c r="M1366" s="57">
        <f>+ROUND(L1366+Q$1366,-2)</f>
        <v>299400</v>
      </c>
      <c r="N1366" s="57">
        <f>+ROUND(M1366+Q$1366,-2)</f>
        <v>329800</v>
      </c>
      <c r="O1366" s="63">
        <v>360000</v>
      </c>
      <c r="P1366" s="164"/>
      <c r="Q1366" s="148">
        <f>+ROUND((O1366-E1366)/10,-2)</f>
        <v>30400</v>
      </c>
      <c r="R1366" s="167"/>
      <c r="S1366" s="65">
        <f t="shared" si="359"/>
        <v>0</v>
      </c>
      <c r="T1366" s="134"/>
    </row>
    <row r="1367" spans="1:20" ht="24.75" customHeight="1" outlineLevel="1">
      <c r="A1367" s="19">
        <v>56022</v>
      </c>
      <c r="B1367" s="20">
        <v>5752018</v>
      </c>
      <c r="C1367" s="71" t="s">
        <v>1204</v>
      </c>
      <c r="D1367" s="57">
        <v>0</v>
      </c>
      <c r="E1367" s="57">
        <v>0</v>
      </c>
      <c r="F1367" s="57">
        <v>0</v>
      </c>
      <c r="G1367" s="57">
        <v>0</v>
      </c>
      <c r="H1367" s="57">
        <v>0</v>
      </c>
      <c r="I1367" s="57">
        <v>0</v>
      </c>
      <c r="J1367" s="57">
        <v>0</v>
      </c>
      <c r="K1367" s="57">
        <v>0</v>
      </c>
      <c r="L1367" s="57">
        <v>0</v>
      </c>
      <c r="M1367" s="57">
        <v>0</v>
      </c>
      <c r="N1367" s="57">
        <v>0</v>
      </c>
      <c r="O1367" s="63">
        <v>0</v>
      </c>
      <c r="P1367" s="164"/>
      <c r="Q1367" s="148">
        <f>+E1367-D1367</f>
        <v>0</v>
      </c>
      <c r="R1367" s="168"/>
      <c r="S1367" s="65">
        <f t="shared" si="359"/>
        <v>0</v>
      </c>
      <c r="T1367" s="134"/>
    </row>
    <row r="1368" spans="1:20" ht="24.75" customHeight="1" outlineLevel="1">
      <c r="A1368" s="19">
        <v>56026</v>
      </c>
      <c r="B1368" s="20">
        <v>5752019</v>
      </c>
      <c r="C1368" s="71" t="s">
        <v>1205</v>
      </c>
      <c r="D1368" s="57">
        <v>0</v>
      </c>
      <c r="E1368" s="57">
        <v>0</v>
      </c>
      <c r="F1368" s="57">
        <f>+ROUND(E1368+Q$1368,-2)</f>
        <v>0</v>
      </c>
      <c r="G1368" s="57">
        <f>+ROUND(F1368+Q$1368,-2)</f>
        <v>0</v>
      </c>
      <c r="H1368" s="57">
        <f>+ROUND(G1368+Q$1368,-2)</f>
        <v>0</v>
      </c>
      <c r="I1368" s="57">
        <f>+ROUND(H1368+Q$1368,-2)</f>
        <v>0</v>
      </c>
      <c r="J1368" s="57">
        <f>+ROUND(I1368+Q$1368,-2)</f>
        <v>0</v>
      </c>
      <c r="K1368" s="57">
        <f>+ROUND(J1368+Q$1368,-2)</f>
        <v>0</v>
      </c>
      <c r="L1368" s="57">
        <f>+ROUND(K1368+Q$1368,-2)</f>
        <v>0</v>
      </c>
      <c r="M1368" s="57">
        <f>+ROUND(L1368+Q$1368,-2)</f>
        <v>0</v>
      </c>
      <c r="N1368" s="57">
        <f>+ROUND(M1368+Q$1368,-2)</f>
        <v>0</v>
      </c>
      <c r="O1368" s="63">
        <v>0</v>
      </c>
      <c r="P1368" s="164"/>
      <c r="Q1368" s="148">
        <f>+E1368-D1368</f>
        <v>0</v>
      </c>
      <c r="R1368" s="168"/>
      <c r="S1368" s="65">
        <f t="shared" si="359"/>
        <v>0</v>
      </c>
      <c r="T1368" s="134"/>
    </row>
    <row r="1369" spans="1:20" ht="24.75" customHeight="1" outlineLevel="1">
      <c r="A1369" s="19">
        <v>56007</v>
      </c>
      <c r="B1369" s="20">
        <v>5752020</v>
      </c>
      <c r="C1369" s="71" t="s">
        <v>1206</v>
      </c>
      <c r="D1369" s="57">
        <v>424</v>
      </c>
      <c r="E1369" s="57">
        <v>848</v>
      </c>
      <c r="F1369" s="57">
        <f>+ROUND(E1369+Q$1369,-2)</f>
        <v>1300</v>
      </c>
      <c r="G1369" s="57">
        <f>+ROUND(F1369+Q$1369,-2)</f>
        <v>1800</v>
      </c>
      <c r="H1369" s="57">
        <f>+ROUND(G1369+Q$1369,-2)</f>
        <v>2300</v>
      </c>
      <c r="I1369" s="57">
        <f>+ROUND(H1369+Q$1369,-2)</f>
        <v>2800</v>
      </c>
      <c r="J1369" s="57">
        <f>+ROUND(I1369+Q$1369,-2)</f>
        <v>3300</v>
      </c>
      <c r="K1369" s="57">
        <f>+ROUND(J1369+Q$1369,-2)</f>
        <v>3800</v>
      </c>
      <c r="L1369" s="57">
        <f>+ROUND(K1369+Q$1369,-2)</f>
        <v>4300</v>
      </c>
      <c r="M1369" s="57">
        <f>+ROUND(L1369+Q$1369,-2)</f>
        <v>4800</v>
      </c>
      <c r="N1369" s="57">
        <f>+ROUND(M1369+Q$1369,-2)</f>
        <v>5300</v>
      </c>
      <c r="O1369" s="63">
        <v>6000</v>
      </c>
      <c r="P1369" s="164"/>
      <c r="Q1369" s="148">
        <f>+ROUND((O1369-E1369)/10,-2)</f>
        <v>500</v>
      </c>
      <c r="R1369" s="167"/>
      <c r="S1369" s="65">
        <f t="shared" si="359"/>
        <v>0</v>
      </c>
      <c r="T1369" s="134"/>
    </row>
    <row r="1370" spans="1:20" ht="24.75" customHeight="1" outlineLevel="1">
      <c r="A1370" s="19">
        <v>56025</v>
      </c>
      <c r="B1370" s="20">
        <v>5752021</v>
      </c>
      <c r="C1370" s="71" t="s">
        <v>1207</v>
      </c>
      <c r="D1370" s="57">
        <v>86244.05</v>
      </c>
      <c r="E1370" s="57">
        <v>177291.3</v>
      </c>
      <c r="F1370" s="57">
        <f>+ROUND(E1370+Q$1370,-2)</f>
        <v>249600</v>
      </c>
      <c r="G1370" s="57">
        <f>+ROUND(F1370+Q$1370,-2)</f>
        <v>321900</v>
      </c>
      <c r="H1370" s="57">
        <f>+ROUND(G1370+Q$1370,-2)</f>
        <v>394200</v>
      </c>
      <c r="I1370" s="57">
        <f>+ROUND(H1370+Q$1370,-2)</f>
        <v>466500</v>
      </c>
      <c r="J1370" s="57">
        <f>+ROUND(I1370+Q$1370,-2)</f>
        <v>538800</v>
      </c>
      <c r="K1370" s="57">
        <f>+ROUND(J1370+Q$1370,-2)</f>
        <v>611100</v>
      </c>
      <c r="L1370" s="57">
        <f>+ROUND(K1370+Q$1370,-2)</f>
        <v>683400</v>
      </c>
      <c r="M1370" s="57">
        <f>+ROUND(L1370+Q$1370,-2)</f>
        <v>755700</v>
      </c>
      <c r="N1370" s="57">
        <f>+ROUND(M1370+Q$1370,-2)</f>
        <v>828000</v>
      </c>
      <c r="O1370" s="63">
        <v>900000</v>
      </c>
      <c r="P1370" s="164"/>
      <c r="Q1370" s="148">
        <f>+ROUND((O1370-E1370)/10,-2)</f>
        <v>72300</v>
      </c>
      <c r="R1370" s="167"/>
      <c r="S1370" s="65">
        <f t="shared" si="359"/>
        <v>0</v>
      </c>
      <c r="T1370" s="134"/>
    </row>
    <row r="1371" spans="1:20" ht="24.75" customHeight="1" outlineLevel="1">
      <c r="A1371" s="19">
        <v>56008</v>
      </c>
      <c r="B1371" s="20">
        <v>5752022</v>
      </c>
      <c r="C1371" s="71" t="s">
        <v>1208</v>
      </c>
      <c r="D1371" s="57">
        <v>6716.9</v>
      </c>
      <c r="E1371" s="57">
        <v>26639.55</v>
      </c>
      <c r="F1371" s="57">
        <f>+ROUND(E1371+Q$1371,-2)</f>
        <v>35900</v>
      </c>
      <c r="G1371" s="57">
        <f>+ROUND(F1371+Q$1371,-2)</f>
        <v>45200</v>
      </c>
      <c r="H1371" s="57">
        <f>+ROUND(G1371+Q$1371,-2)</f>
        <v>54500</v>
      </c>
      <c r="I1371" s="57">
        <f>+ROUND(H1371+Q$1371,-2)</f>
        <v>63800</v>
      </c>
      <c r="J1371" s="57">
        <f>+ROUND(I1371+Q$1371,-2)</f>
        <v>73100</v>
      </c>
      <c r="K1371" s="57">
        <f>+ROUND(J1371+Q$1371,-2)</f>
        <v>82400</v>
      </c>
      <c r="L1371" s="57">
        <f>+ROUND(K1371+Q$1371,-2)</f>
        <v>91700</v>
      </c>
      <c r="M1371" s="57">
        <f>+ROUND(L1371+Q$1371,-2)</f>
        <v>101000</v>
      </c>
      <c r="N1371" s="57">
        <f>+ROUND(M1371+Q$1371,-2)</f>
        <v>110300</v>
      </c>
      <c r="O1371" s="63">
        <v>120000</v>
      </c>
      <c r="P1371" s="164"/>
      <c r="Q1371" s="148">
        <f>+ROUND((O1371-E1371)/10,-2)</f>
        <v>9300</v>
      </c>
      <c r="R1371" s="167"/>
      <c r="S1371" s="65">
        <f t="shared" si="359"/>
        <v>0</v>
      </c>
      <c r="T1371" s="134"/>
    </row>
    <row r="1372" spans="1:20" ht="24.75" customHeight="1" outlineLevel="1">
      <c r="A1372" s="19">
        <v>56023</v>
      </c>
      <c r="B1372" s="20">
        <v>5752023</v>
      </c>
      <c r="C1372" s="71" t="s">
        <v>1209</v>
      </c>
      <c r="D1372" s="57">
        <v>0</v>
      </c>
      <c r="E1372" s="57">
        <v>0</v>
      </c>
      <c r="F1372" s="57">
        <v>0</v>
      </c>
      <c r="G1372" s="57">
        <v>0</v>
      </c>
      <c r="H1372" s="57">
        <v>0</v>
      </c>
      <c r="I1372" s="57">
        <v>0</v>
      </c>
      <c r="J1372" s="57">
        <v>0</v>
      </c>
      <c r="K1372" s="57">
        <v>0</v>
      </c>
      <c r="L1372" s="57">
        <v>0</v>
      </c>
      <c r="M1372" s="57">
        <v>0</v>
      </c>
      <c r="N1372" s="57">
        <v>0</v>
      </c>
      <c r="O1372" s="63">
        <v>0</v>
      </c>
      <c r="P1372" s="164"/>
      <c r="Q1372" s="148">
        <f>+E1372-D1372</f>
        <v>0</v>
      </c>
      <c r="R1372" s="168"/>
      <c r="S1372" s="65">
        <f t="shared" si="359"/>
        <v>0</v>
      </c>
      <c r="T1372" s="134"/>
    </row>
    <row r="1373" spans="1:20" ht="24.75" customHeight="1" outlineLevel="1">
      <c r="A1373" s="19">
        <v>56009</v>
      </c>
      <c r="B1373" s="20">
        <v>5752024</v>
      </c>
      <c r="C1373" s="71" t="s">
        <v>1210</v>
      </c>
      <c r="D1373" s="57">
        <v>15186.275</v>
      </c>
      <c r="E1373" s="57">
        <v>39065.574999999997</v>
      </c>
      <c r="F1373" s="57">
        <f>+ROUND(E1373+Q$1373,-2)</f>
        <v>59200</v>
      </c>
      <c r="G1373" s="57">
        <f>+ROUND(F1373+Q$1373,-2)</f>
        <v>79300</v>
      </c>
      <c r="H1373" s="57">
        <f>+ROUND(G1373+Q$1373,-2)</f>
        <v>99400</v>
      </c>
      <c r="I1373" s="57">
        <f>+ROUND(H1373+Q$1373,-2)</f>
        <v>119500</v>
      </c>
      <c r="J1373" s="57">
        <f>+ROUND(I1373+Q$1373,-2)</f>
        <v>139600</v>
      </c>
      <c r="K1373" s="57">
        <f>+ROUND(J1373+Q$1373,-2)</f>
        <v>159700</v>
      </c>
      <c r="L1373" s="57">
        <f>+ROUND(K1373+Q$1373,-2)</f>
        <v>179800</v>
      </c>
      <c r="M1373" s="57">
        <f>+ROUND(L1373+Q$1373,-2)</f>
        <v>199900</v>
      </c>
      <c r="N1373" s="57">
        <f>+ROUND(M1373+Q$1373,-2)</f>
        <v>220000</v>
      </c>
      <c r="O1373" s="63">
        <v>240000</v>
      </c>
      <c r="P1373" s="164"/>
      <c r="Q1373" s="148">
        <f>+ROUND((O1373-E1373)/10,-2)</f>
        <v>20100</v>
      </c>
      <c r="R1373" s="167"/>
      <c r="S1373" s="65">
        <f t="shared" si="359"/>
        <v>0</v>
      </c>
      <c r="T1373" s="134"/>
    </row>
    <row r="1374" spans="1:20" ht="24.75" customHeight="1" outlineLevel="1">
      <c r="A1374" s="19">
        <v>56024</v>
      </c>
      <c r="B1374" s="20">
        <v>5752025</v>
      </c>
      <c r="C1374" s="71" t="s">
        <v>1211</v>
      </c>
      <c r="D1374" s="57">
        <v>0</v>
      </c>
      <c r="E1374" s="57">
        <v>0</v>
      </c>
      <c r="F1374" s="57">
        <v>0</v>
      </c>
      <c r="G1374" s="57">
        <v>0</v>
      </c>
      <c r="H1374" s="57">
        <v>0</v>
      </c>
      <c r="I1374" s="57">
        <v>0</v>
      </c>
      <c r="J1374" s="57">
        <v>0</v>
      </c>
      <c r="K1374" s="57">
        <v>0</v>
      </c>
      <c r="L1374" s="57">
        <v>0</v>
      </c>
      <c r="M1374" s="57">
        <v>0</v>
      </c>
      <c r="N1374" s="57">
        <v>0</v>
      </c>
      <c r="O1374" s="63">
        <v>0</v>
      </c>
      <c r="P1374" s="164"/>
      <c r="Q1374" s="148">
        <f>+E1374-D1374</f>
        <v>0</v>
      </c>
      <c r="R1374" s="168"/>
      <c r="S1374" s="65">
        <f t="shared" si="359"/>
        <v>0</v>
      </c>
      <c r="T1374" s="134"/>
    </row>
    <row r="1375" spans="1:20" ht="24.75" customHeight="1" outlineLevel="1">
      <c r="A1375" s="19">
        <v>56010</v>
      </c>
      <c r="B1375" s="20">
        <v>5752026</v>
      </c>
      <c r="C1375" s="71" t="s">
        <v>1212</v>
      </c>
      <c r="D1375" s="57">
        <v>10280</v>
      </c>
      <c r="E1375" s="57">
        <v>20000</v>
      </c>
      <c r="F1375" s="57">
        <f>+ROUND(E1375+Q$1375,-2)</f>
        <v>36000</v>
      </c>
      <c r="G1375" s="57">
        <f>+ROUND(F1375+Q$1375,-2)</f>
        <v>52000</v>
      </c>
      <c r="H1375" s="57">
        <f>+ROUND(G1375+Q$1375,-2)</f>
        <v>68000</v>
      </c>
      <c r="I1375" s="57">
        <f>+ROUND(H1375+Q$1375,-2)</f>
        <v>84000</v>
      </c>
      <c r="J1375" s="57">
        <f>+ROUND(I1375+Q$1375,-2)</f>
        <v>100000</v>
      </c>
      <c r="K1375" s="57">
        <f>+ROUND(J1375+Q$1375,-2)</f>
        <v>116000</v>
      </c>
      <c r="L1375" s="57">
        <f>+ROUND(K1375+Q$1375,-2)</f>
        <v>132000</v>
      </c>
      <c r="M1375" s="57">
        <f>+ROUND(L1375+Q$1375,-2)</f>
        <v>148000</v>
      </c>
      <c r="N1375" s="57">
        <f>+ROUND(M1375+Q$1375,-2)</f>
        <v>164000</v>
      </c>
      <c r="O1375" s="63">
        <v>180000</v>
      </c>
      <c r="P1375" s="164"/>
      <c r="Q1375" s="148">
        <f>+ROUND((O1375-E1375)/10,-2)</f>
        <v>16000</v>
      </c>
      <c r="R1375" s="167"/>
      <c r="S1375" s="65">
        <f t="shared" si="359"/>
        <v>0</v>
      </c>
      <c r="T1375" s="134"/>
    </row>
    <row r="1376" spans="1:20" ht="24.75" customHeight="1" outlineLevel="1">
      <c r="A1376" s="19">
        <v>56020</v>
      </c>
      <c r="B1376" s="20">
        <v>5752027</v>
      </c>
      <c r="C1376" s="71" t="s">
        <v>1213</v>
      </c>
      <c r="D1376" s="57">
        <v>0</v>
      </c>
      <c r="E1376" s="57">
        <v>0</v>
      </c>
      <c r="F1376" s="57">
        <v>0</v>
      </c>
      <c r="G1376" s="57">
        <v>0</v>
      </c>
      <c r="H1376" s="57">
        <v>0</v>
      </c>
      <c r="I1376" s="57">
        <v>0</v>
      </c>
      <c r="J1376" s="57">
        <v>0</v>
      </c>
      <c r="K1376" s="57">
        <v>0</v>
      </c>
      <c r="L1376" s="57">
        <v>0</v>
      </c>
      <c r="M1376" s="57">
        <v>0</v>
      </c>
      <c r="N1376" s="57">
        <v>0</v>
      </c>
      <c r="O1376" s="63">
        <v>0</v>
      </c>
      <c r="P1376" s="164"/>
      <c r="Q1376" s="148">
        <f>+E1376-D1376</f>
        <v>0</v>
      </c>
      <c r="R1376" s="168"/>
      <c r="S1376" s="65">
        <f t="shared" si="359"/>
        <v>0</v>
      </c>
      <c r="T1376" s="134"/>
    </row>
    <row r="1377" spans="1:20" ht="24.75" customHeight="1" outlineLevel="1">
      <c r="A1377" s="19">
        <v>56011</v>
      </c>
      <c r="B1377" s="20">
        <v>5752028</v>
      </c>
      <c r="C1377" s="71" t="s">
        <v>1214</v>
      </c>
      <c r="D1377" s="57">
        <v>0</v>
      </c>
      <c r="E1377" s="57">
        <v>0</v>
      </c>
      <c r="F1377" s="57">
        <v>0</v>
      </c>
      <c r="G1377" s="57">
        <v>0</v>
      </c>
      <c r="H1377" s="57">
        <v>0</v>
      </c>
      <c r="I1377" s="57">
        <v>0</v>
      </c>
      <c r="J1377" s="57">
        <v>0</v>
      </c>
      <c r="K1377" s="57">
        <v>0</v>
      </c>
      <c r="L1377" s="57">
        <v>0</v>
      </c>
      <c r="M1377" s="57">
        <v>0</v>
      </c>
      <c r="N1377" s="57">
        <v>0</v>
      </c>
      <c r="O1377" s="63">
        <v>0</v>
      </c>
      <c r="P1377" s="164"/>
      <c r="Q1377" s="148">
        <f>+E1377-D1377</f>
        <v>0</v>
      </c>
      <c r="R1377" s="168"/>
      <c r="S1377" s="65">
        <f t="shared" si="359"/>
        <v>0</v>
      </c>
      <c r="T1377" s="134"/>
    </row>
    <row r="1378" spans="1:20" ht="24.75" customHeight="1" outlineLevel="1">
      <c r="A1378" s="19">
        <v>56012</v>
      </c>
      <c r="B1378" s="20">
        <v>5752029</v>
      </c>
      <c r="C1378" s="71" t="s">
        <v>1215</v>
      </c>
      <c r="D1378" s="57">
        <v>0</v>
      </c>
      <c r="E1378" s="57">
        <v>0</v>
      </c>
      <c r="F1378" s="57">
        <v>0</v>
      </c>
      <c r="G1378" s="57">
        <v>0</v>
      </c>
      <c r="H1378" s="57">
        <v>0</v>
      </c>
      <c r="I1378" s="57">
        <v>0</v>
      </c>
      <c r="J1378" s="57">
        <v>0</v>
      </c>
      <c r="K1378" s="57">
        <v>0</v>
      </c>
      <c r="L1378" s="57">
        <v>0</v>
      </c>
      <c r="M1378" s="57">
        <v>0</v>
      </c>
      <c r="N1378" s="57">
        <v>0</v>
      </c>
      <c r="O1378" s="63">
        <v>0</v>
      </c>
      <c r="P1378" s="164"/>
      <c r="Q1378" s="148">
        <f>+E1378-D1378</f>
        <v>0</v>
      </c>
      <c r="R1378" s="168"/>
      <c r="S1378" s="65">
        <f t="shared" si="359"/>
        <v>0</v>
      </c>
      <c r="T1378" s="134"/>
    </row>
    <row r="1379" spans="1:20" ht="24.75" customHeight="1" outlineLevel="1">
      <c r="A1379" s="19">
        <v>56028</v>
      </c>
      <c r="B1379" s="20">
        <v>5752039</v>
      </c>
      <c r="C1379" s="71" t="s">
        <v>1216</v>
      </c>
      <c r="D1379" s="57">
        <v>1296</v>
      </c>
      <c r="E1379" s="57">
        <v>1821</v>
      </c>
      <c r="F1379" s="57">
        <f>+ROUND(E1379+Q$1379,-2)</f>
        <v>4600</v>
      </c>
      <c r="G1379" s="57">
        <f>+ROUND(F1379+Q$1379,-2)</f>
        <v>7400</v>
      </c>
      <c r="H1379" s="57">
        <f>+ROUND(G1379+Q$1379,-2)</f>
        <v>10200</v>
      </c>
      <c r="I1379" s="57">
        <f>+ROUND(H1379+Q$1379,-2)</f>
        <v>13000</v>
      </c>
      <c r="J1379" s="57">
        <f>+ROUND(I1379+Q$1379,-2)</f>
        <v>15800</v>
      </c>
      <c r="K1379" s="57">
        <f>+ROUND(J1379+Q$1379,-2)</f>
        <v>18600</v>
      </c>
      <c r="L1379" s="57">
        <f>+ROUND(K1379+Q$1379,-2)</f>
        <v>21400</v>
      </c>
      <c r="M1379" s="57">
        <f>+ROUND(L1379+Q$1379,-2)</f>
        <v>24200</v>
      </c>
      <c r="N1379" s="57">
        <f>+ROUND(M1379+Q$1379,-2)</f>
        <v>27000</v>
      </c>
      <c r="O1379" s="63">
        <v>30000</v>
      </c>
      <c r="P1379" s="164"/>
      <c r="Q1379" s="148">
        <f>+ROUND((O1379-E1379)/10,-2)</f>
        <v>2800</v>
      </c>
      <c r="R1379" s="167"/>
      <c r="S1379" s="65">
        <f t="shared" si="359"/>
        <v>0</v>
      </c>
      <c r="T1379" s="134"/>
    </row>
    <row r="1380" spans="1:20" ht="24.75" customHeight="1" outlineLevel="1">
      <c r="A1380" s="19">
        <v>56029</v>
      </c>
      <c r="B1380" s="20">
        <v>5752040</v>
      </c>
      <c r="C1380" s="71" t="s">
        <v>1217</v>
      </c>
      <c r="D1380" s="57">
        <v>0</v>
      </c>
      <c r="E1380" s="57">
        <v>0</v>
      </c>
      <c r="F1380" s="57">
        <v>0</v>
      </c>
      <c r="G1380" s="57">
        <v>0</v>
      </c>
      <c r="H1380" s="57">
        <v>0</v>
      </c>
      <c r="I1380" s="57">
        <v>0</v>
      </c>
      <c r="J1380" s="57">
        <v>0</v>
      </c>
      <c r="K1380" s="57">
        <v>0</v>
      </c>
      <c r="L1380" s="57">
        <v>0</v>
      </c>
      <c r="M1380" s="57">
        <v>0</v>
      </c>
      <c r="N1380" s="57">
        <v>0</v>
      </c>
      <c r="O1380" s="63">
        <v>0</v>
      </c>
      <c r="P1380" s="164"/>
      <c r="Q1380" s="148">
        <f>+E1380-D1380</f>
        <v>0</v>
      </c>
      <c r="R1380" s="168"/>
      <c r="S1380" s="65">
        <f t="shared" si="359"/>
        <v>0</v>
      </c>
      <c r="T1380" s="134"/>
    </row>
    <row r="1381" spans="1:20" ht="24.75" customHeight="1" outlineLevel="1">
      <c r="A1381" s="19">
        <v>56030</v>
      </c>
      <c r="B1381" s="20">
        <v>5752041</v>
      </c>
      <c r="C1381" s="71" t="s">
        <v>1218</v>
      </c>
      <c r="D1381" s="57">
        <v>0</v>
      </c>
      <c r="E1381" s="57">
        <v>0</v>
      </c>
      <c r="F1381" s="57">
        <v>0</v>
      </c>
      <c r="G1381" s="57">
        <v>0</v>
      </c>
      <c r="H1381" s="57">
        <v>0</v>
      </c>
      <c r="I1381" s="57">
        <v>0</v>
      </c>
      <c r="J1381" s="57">
        <v>0</v>
      </c>
      <c r="K1381" s="57">
        <v>0</v>
      </c>
      <c r="L1381" s="57">
        <v>0</v>
      </c>
      <c r="M1381" s="57">
        <v>0</v>
      </c>
      <c r="N1381" s="57">
        <v>0</v>
      </c>
      <c r="O1381" s="63">
        <v>0</v>
      </c>
      <c r="P1381" s="164"/>
      <c r="Q1381" s="148">
        <f>+E1381-D1381</f>
        <v>0</v>
      </c>
      <c r="R1381" s="168"/>
      <c r="S1381" s="65">
        <f t="shared" si="359"/>
        <v>0</v>
      </c>
      <c r="T1381" s="134"/>
    </row>
    <row r="1382" spans="1:20" ht="24.75" customHeight="1" outlineLevel="1">
      <c r="A1382" s="19" t="s">
        <v>1219</v>
      </c>
      <c r="B1382" s="20" t="s">
        <v>1220</v>
      </c>
      <c r="C1382" s="71" t="s">
        <v>1221</v>
      </c>
      <c r="D1382" s="57">
        <v>0</v>
      </c>
      <c r="E1382" s="57">
        <v>0</v>
      </c>
      <c r="F1382" s="57">
        <v>0</v>
      </c>
      <c r="G1382" s="57">
        <v>0</v>
      </c>
      <c r="H1382" s="57">
        <v>0</v>
      </c>
      <c r="I1382" s="57">
        <v>0</v>
      </c>
      <c r="J1382" s="57">
        <v>0</v>
      </c>
      <c r="K1382" s="57">
        <v>0</v>
      </c>
      <c r="L1382" s="57">
        <v>0</v>
      </c>
      <c r="M1382" s="57">
        <v>0</v>
      </c>
      <c r="N1382" s="57">
        <v>0</v>
      </c>
      <c r="O1382" s="63">
        <v>0</v>
      </c>
      <c r="P1382" s="164"/>
      <c r="Q1382" s="148">
        <f>+E1382-D1382</f>
        <v>0</v>
      </c>
      <c r="R1382" s="168"/>
      <c r="S1382" s="65">
        <f t="shared" si="359"/>
        <v>0</v>
      </c>
      <c r="T1382" s="134"/>
    </row>
    <row r="1383" spans="1:20" ht="24.75" customHeight="1" outlineLevel="1">
      <c r="A1383" s="19">
        <v>56013</v>
      </c>
      <c r="B1383" s="20">
        <v>5752030</v>
      </c>
      <c r="C1383" s="71" t="s">
        <v>1222</v>
      </c>
      <c r="D1383" s="57">
        <v>0</v>
      </c>
      <c r="E1383" s="57">
        <v>0</v>
      </c>
      <c r="F1383" s="57">
        <v>0</v>
      </c>
      <c r="G1383" s="57">
        <v>0</v>
      </c>
      <c r="H1383" s="57">
        <v>0</v>
      </c>
      <c r="I1383" s="57">
        <v>0</v>
      </c>
      <c r="J1383" s="57">
        <v>0</v>
      </c>
      <c r="K1383" s="57">
        <v>0</v>
      </c>
      <c r="L1383" s="57">
        <v>0</v>
      </c>
      <c r="M1383" s="57">
        <v>0</v>
      </c>
      <c r="N1383" s="57">
        <v>0</v>
      </c>
      <c r="O1383" s="63">
        <v>0</v>
      </c>
      <c r="P1383" s="164"/>
      <c r="Q1383" s="148">
        <f>+E1383-D1383</f>
        <v>0</v>
      </c>
      <c r="R1383" s="167"/>
      <c r="S1383" s="65">
        <f t="shared" si="359"/>
        <v>0</v>
      </c>
      <c r="T1383" s="134"/>
    </row>
    <row r="1384" spans="1:20" ht="24.75" customHeight="1" outlineLevel="1">
      <c r="A1384" s="19">
        <v>56014</v>
      </c>
      <c r="B1384" s="20">
        <v>5752031</v>
      </c>
      <c r="C1384" s="71" t="s">
        <v>1223</v>
      </c>
      <c r="D1384" s="57">
        <v>0</v>
      </c>
      <c r="E1384" s="57">
        <v>0</v>
      </c>
      <c r="F1384" s="57">
        <v>0</v>
      </c>
      <c r="G1384" s="57">
        <v>0</v>
      </c>
      <c r="H1384" s="57">
        <v>0</v>
      </c>
      <c r="I1384" s="57">
        <v>0</v>
      </c>
      <c r="J1384" s="57">
        <v>0</v>
      </c>
      <c r="K1384" s="57">
        <v>0</v>
      </c>
      <c r="L1384" s="57">
        <v>0</v>
      </c>
      <c r="M1384" s="57">
        <v>0</v>
      </c>
      <c r="N1384" s="57">
        <v>0</v>
      </c>
      <c r="O1384" s="63">
        <v>0</v>
      </c>
      <c r="P1384" s="164"/>
      <c r="Q1384" s="148">
        <f>+E1384-D1384</f>
        <v>0</v>
      </c>
      <c r="R1384" s="168"/>
      <c r="S1384" s="65">
        <f t="shared" si="359"/>
        <v>0</v>
      </c>
      <c r="T1384" s="134"/>
    </row>
    <row r="1385" spans="1:20" ht="24.75" customHeight="1" outlineLevel="1">
      <c r="A1385" s="19">
        <v>56015</v>
      </c>
      <c r="B1385" s="20">
        <v>5752032</v>
      </c>
      <c r="C1385" s="71" t="s">
        <v>1224</v>
      </c>
      <c r="D1385" s="57">
        <v>1650</v>
      </c>
      <c r="E1385" s="57">
        <v>3300</v>
      </c>
      <c r="F1385" s="57">
        <f>+ROUND(E1385+Q$1385,-2)</f>
        <v>5400</v>
      </c>
      <c r="G1385" s="57">
        <f>+ROUND(F1385+Q$1385,-2)</f>
        <v>7500</v>
      </c>
      <c r="H1385" s="57">
        <f>+ROUND(G1385+Q$1385,-2)</f>
        <v>9600</v>
      </c>
      <c r="I1385" s="57">
        <f>+ROUND(H1385+Q$1385,-2)</f>
        <v>11700</v>
      </c>
      <c r="J1385" s="57">
        <f>+ROUND(I1385+Q$1385,-2)</f>
        <v>13800</v>
      </c>
      <c r="K1385" s="57">
        <f>+ROUND(J1385+Q$1385,-2)</f>
        <v>15900</v>
      </c>
      <c r="L1385" s="57">
        <f>+ROUND(K1385+Q$1385,-2)</f>
        <v>18000</v>
      </c>
      <c r="M1385" s="57">
        <f>+ROUND(L1385+Q$1385,-2)</f>
        <v>20100</v>
      </c>
      <c r="N1385" s="57">
        <f>+ROUND(M1385+Q$1385,-2)</f>
        <v>22200</v>
      </c>
      <c r="O1385" s="63">
        <v>24000</v>
      </c>
      <c r="P1385" s="164"/>
      <c r="Q1385" s="148">
        <f>+ROUND((O1385-E1385)/10,-2)</f>
        <v>2100</v>
      </c>
      <c r="R1385" s="167"/>
      <c r="S1385" s="65">
        <f t="shared" si="359"/>
        <v>0</v>
      </c>
      <c r="T1385" s="134"/>
    </row>
    <row r="1386" spans="1:20" ht="24.75" customHeight="1" outlineLevel="1">
      <c r="A1386" s="19">
        <v>56016</v>
      </c>
      <c r="B1386" s="20">
        <v>5752033</v>
      </c>
      <c r="C1386" s="71" t="s">
        <v>1225</v>
      </c>
      <c r="D1386" s="57">
        <v>502.75</v>
      </c>
      <c r="E1386" s="57">
        <v>1005.5</v>
      </c>
      <c r="F1386" s="57">
        <f>+ROUND(E1386+Q$1386,-2)</f>
        <v>1800</v>
      </c>
      <c r="G1386" s="57">
        <f>+ROUND(F1386+Q$1386,-2)</f>
        <v>2600</v>
      </c>
      <c r="H1386" s="57">
        <f>+ROUND(G1386+Q$1386,-2)</f>
        <v>3400</v>
      </c>
      <c r="I1386" s="57">
        <f>+ROUND(H1386+Q$1386,-2)</f>
        <v>4200</v>
      </c>
      <c r="J1386" s="57">
        <f>+ROUND(I1386+Q$1386,-2)</f>
        <v>5000</v>
      </c>
      <c r="K1386" s="57">
        <f>+ROUND(J1386+Q$1386,-2)</f>
        <v>5800</v>
      </c>
      <c r="L1386" s="57">
        <f>+ROUND(K1386+Q$1386,-2)</f>
        <v>6600</v>
      </c>
      <c r="M1386" s="57">
        <f>+ROUND(L1386+Q$1386,-2)</f>
        <v>7400</v>
      </c>
      <c r="N1386" s="57">
        <f>+ROUND(M1386+Q$1386,-2)</f>
        <v>8200</v>
      </c>
      <c r="O1386" s="63">
        <v>9100</v>
      </c>
      <c r="P1386" s="164"/>
      <c r="Q1386" s="148">
        <f>+ROUND((O1386-E1386)/10,-2)</f>
        <v>800</v>
      </c>
      <c r="R1386" s="167"/>
      <c r="S1386" s="65">
        <f t="shared" si="359"/>
        <v>0</v>
      </c>
      <c r="T1386" s="134"/>
    </row>
    <row r="1387" spans="1:20" ht="24.75" customHeight="1" outlineLevel="1">
      <c r="A1387" s="19">
        <v>56017</v>
      </c>
      <c r="B1387" s="20">
        <v>5752034</v>
      </c>
      <c r="C1387" s="71" t="s">
        <v>1226</v>
      </c>
      <c r="D1387" s="57">
        <v>68.3</v>
      </c>
      <c r="E1387" s="57">
        <v>327.60000000000002</v>
      </c>
      <c r="F1387" s="57">
        <f>+ROUND(E1387+Q$1387,-2)</f>
        <v>900</v>
      </c>
      <c r="G1387" s="57">
        <f>+ROUND(F1387+Q$1387,-2)</f>
        <v>1500</v>
      </c>
      <c r="H1387" s="57">
        <f>+ROUND(G1387+Q$1387,-2)</f>
        <v>2100</v>
      </c>
      <c r="I1387" s="57">
        <f>+ROUND(H1387+Q$1387,-2)</f>
        <v>2700</v>
      </c>
      <c r="J1387" s="57">
        <f>+ROUND(I1387+Q$1387,-2)</f>
        <v>3300</v>
      </c>
      <c r="K1387" s="57">
        <f>+ROUND(J1387+Q$1387,-2)</f>
        <v>3900</v>
      </c>
      <c r="L1387" s="57">
        <f>+ROUND(K1387+Q$1387,-2)</f>
        <v>4500</v>
      </c>
      <c r="M1387" s="57">
        <f>+ROUND(L1387+Q$1387,-2)</f>
        <v>5100</v>
      </c>
      <c r="N1387" s="57">
        <f>+ROUND(M1387+Q$1387,-2)</f>
        <v>5700</v>
      </c>
      <c r="O1387" s="63">
        <v>6500</v>
      </c>
      <c r="P1387" s="164"/>
      <c r="Q1387" s="148">
        <f>+ROUND((O1387-E1387)/10,-2)</f>
        <v>600</v>
      </c>
      <c r="R1387" s="167"/>
      <c r="S1387" s="65">
        <f t="shared" si="359"/>
        <v>0</v>
      </c>
      <c r="T1387" s="134"/>
    </row>
    <row r="1388" spans="1:20" ht="24.75" customHeight="1" outlineLevel="1">
      <c r="A1388" s="19">
        <v>56018</v>
      </c>
      <c r="B1388" s="20">
        <v>5752035</v>
      </c>
      <c r="C1388" s="71" t="s">
        <v>1227</v>
      </c>
      <c r="D1388" s="57">
        <v>526.41</v>
      </c>
      <c r="E1388" s="57">
        <v>1057.9349999999999</v>
      </c>
      <c r="F1388" s="57">
        <f>+ROUND(E1388+Q$1388,-2)</f>
        <v>1600</v>
      </c>
      <c r="G1388" s="57">
        <f>+ROUND(F1388+Q$1388,-2)</f>
        <v>2100</v>
      </c>
      <c r="H1388" s="57">
        <f>+ROUND(G1388+Q$1388,-2)</f>
        <v>2600</v>
      </c>
      <c r="I1388" s="57">
        <f>+ROUND(H1388+Q$1388,-2)</f>
        <v>3100</v>
      </c>
      <c r="J1388" s="57">
        <f>+ROUND(I1388+Q$1388,-2)</f>
        <v>3600</v>
      </c>
      <c r="K1388" s="57">
        <f>+ROUND(J1388+Q$1388,-2)</f>
        <v>4100</v>
      </c>
      <c r="L1388" s="57">
        <f>+ROUND(K1388+Q$1388,-2)</f>
        <v>4600</v>
      </c>
      <c r="M1388" s="57">
        <f>+ROUND(L1388+Q$1388,-2)</f>
        <v>5100</v>
      </c>
      <c r="N1388" s="57">
        <f>+ROUND(M1388+Q$1388,-2)</f>
        <v>5600</v>
      </c>
      <c r="O1388" s="63">
        <v>6500</v>
      </c>
      <c r="P1388" s="164"/>
      <c r="Q1388" s="148">
        <f>+ROUND((O1388-E1388)/10,-2)</f>
        <v>500</v>
      </c>
      <c r="R1388" s="167"/>
      <c r="S1388" s="65">
        <f t="shared" si="359"/>
        <v>0</v>
      </c>
      <c r="T1388" s="134"/>
    </row>
    <row r="1389" spans="1:20" ht="24.75" customHeight="1" outlineLevel="1">
      <c r="A1389" s="19">
        <v>56019</v>
      </c>
      <c r="B1389" s="20">
        <v>5752036</v>
      </c>
      <c r="C1389" s="71" t="s">
        <v>1228</v>
      </c>
      <c r="D1389" s="57">
        <v>225</v>
      </c>
      <c r="E1389" s="57">
        <v>450</v>
      </c>
      <c r="F1389" s="57">
        <f>+ROUND(E1389+Q$1389,-2)</f>
        <v>1100</v>
      </c>
      <c r="G1389" s="57">
        <f>+ROUND(F1389+Q$1389,-2)</f>
        <v>1700</v>
      </c>
      <c r="H1389" s="57">
        <f>+ROUND(G1389+Q$1389,-2)</f>
        <v>2300</v>
      </c>
      <c r="I1389" s="57">
        <f>+ROUND(H1389+Q$1389,-2)</f>
        <v>2900</v>
      </c>
      <c r="J1389" s="57">
        <f>+ROUND(I1389+Q$1389,-2)</f>
        <v>3500</v>
      </c>
      <c r="K1389" s="57">
        <f>+ROUND(J1389+Q$1389,-2)</f>
        <v>4100</v>
      </c>
      <c r="L1389" s="57">
        <f>+ROUND(K1389+Q$1389,-2)</f>
        <v>4700</v>
      </c>
      <c r="M1389" s="57">
        <f>+ROUND(L1389+Q$1389,-2)</f>
        <v>5300</v>
      </c>
      <c r="N1389" s="57">
        <f>+ROUND(M1389+Q$1389,-2)</f>
        <v>5900</v>
      </c>
      <c r="O1389" s="63">
        <v>6000</v>
      </c>
      <c r="P1389" s="164"/>
      <c r="Q1389" s="148">
        <f>+ROUND((O1389-E1389)/10,-2)</f>
        <v>600</v>
      </c>
      <c r="R1389" s="167"/>
      <c r="S1389" s="65">
        <f t="shared" si="359"/>
        <v>0</v>
      </c>
      <c r="T1389" s="134"/>
    </row>
    <row r="1390" spans="1:20" ht="24.75" customHeight="1" outlineLevel="1">
      <c r="A1390" s="19">
        <v>56027</v>
      </c>
      <c r="B1390" s="20">
        <v>5752037</v>
      </c>
      <c r="C1390" s="71" t="s">
        <v>1229</v>
      </c>
      <c r="D1390" s="57">
        <v>0</v>
      </c>
      <c r="E1390" s="57">
        <v>0</v>
      </c>
      <c r="F1390" s="57">
        <v>0</v>
      </c>
      <c r="G1390" s="57">
        <v>0</v>
      </c>
      <c r="H1390" s="57">
        <v>0</v>
      </c>
      <c r="I1390" s="57">
        <v>0</v>
      </c>
      <c r="J1390" s="57">
        <v>0</v>
      </c>
      <c r="K1390" s="57">
        <v>0</v>
      </c>
      <c r="L1390" s="57">
        <v>0</v>
      </c>
      <c r="M1390" s="57">
        <v>0</v>
      </c>
      <c r="N1390" s="57">
        <v>0</v>
      </c>
      <c r="O1390" s="63">
        <v>0</v>
      </c>
      <c r="P1390" s="164"/>
      <c r="Q1390" s="148">
        <f>+E1390-D1390</f>
        <v>0</v>
      </c>
      <c r="R1390" s="168"/>
      <c r="S1390" s="65">
        <f t="shared" si="359"/>
        <v>0</v>
      </c>
      <c r="T1390" s="134"/>
    </row>
    <row r="1391" spans="1:20" ht="24.75" customHeight="1" outlineLevel="1">
      <c r="A1391" s="19">
        <v>56528</v>
      </c>
      <c r="B1391" s="20">
        <v>5752038</v>
      </c>
      <c r="C1391" s="71" t="s">
        <v>1230</v>
      </c>
      <c r="D1391" s="57">
        <v>0</v>
      </c>
      <c r="E1391" s="57">
        <v>0</v>
      </c>
      <c r="F1391" s="57">
        <v>0</v>
      </c>
      <c r="G1391" s="57">
        <v>0</v>
      </c>
      <c r="H1391" s="57">
        <v>0</v>
      </c>
      <c r="I1391" s="57">
        <v>0</v>
      </c>
      <c r="J1391" s="57">
        <v>0</v>
      </c>
      <c r="K1391" s="57">
        <v>0</v>
      </c>
      <c r="L1391" s="57">
        <v>0</v>
      </c>
      <c r="M1391" s="57">
        <v>0</v>
      </c>
      <c r="N1391" s="57">
        <v>0</v>
      </c>
      <c r="O1391" s="63">
        <v>0</v>
      </c>
      <c r="P1391" s="164"/>
      <c r="Q1391" s="148">
        <f>+E1391-D1391</f>
        <v>0</v>
      </c>
      <c r="R1391" s="168"/>
      <c r="S1391" s="65">
        <f t="shared" si="359"/>
        <v>0</v>
      </c>
      <c r="T1391" s="134"/>
    </row>
    <row r="1392" spans="1:20" ht="24.75" customHeight="1" outlineLevel="1">
      <c r="A1392" s="19"/>
      <c r="B1392" s="20">
        <v>5790000</v>
      </c>
      <c r="C1392" s="71" t="s">
        <v>1231</v>
      </c>
      <c r="D1392" s="57">
        <f t="shared" ref="D1392:O1392" si="361">+SUM(D1393:D1419)</f>
        <v>177930.42700000003</v>
      </c>
      <c r="E1392" s="57">
        <f t="shared" si="361"/>
        <v>343088.353</v>
      </c>
      <c r="F1392" s="57">
        <f t="shared" si="361"/>
        <v>669800</v>
      </c>
      <c r="G1392" s="57">
        <f t="shared" si="361"/>
        <v>996400</v>
      </c>
      <c r="H1392" s="57">
        <f t="shared" si="361"/>
        <v>1323000</v>
      </c>
      <c r="I1392" s="57">
        <f t="shared" si="361"/>
        <v>1649600</v>
      </c>
      <c r="J1392" s="57">
        <f t="shared" si="361"/>
        <v>1976200</v>
      </c>
      <c r="K1392" s="57">
        <f t="shared" si="361"/>
        <v>2302800</v>
      </c>
      <c r="L1392" s="57">
        <f t="shared" si="361"/>
        <v>2629400</v>
      </c>
      <c r="M1392" s="57">
        <f t="shared" si="361"/>
        <v>2956000</v>
      </c>
      <c r="N1392" s="57">
        <f t="shared" si="361"/>
        <v>3282600</v>
      </c>
      <c r="O1392" s="63">
        <f t="shared" si="361"/>
        <v>3611000</v>
      </c>
      <c r="P1392" s="165"/>
      <c r="Q1392" s="148">
        <f>+E1392-D1392</f>
        <v>165157.92599999998</v>
      </c>
      <c r="R1392" s="168"/>
      <c r="S1392" s="65">
        <f t="shared" si="359"/>
        <v>0</v>
      </c>
      <c r="T1392" s="134"/>
    </row>
    <row r="1393" spans="1:20" ht="24.75" customHeight="1" outlineLevel="1">
      <c r="A1393" s="19">
        <v>56529</v>
      </c>
      <c r="B1393" s="20">
        <v>5791010</v>
      </c>
      <c r="C1393" s="71" t="s">
        <v>1232</v>
      </c>
      <c r="D1393" s="57">
        <v>13628.007</v>
      </c>
      <c r="E1393" s="57">
        <v>26680.352999999999</v>
      </c>
      <c r="F1393" s="57">
        <f>+ROUND(E1393+Q$1393,-2)</f>
        <v>43500</v>
      </c>
      <c r="G1393" s="57">
        <f>+ROUND(F1393+Q$1393,-2)</f>
        <v>60300</v>
      </c>
      <c r="H1393" s="57">
        <f>+ROUND(G1393+Q$1393,-2)</f>
        <v>77100</v>
      </c>
      <c r="I1393" s="57">
        <f>+ROUND(H1393+Q$1393,-2)</f>
        <v>93900</v>
      </c>
      <c r="J1393" s="57">
        <f>+ROUND(I1393+Q$1393,-2)</f>
        <v>110700</v>
      </c>
      <c r="K1393" s="57">
        <f>+ROUND(J1393+Q$1393,-2)</f>
        <v>127500</v>
      </c>
      <c r="L1393" s="57">
        <f>+ROUND(K1393+Q$1393,-2)</f>
        <v>144300</v>
      </c>
      <c r="M1393" s="57">
        <f>+ROUND(L1393+Q$1393,-2)</f>
        <v>161100</v>
      </c>
      <c r="N1393" s="57">
        <f>+ROUND(M1393+Q$1393,-2)</f>
        <v>177900</v>
      </c>
      <c r="O1393" s="63">
        <v>194400</v>
      </c>
      <c r="P1393" s="164"/>
      <c r="Q1393" s="148">
        <f>+ROUND((O1393-E1393)/10,-2)</f>
        <v>16800</v>
      </c>
      <c r="R1393" s="168"/>
      <c r="S1393" s="65">
        <f t="shared" si="359"/>
        <v>0</v>
      </c>
      <c r="T1393" s="134"/>
    </row>
    <row r="1394" spans="1:20" ht="24.75" customHeight="1" outlineLevel="1">
      <c r="A1394" s="19">
        <v>56501</v>
      </c>
      <c r="B1394" s="20">
        <v>5791011</v>
      </c>
      <c r="C1394" s="71" t="s">
        <v>1233</v>
      </c>
      <c r="D1394" s="57">
        <v>549</v>
      </c>
      <c r="E1394" s="57">
        <v>1239</v>
      </c>
      <c r="F1394" s="57">
        <f>+ROUND(E1394+Q$1394,-2)</f>
        <v>2900</v>
      </c>
      <c r="G1394" s="57">
        <f>+ROUND(F1394+Q$1394,-2)</f>
        <v>4600</v>
      </c>
      <c r="H1394" s="57">
        <f>+ROUND(G1394+Q$1394,-2)</f>
        <v>6300</v>
      </c>
      <c r="I1394" s="57">
        <f>+ROUND(H1394+Q$1394,-2)</f>
        <v>8000</v>
      </c>
      <c r="J1394" s="57">
        <f>+ROUND(I1394+Q$1394,-2)</f>
        <v>9700</v>
      </c>
      <c r="K1394" s="57">
        <f>+ROUND(J1394+Q$1394,-2)</f>
        <v>11400</v>
      </c>
      <c r="L1394" s="57">
        <f>+ROUND(K1394+Q$1394,-2)</f>
        <v>13100</v>
      </c>
      <c r="M1394" s="57">
        <f>+ROUND(L1394+Q$1394,-2)</f>
        <v>14800</v>
      </c>
      <c r="N1394" s="57">
        <f>+ROUND(M1394+Q$1394,-2)</f>
        <v>16500</v>
      </c>
      <c r="O1394" s="63">
        <v>18000</v>
      </c>
      <c r="P1394" s="164"/>
      <c r="Q1394" s="148">
        <f>+ROUND((O1394-E1394)/10,-2)</f>
        <v>1700</v>
      </c>
      <c r="R1394" s="167"/>
      <c r="S1394" s="65">
        <f t="shared" si="359"/>
        <v>0</v>
      </c>
      <c r="T1394" s="134"/>
    </row>
    <row r="1395" spans="1:20" ht="24.75" customHeight="1" outlineLevel="1">
      <c r="A1395" s="19">
        <v>56502</v>
      </c>
      <c r="B1395" s="20">
        <v>5791012</v>
      </c>
      <c r="C1395" s="71" t="s">
        <v>1234</v>
      </c>
      <c r="D1395" s="57">
        <v>12312</v>
      </c>
      <c r="E1395" s="57">
        <v>38958</v>
      </c>
      <c r="F1395" s="57">
        <f>+ROUND(E1395+Q$1395,-2)</f>
        <v>141900</v>
      </c>
      <c r="G1395" s="57">
        <f>+ROUND(F1395+Q$1395,-2)</f>
        <v>244800</v>
      </c>
      <c r="H1395" s="57">
        <f>+ROUND(G1395+Q$1395,-2)</f>
        <v>347700</v>
      </c>
      <c r="I1395" s="57">
        <f>+ROUND(H1395+Q$1395,-2)</f>
        <v>450600</v>
      </c>
      <c r="J1395" s="57">
        <f>+ROUND(I1395+Q$1395,-2)</f>
        <v>553500</v>
      </c>
      <c r="K1395" s="57">
        <f>+ROUND(J1395+Q$1395,-2)</f>
        <v>656400</v>
      </c>
      <c r="L1395" s="57">
        <f>+ROUND(K1395+Q$1395,-2)</f>
        <v>759300</v>
      </c>
      <c r="M1395" s="57">
        <f>+ROUND(L1395+Q$1395,-2)</f>
        <v>862200</v>
      </c>
      <c r="N1395" s="57">
        <f>+ROUND(M1395+Q$1395,-2)</f>
        <v>965100</v>
      </c>
      <c r="O1395" s="63">
        <v>1068000</v>
      </c>
      <c r="P1395" s="164"/>
      <c r="Q1395" s="148">
        <f>+ROUND((O1395-E1395)/10,-2)</f>
        <v>102900</v>
      </c>
      <c r="R1395" s="167"/>
      <c r="S1395" s="65">
        <f t="shared" si="359"/>
        <v>0</v>
      </c>
      <c r="T1395" s="134"/>
    </row>
    <row r="1396" spans="1:20" ht="24.75" customHeight="1" outlineLevel="1">
      <c r="A1396" s="19">
        <v>56503</v>
      </c>
      <c r="B1396" s="20">
        <v>5791013</v>
      </c>
      <c r="C1396" s="71" t="s">
        <v>1235</v>
      </c>
      <c r="D1396" s="57">
        <v>0</v>
      </c>
      <c r="E1396" s="57">
        <v>0</v>
      </c>
      <c r="F1396" s="57">
        <f>+ROUND(E1396+Q$1396,-2)</f>
        <v>0</v>
      </c>
      <c r="G1396" s="57">
        <f>+ROUND(F1396+Q$1396,-2)</f>
        <v>0</v>
      </c>
      <c r="H1396" s="57">
        <f>+ROUND(G1396+Q$1396,-2)</f>
        <v>0</v>
      </c>
      <c r="I1396" s="57">
        <f>+ROUND(H1396+Q$1396,-2)</f>
        <v>0</v>
      </c>
      <c r="J1396" s="57">
        <f>+ROUND(I1396+Q$1396,-2)</f>
        <v>0</v>
      </c>
      <c r="K1396" s="57">
        <f>+ROUND(J1396+Q$1396,-2)</f>
        <v>0</v>
      </c>
      <c r="L1396" s="57">
        <f>+ROUND(K1396+Q$1396,-2)</f>
        <v>0</v>
      </c>
      <c r="M1396" s="57">
        <f>+ROUND(L1396+Q$1396,-2)</f>
        <v>0</v>
      </c>
      <c r="N1396" s="57">
        <f>+ROUND(M1396+Q$1396,-2)</f>
        <v>0</v>
      </c>
      <c r="O1396" s="63">
        <v>0</v>
      </c>
      <c r="P1396" s="164"/>
      <c r="Q1396" s="148">
        <f>+E1396-D1396</f>
        <v>0</v>
      </c>
      <c r="R1396" s="168"/>
      <c r="S1396" s="65">
        <f t="shared" si="359"/>
        <v>0</v>
      </c>
      <c r="T1396" s="134"/>
    </row>
    <row r="1397" spans="1:20" ht="24.75" customHeight="1" outlineLevel="1">
      <c r="A1397" s="19">
        <v>56504</v>
      </c>
      <c r="B1397" s="20">
        <v>5791014</v>
      </c>
      <c r="C1397" s="71" t="s">
        <v>1236</v>
      </c>
      <c r="D1397" s="57">
        <v>0.13200000000000001</v>
      </c>
      <c r="E1397" s="57">
        <v>47.460999999999999</v>
      </c>
      <c r="F1397" s="57">
        <f>+ROUND(E1397+Q$1397,-2)</f>
        <v>100</v>
      </c>
      <c r="G1397" s="57">
        <f>+ROUND(F1397+Q$1397,-2)</f>
        <v>200</v>
      </c>
      <c r="H1397" s="57">
        <f>+ROUND(G1397+Q$1397,-2)</f>
        <v>300</v>
      </c>
      <c r="I1397" s="57">
        <f>+ROUND(H1397+Q$1397,-2)</f>
        <v>400</v>
      </c>
      <c r="J1397" s="57">
        <f>+ROUND(I1397+Q$1397,-2)</f>
        <v>500</v>
      </c>
      <c r="K1397" s="57">
        <f>+ROUND(J1397+Q$1397,-2)</f>
        <v>600</v>
      </c>
      <c r="L1397" s="57">
        <f>+ROUND(K1397+Q$1397,-2)</f>
        <v>700</v>
      </c>
      <c r="M1397" s="57">
        <f>+ROUND(L1397+Q$1397,-2)</f>
        <v>800</v>
      </c>
      <c r="N1397" s="57">
        <f>+ROUND(M1397+Q$1397,-2)</f>
        <v>900</v>
      </c>
      <c r="O1397" s="63">
        <f>+N1397+Q1397</f>
        <v>1000</v>
      </c>
      <c r="P1397" s="164"/>
      <c r="Q1397" s="148">
        <v>100</v>
      </c>
      <c r="R1397" s="168"/>
      <c r="S1397" s="65">
        <f t="shared" si="359"/>
        <v>0</v>
      </c>
      <c r="T1397" s="134"/>
    </row>
    <row r="1398" spans="1:20" ht="24.75" customHeight="1" outlineLevel="1">
      <c r="A1398" s="19">
        <v>56522</v>
      </c>
      <c r="B1398" s="20">
        <v>5791015</v>
      </c>
      <c r="C1398" s="71" t="s">
        <v>1237</v>
      </c>
      <c r="D1398" s="57">
        <v>0</v>
      </c>
      <c r="E1398" s="57">
        <v>0</v>
      </c>
      <c r="F1398" s="57">
        <f>+ROUND(E1398+Q$1398,-2)</f>
        <v>0</v>
      </c>
      <c r="G1398" s="57">
        <f>+ROUND(F1398+Q$1398,-2)</f>
        <v>0</v>
      </c>
      <c r="H1398" s="57">
        <f>+ROUND(G1398+Q$1398,-2)</f>
        <v>0</v>
      </c>
      <c r="I1398" s="57">
        <f>+ROUND(H1398+Q$1398,-2)</f>
        <v>0</v>
      </c>
      <c r="J1398" s="57">
        <f>+ROUND(I1398+Q$1398,-2)</f>
        <v>0</v>
      </c>
      <c r="K1398" s="57">
        <f>+ROUND(J1398+Q$1398,-2)</f>
        <v>0</v>
      </c>
      <c r="L1398" s="57">
        <f>+ROUND(K1398+Q$1398,-2)</f>
        <v>0</v>
      </c>
      <c r="M1398" s="57">
        <f>+ROUND(L1398+Q$1398,-2)</f>
        <v>0</v>
      </c>
      <c r="N1398" s="57">
        <f>+ROUND(M1398+Q$1398,-2)</f>
        <v>0</v>
      </c>
      <c r="O1398" s="63">
        <v>0</v>
      </c>
      <c r="P1398" s="164"/>
      <c r="Q1398" s="148">
        <f>+E1398-D1398</f>
        <v>0</v>
      </c>
      <c r="R1398" s="168"/>
      <c r="S1398" s="65">
        <f t="shared" si="359"/>
        <v>0</v>
      </c>
      <c r="T1398" s="134"/>
    </row>
    <row r="1399" spans="1:20" ht="24.75" customHeight="1" outlineLevel="1">
      <c r="A1399" s="19" t="s">
        <v>1238</v>
      </c>
      <c r="B1399" s="20" t="s">
        <v>1239</v>
      </c>
      <c r="C1399" s="71" t="s">
        <v>1240</v>
      </c>
      <c r="D1399" s="57">
        <v>0</v>
      </c>
      <c r="E1399" s="57">
        <v>0</v>
      </c>
      <c r="F1399" s="57">
        <f>+ROUND(E1399+Q$1399,-2)</f>
        <v>0</v>
      </c>
      <c r="G1399" s="57">
        <f>+ROUND(F1399+Q$1399,-2)</f>
        <v>0</v>
      </c>
      <c r="H1399" s="57">
        <f>+ROUND(G1399+Q$1399,-2)</f>
        <v>0</v>
      </c>
      <c r="I1399" s="57">
        <f>+ROUND(H1399+Q$1399,-2)</f>
        <v>0</v>
      </c>
      <c r="J1399" s="57">
        <f>+ROUND(I1399+Q$1399,-2)</f>
        <v>0</v>
      </c>
      <c r="K1399" s="57">
        <f>+ROUND(J1399+Q$1399,-2)</f>
        <v>0</v>
      </c>
      <c r="L1399" s="57">
        <f>+ROUND(K1399+Q$1399,-2)</f>
        <v>0</v>
      </c>
      <c r="M1399" s="57">
        <f>+ROUND(L1399+Q$1399,-2)</f>
        <v>0</v>
      </c>
      <c r="N1399" s="57">
        <f>+ROUND(M1399+Q$1399,-2)</f>
        <v>0</v>
      </c>
      <c r="O1399" s="63">
        <v>0</v>
      </c>
      <c r="P1399" s="164"/>
      <c r="Q1399" s="148">
        <f>+E1399-D1399</f>
        <v>0</v>
      </c>
      <c r="R1399" s="168"/>
      <c r="S1399" s="65">
        <f t="shared" si="359"/>
        <v>0</v>
      </c>
      <c r="T1399" s="134"/>
    </row>
    <row r="1400" spans="1:20" ht="24.75" customHeight="1" outlineLevel="1">
      <c r="A1400" s="19">
        <v>56505</v>
      </c>
      <c r="B1400" s="20">
        <v>5791016</v>
      </c>
      <c r="C1400" s="71" t="s">
        <v>1241</v>
      </c>
      <c r="D1400" s="57">
        <v>0</v>
      </c>
      <c r="E1400" s="57">
        <v>0</v>
      </c>
      <c r="F1400" s="57">
        <f>+ROUND(E1400+Q$1400,-2)</f>
        <v>0</v>
      </c>
      <c r="G1400" s="57">
        <f>+ROUND(F1400+Q$1400,-2)</f>
        <v>0</v>
      </c>
      <c r="H1400" s="57">
        <f>+ROUND(G1400+Q$1400,-2)</f>
        <v>0</v>
      </c>
      <c r="I1400" s="57">
        <f>+ROUND(H1400+Q$1400,-2)</f>
        <v>0</v>
      </c>
      <c r="J1400" s="57">
        <f>+ROUND(I1400+Q$1400,-2)</f>
        <v>0</v>
      </c>
      <c r="K1400" s="57">
        <f>+ROUND(J1400+Q$1400,-2)</f>
        <v>0</v>
      </c>
      <c r="L1400" s="57">
        <f>+ROUND(K1400+Q$1400,-2)</f>
        <v>0</v>
      </c>
      <c r="M1400" s="57">
        <f>+ROUND(L1400+Q$1400,-2)</f>
        <v>0</v>
      </c>
      <c r="N1400" s="57">
        <f>+ROUND(M1400+Q$1400,-2)</f>
        <v>0</v>
      </c>
      <c r="O1400" s="63">
        <v>0</v>
      </c>
      <c r="P1400" s="164"/>
      <c r="Q1400" s="148">
        <f>+E1400-D1400</f>
        <v>0</v>
      </c>
      <c r="R1400" s="168"/>
      <c r="S1400" s="65">
        <f t="shared" si="359"/>
        <v>0</v>
      </c>
      <c r="T1400" s="134"/>
    </row>
    <row r="1401" spans="1:20" ht="24.75" customHeight="1" outlineLevel="1">
      <c r="A1401" s="19">
        <v>56506</v>
      </c>
      <c r="B1401" s="20">
        <v>5791017</v>
      </c>
      <c r="C1401" s="71" t="s">
        <v>1242</v>
      </c>
      <c r="D1401" s="57">
        <v>45482.243999999999</v>
      </c>
      <c r="E1401" s="57">
        <v>91987.748999999996</v>
      </c>
      <c r="F1401" s="57">
        <f>+ROUND(E1401+Q$1401,-2)</f>
        <v>114000</v>
      </c>
      <c r="G1401" s="57">
        <f>+ROUND(F1401+Q$1401,-2)</f>
        <v>136000</v>
      </c>
      <c r="H1401" s="57">
        <f>+ROUND(G1401+Q$1401,-2)</f>
        <v>158000</v>
      </c>
      <c r="I1401" s="57">
        <f>+ROUND(H1401+Q$1401,-2)</f>
        <v>180000</v>
      </c>
      <c r="J1401" s="57">
        <f>+ROUND(I1401+Q$1401,-2)</f>
        <v>202000</v>
      </c>
      <c r="K1401" s="57">
        <f>+ROUND(J1401+Q$1401,-2)</f>
        <v>224000</v>
      </c>
      <c r="L1401" s="57">
        <f>+ROUND(K1401+Q$1401,-2)</f>
        <v>246000</v>
      </c>
      <c r="M1401" s="57">
        <f>+ROUND(L1401+Q$1401,-2)</f>
        <v>268000</v>
      </c>
      <c r="N1401" s="57">
        <f>+ROUND(M1401+Q$1401,-2)</f>
        <v>290000</v>
      </c>
      <c r="O1401" s="63">
        <v>312000</v>
      </c>
      <c r="P1401" s="164">
        <v>780000</v>
      </c>
      <c r="Q1401" s="148">
        <f>+ROUND((O1401-E1401)/10,-2)</f>
        <v>22000</v>
      </c>
      <c r="R1401" s="167"/>
      <c r="S1401" s="65">
        <f t="shared" si="359"/>
        <v>0</v>
      </c>
      <c r="T1401" s="134"/>
    </row>
    <row r="1402" spans="1:20" ht="24.75" customHeight="1" outlineLevel="1">
      <c r="A1402" s="19">
        <v>56507</v>
      </c>
      <c r="B1402" s="20">
        <v>5791018</v>
      </c>
      <c r="C1402" s="71" t="s">
        <v>1243</v>
      </c>
      <c r="D1402" s="57">
        <v>0</v>
      </c>
      <c r="E1402" s="57">
        <v>0</v>
      </c>
      <c r="F1402" s="57">
        <f>+ROUND(E1402+Q$1402,-2)</f>
        <v>0</v>
      </c>
      <c r="G1402" s="57">
        <f>+ROUND(F1402+Q$1402,-2)</f>
        <v>0</v>
      </c>
      <c r="H1402" s="57">
        <f>+ROUND(G1402+Q$1402,-2)</f>
        <v>0</v>
      </c>
      <c r="I1402" s="57">
        <f>+ROUND(H1402+Q$1402,-2)</f>
        <v>0</v>
      </c>
      <c r="J1402" s="57">
        <f>+ROUND(I1402+Q$1402,-2)</f>
        <v>0</v>
      </c>
      <c r="K1402" s="57">
        <f>+ROUND(J1402+Q$1402,-2)</f>
        <v>0</v>
      </c>
      <c r="L1402" s="57">
        <f>+ROUND(K1402+Q$1402,-2)</f>
        <v>0</v>
      </c>
      <c r="M1402" s="57">
        <f>+ROUND(L1402+Q$1402,-2)</f>
        <v>0</v>
      </c>
      <c r="N1402" s="57">
        <f>+ROUND(M1402+Q$1402,-2)</f>
        <v>0</v>
      </c>
      <c r="O1402" s="63">
        <v>0</v>
      </c>
      <c r="P1402" s="164">
        <v>468000</v>
      </c>
      <c r="Q1402" s="148">
        <f t="shared" ref="Q1402:Q1407" si="362">+E1402-D1402</f>
        <v>0</v>
      </c>
      <c r="R1402" s="168"/>
      <c r="S1402" s="65">
        <f t="shared" si="359"/>
        <v>0</v>
      </c>
      <c r="T1402" s="134"/>
    </row>
    <row r="1403" spans="1:20" ht="24.75" customHeight="1" outlineLevel="1">
      <c r="A1403" s="19">
        <v>56508</v>
      </c>
      <c r="B1403" s="20">
        <v>5791019</v>
      </c>
      <c r="C1403" s="71" t="s">
        <v>1244</v>
      </c>
      <c r="D1403" s="57">
        <v>0</v>
      </c>
      <c r="E1403" s="57">
        <v>0</v>
      </c>
      <c r="F1403" s="57">
        <f>+ROUND(E1403+Q$1403,-2)</f>
        <v>0</v>
      </c>
      <c r="G1403" s="57">
        <f>+ROUND(F1403+Q$1403,-2)</f>
        <v>0</v>
      </c>
      <c r="H1403" s="57">
        <f>+ROUND(G1403+Q$1403,-2)</f>
        <v>0</v>
      </c>
      <c r="I1403" s="57">
        <f>+ROUND(H1403+Q$1403,-2)</f>
        <v>0</v>
      </c>
      <c r="J1403" s="57">
        <f>+ROUND(I1403+Q$1403,-2)</f>
        <v>0</v>
      </c>
      <c r="K1403" s="57">
        <f>+ROUND(J1403+Q$1403,-2)</f>
        <v>0</v>
      </c>
      <c r="L1403" s="57">
        <f>+ROUND(K1403+Q$1403,-2)</f>
        <v>0</v>
      </c>
      <c r="M1403" s="57">
        <f>+ROUND(L1403+Q$1403,-2)</f>
        <v>0</v>
      </c>
      <c r="N1403" s="57">
        <f>+ROUND(M1403+Q$1403,-2)</f>
        <v>0</v>
      </c>
      <c r="O1403" s="63">
        <v>0</v>
      </c>
      <c r="P1403" s="164">
        <v>312000</v>
      </c>
      <c r="Q1403" s="148">
        <f t="shared" si="362"/>
        <v>0</v>
      </c>
      <c r="R1403" s="168"/>
      <c r="S1403" s="65">
        <f t="shared" si="359"/>
        <v>0</v>
      </c>
      <c r="T1403" s="134"/>
    </row>
    <row r="1404" spans="1:20" ht="24.75" customHeight="1" outlineLevel="1">
      <c r="A1404" s="19">
        <v>56510</v>
      </c>
      <c r="B1404" s="20">
        <v>5791021</v>
      </c>
      <c r="C1404" s="71" t="s">
        <v>1245</v>
      </c>
      <c r="D1404" s="57">
        <v>0</v>
      </c>
      <c r="E1404" s="57">
        <v>0</v>
      </c>
      <c r="F1404" s="57">
        <v>1000</v>
      </c>
      <c r="G1404" s="57">
        <f>+ROUND(F1404+Q$1404,-2)</f>
        <v>2000</v>
      </c>
      <c r="H1404" s="57">
        <f>+ROUND(G1404+Q$1404,-2)</f>
        <v>3000</v>
      </c>
      <c r="I1404" s="57">
        <f>+ROUND(H1404+Q$1404,-2)</f>
        <v>4000</v>
      </c>
      <c r="J1404" s="57">
        <f>+ROUND(I1404+Q$1404,-2)</f>
        <v>5000</v>
      </c>
      <c r="K1404" s="57">
        <f>+ROUND(J1404+Q$1404,-2)</f>
        <v>6000</v>
      </c>
      <c r="L1404" s="57">
        <f>+ROUND(K1404+Q$1404,-2)</f>
        <v>7000</v>
      </c>
      <c r="M1404" s="57">
        <f>+ROUND(L1404+Q$1404,-2)</f>
        <v>8000</v>
      </c>
      <c r="N1404" s="57">
        <f>+ROUND(M1404+Q$1404,-2)</f>
        <v>9000</v>
      </c>
      <c r="O1404" s="63">
        <v>12000</v>
      </c>
      <c r="P1404" s="164">
        <v>1068000</v>
      </c>
      <c r="Q1404" s="148">
        <v>1000</v>
      </c>
      <c r="R1404" s="167"/>
      <c r="S1404" s="65">
        <f t="shared" si="359"/>
        <v>0</v>
      </c>
      <c r="T1404" s="134"/>
    </row>
    <row r="1405" spans="1:20" ht="24.75" customHeight="1" outlineLevel="1">
      <c r="A1405" s="19">
        <v>56511</v>
      </c>
      <c r="B1405" s="20">
        <v>5791022</v>
      </c>
      <c r="C1405" s="71" t="s">
        <v>1016</v>
      </c>
      <c r="D1405" s="57">
        <v>0</v>
      </c>
      <c r="E1405" s="57">
        <v>0</v>
      </c>
      <c r="F1405" s="57">
        <f>+ROUND(E1405+Q$1405,-2)</f>
        <v>0</v>
      </c>
      <c r="G1405" s="57">
        <f>+ROUND(F1405+Q$1405,-2)</f>
        <v>0</v>
      </c>
      <c r="H1405" s="57">
        <f>+ROUND(G1405+Q$1405,-2)</f>
        <v>0</v>
      </c>
      <c r="I1405" s="57">
        <f>+ROUND(H1405+Q$1405,-2)</f>
        <v>0</v>
      </c>
      <c r="J1405" s="57">
        <f>+ROUND(I1405+Q$1405,-2)</f>
        <v>0</v>
      </c>
      <c r="K1405" s="57">
        <f>+ROUND(J1405+Q$1405,-2)</f>
        <v>0</v>
      </c>
      <c r="L1405" s="57">
        <f>+ROUND(K1405+Q$1405,-2)</f>
        <v>0</v>
      </c>
      <c r="M1405" s="57">
        <f>+ROUND(L1405+Q$1405,-2)</f>
        <v>0</v>
      </c>
      <c r="N1405" s="57">
        <f>+ROUND(M1405+Q$1405,-2)</f>
        <v>0</v>
      </c>
      <c r="O1405" s="63">
        <v>0</v>
      </c>
      <c r="P1405" s="164">
        <v>312000</v>
      </c>
      <c r="Q1405" s="148">
        <f t="shared" si="362"/>
        <v>0</v>
      </c>
      <c r="R1405" s="168"/>
      <c r="S1405" s="65">
        <f t="shared" si="359"/>
        <v>0</v>
      </c>
      <c r="T1405" s="134"/>
    </row>
    <row r="1406" spans="1:20" ht="24.75" customHeight="1" outlineLevel="1">
      <c r="A1406" s="19">
        <v>56513</v>
      </c>
      <c r="B1406" s="20">
        <v>5791023</v>
      </c>
      <c r="C1406" s="71" t="s">
        <v>1246</v>
      </c>
      <c r="D1406" s="57">
        <v>0</v>
      </c>
      <c r="E1406" s="57">
        <v>0</v>
      </c>
      <c r="F1406" s="57">
        <f>+ROUND(E1406+Q$1406,-2)</f>
        <v>0</v>
      </c>
      <c r="G1406" s="57">
        <f>+ROUND(F1406+Q$1406,-2)</f>
        <v>0</v>
      </c>
      <c r="H1406" s="57">
        <f>+ROUND(G1406+Q$1406,-2)</f>
        <v>0</v>
      </c>
      <c r="I1406" s="57">
        <f>+ROUND(H1406+Q$1406,-2)</f>
        <v>0</v>
      </c>
      <c r="J1406" s="57">
        <f>+ROUND(I1406+Q$1406,-2)</f>
        <v>0</v>
      </c>
      <c r="K1406" s="57">
        <f>+ROUND(J1406+Q$1406,-2)</f>
        <v>0</v>
      </c>
      <c r="L1406" s="57">
        <f>+ROUND(K1406+Q$1406,-2)</f>
        <v>0</v>
      </c>
      <c r="M1406" s="57">
        <f>+ROUND(L1406+Q$1406,-2)</f>
        <v>0</v>
      </c>
      <c r="N1406" s="57">
        <f>+ROUND(M1406+Q$1406,-2)</f>
        <v>0</v>
      </c>
      <c r="O1406" s="63">
        <v>0</v>
      </c>
      <c r="P1406" s="164"/>
      <c r="Q1406" s="148">
        <f t="shared" si="362"/>
        <v>0</v>
      </c>
      <c r="R1406" s="168"/>
      <c r="S1406" s="65">
        <f t="shared" si="359"/>
        <v>0</v>
      </c>
      <c r="T1406" s="134"/>
    </row>
    <row r="1407" spans="1:20" ht="24.75" customHeight="1" outlineLevel="1">
      <c r="A1407" s="19">
        <v>56514</v>
      </c>
      <c r="B1407" s="20">
        <v>5791024</v>
      </c>
      <c r="C1407" s="71" t="s">
        <v>1247</v>
      </c>
      <c r="D1407" s="57">
        <v>0</v>
      </c>
      <c r="E1407" s="57">
        <v>0</v>
      </c>
      <c r="F1407" s="57">
        <f>+ROUND(E1407+Q$1407,-2)</f>
        <v>0</v>
      </c>
      <c r="G1407" s="57">
        <f>+ROUND(F1407+Q$1407,-2)</f>
        <v>0</v>
      </c>
      <c r="H1407" s="57">
        <f>+ROUND(G1407+Q$1407,-2)</f>
        <v>0</v>
      </c>
      <c r="I1407" s="57">
        <f>+ROUND(H1407+Q$1407,-2)</f>
        <v>0</v>
      </c>
      <c r="J1407" s="57">
        <f>+ROUND(I1407+Q$1407,-2)</f>
        <v>0</v>
      </c>
      <c r="K1407" s="57">
        <f>+ROUND(J1407+Q$1407,-2)</f>
        <v>0</v>
      </c>
      <c r="L1407" s="57">
        <f>+ROUND(K1407+Q$1407,-2)</f>
        <v>0</v>
      </c>
      <c r="M1407" s="57">
        <f>+ROUND(L1407+Q$1407,-2)</f>
        <v>0</v>
      </c>
      <c r="N1407" s="57">
        <f>+ROUND(M1407+Q$1407,-2)</f>
        <v>0</v>
      </c>
      <c r="O1407" s="63">
        <v>0</v>
      </c>
      <c r="P1407" s="164"/>
      <c r="Q1407" s="148">
        <f t="shared" si="362"/>
        <v>0</v>
      </c>
      <c r="R1407" s="168"/>
      <c r="S1407" s="65">
        <f t="shared" si="359"/>
        <v>0</v>
      </c>
      <c r="T1407" s="134"/>
    </row>
    <row r="1408" spans="1:20" ht="24.75" customHeight="1" outlineLevel="1">
      <c r="A1408" s="19">
        <v>56515</v>
      </c>
      <c r="B1408" s="20">
        <v>5791025</v>
      </c>
      <c r="C1408" s="71" t="s">
        <v>1248</v>
      </c>
      <c r="D1408" s="57">
        <v>0</v>
      </c>
      <c r="E1408" s="57">
        <v>0</v>
      </c>
      <c r="F1408" s="57">
        <f>+ROUND(E1408+Q$1408,-2)</f>
        <v>0</v>
      </c>
      <c r="G1408" s="57">
        <f>+ROUND(F1408+Q$1408,-2)</f>
        <v>0</v>
      </c>
      <c r="H1408" s="57">
        <f>+ROUND(G1408+Q$1408,-2)</f>
        <v>0</v>
      </c>
      <c r="I1408" s="57">
        <f>+ROUND(H1408+Q$1408,-2)</f>
        <v>0</v>
      </c>
      <c r="J1408" s="57">
        <f>+ROUND(I1408+Q$1408,-2)</f>
        <v>0</v>
      </c>
      <c r="K1408" s="57">
        <f>+ROUND(J1408+Q$1408,-2)</f>
        <v>0</v>
      </c>
      <c r="L1408" s="57">
        <f>+ROUND(K1408+Q$1408,-2)</f>
        <v>0</v>
      </c>
      <c r="M1408" s="57">
        <f>+ROUND(L1408+Q$1408,-2)</f>
        <v>0</v>
      </c>
      <c r="N1408" s="57">
        <f>+ROUND(M1408+Q$1408,-2)</f>
        <v>0</v>
      </c>
      <c r="O1408" s="63">
        <v>0</v>
      </c>
      <c r="P1408" s="164"/>
      <c r="Q1408" s="148">
        <f t="shared" ref="Q1408:Q1419" si="363">+ROUND((O1408-E1408)/10,-2)</f>
        <v>0</v>
      </c>
      <c r="R1408" s="167"/>
      <c r="S1408" s="65">
        <f t="shared" si="359"/>
        <v>0</v>
      </c>
      <c r="T1408" s="134"/>
    </row>
    <row r="1409" spans="1:20" ht="24.75" customHeight="1" outlineLevel="1">
      <c r="A1409" s="19">
        <v>56527</v>
      </c>
      <c r="B1409" s="20">
        <v>5791040</v>
      </c>
      <c r="C1409" s="71" t="s">
        <v>1249</v>
      </c>
      <c r="D1409" s="57">
        <v>0</v>
      </c>
      <c r="E1409" s="57">
        <v>0</v>
      </c>
      <c r="F1409" s="57">
        <f>+ROUND(E1409+Q$1409,-2)</f>
        <v>0</v>
      </c>
      <c r="G1409" s="57">
        <f>+ROUND(F1409+Q$1409,-2)</f>
        <v>0</v>
      </c>
      <c r="H1409" s="57">
        <f>+ROUND(G1409+Q$1409,-2)</f>
        <v>0</v>
      </c>
      <c r="I1409" s="57">
        <f>+ROUND(H1409+Q$1409,-2)</f>
        <v>0</v>
      </c>
      <c r="J1409" s="57">
        <f>+ROUND(I1409+Q$1409,-2)</f>
        <v>0</v>
      </c>
      <c r="K1409" s="57">
        <f>+ROUND(J1409+Q$1409,-2)</f>
        <v>0</v>
      </c>
      <c r="L1409" s="57">
        <f>+ROUND(K1409+Q$1409,-2)</f>
        <v>0</v>
      </c>
      <c r="M1409" s="57">
        <f>+ROUND(L1409+Q$1409,-2)</f>
        <v>0</v>
      </c>
      <c r="N1409" s="57">
        <f>+ROUND(M1409+Q$1409,-2)</f>
        <v>0</v>
      </c>
      <c r="O1409" s="63">
        <v>0</v>
      </c>
      <c r="P1409" s="164"/>
      <c r="Q1409" s="148">
        <f t="shared" si="363"/>
        <v>0</v>
      </c>
      <c r="R1409" s="167"/>
      <c r="S1409" s="65">
        <f t="shared" si="359"/>
        <v>0</v>
      </c>
      <c r="T1409" s="134"/>
    </row>
    <row r="1410" spans="1:20" ht="24.75" customHeight="1" outlineLevel="1">
      <c r="A1410" s="19">
        <v>56516</v>
      </c>
      <c r="B1410" s="20">
        <v>5791026</v>
      </c>
      <c r="C1410" s="71" t="s">
        <v>1250</v>
      </c>
      <c r="D1410" s="57">
        <v>0</v>
      </c>
      <c r="E1410" s="57">
        <v>4377.5</v>
      </c>
      <c r="F1410" s="57">
        <f>+ROUND(E1410+Q$1410,-2)</f>
        <v>28000</v>
      </c>
      <c r="G1410" s="57">
        <f>+ROUND(F1410+Q$1410,-2)</f>
        <v>51600</v>
      </c>
      <c r="H1410" s="57">
        <f>+ROUND(G1410+Q$1410,-2)</f>
        <v>75200</v>
      </c>
      <c r="I1410" s="57">
        <f>+ROUND(H1410+Q$1410,-2)</f>
        <v>98800</v>
      </c>
      <c r="J1410" s="57">
        <f>+ROUND(I1410+Q$1410,-2)</f>
        <v>122400</v>
      </c>
      <c r="K1410" s="57">
        <f>+ROUND(J1410+Q$1410,-2)</f>
        <v>146000</v>
      </c>
      <c r="L1410" s="57">
        <f>+ROUND(K1410+Q$1410,-2)</f>
        <v>169600</v>
      </c>
      <c r="M1410" s="57">
        <f>+ROUND(L1410+Q$1410,-2)</f>
        <v>193200</v>
      </c>
      <c r="N1410" s="57">
        <f>+ROUND(M1410+Q$1410,-2)</f>
        <v>216800</v>
      </c>
      <c r="O1410" s="63">
        <v>240000</v>
      </c>
      <c r="P1410" s="164"/>
      <c r="Q1410" s="148">
        <f t="shared" si="363"/>
        <v>23600</v>
      </c>
      <c r="R1410" s="167"/>
      <c r="S1410" s="65">
        <f t="shared" si="359"/>
        <v>0</v>
      </c>
      <c r="T1410" s="134"/>
    </row>
    <row r="1411" spans="1:20" ht="24.75" customHeight="1" outlineLevel="1">
      <c r="A1411" s="19">
        <v>56518</v>
      </c>
      <c r="B1411" s="20">
        <v>5791027</v>
      </c>
      <c r="C1411" s="71" t="s">
        <v>1251</v>
      </c>
      <c r="D1411" s="57">
        <v>0</v>
      </c>
      <c r="E1411" s="57">
        <v>0</v>
      </c>
      <c r="F1411" s="57">
        <f>+ROUND(E1411+Q$1411,-2)</f>
        <v>0</v>
      </c>
      <c r="G1411" s="57">
        <f>+ROUND(F1411+Q$1411,-2)</f>
        <v>0</v>
      </c>
      <c r="H1411" s="57">
        <f>+ROUND(G1411+Q$1411,-2)</f>
        <v>0</v>
      </c>
      <c r="I1411" s="57">
        <f>+ROUND(H1411+Q$1411,-2)</f>
        <v>0</v>
      </c>
      <c r="J1411" s="57">
        <f>+ROUND(I1411+Q$1411,-2)</f>
        <v>0</v>
      </c>
      <c r="K1411" s="57">
        <f>+ROUND(J1411+Q$1411,-2)</f>
        <v>0</v>
      </c>
      <c r="L1411" s="57">
        <f>+ROUND(K1411+Q$1411,-2)</f>
        <v>0</v>
      </c>
      <c r="M1411" s="57">
        <f>+ROUND(L1411+Q$1411,-2)</f>
        <v>0</v>
      </c>
      <c r="N1411" s="57">
        <f>+ROUND(M1411+Q$1411,-2)</f>
        <v>0</v>
      </c>
      <c r="O1411" s="63">
        <v>0</v>
      </c>
      <c r="P1411" s="164"/>
      <c r="Q1411" s="148">
        <f t="shared" si="363"/>
        <v>0</v>
      </c>
      <c r="R1411" s="167"/>
      <c r="S1411" s="65">
        <f t="shared" si="359"/>
        <v>0</v>
      </c>
      <c r="T1411" s="134"/>
    </row>
    <row r="1412" spans="1:20" ht="24.75" customHeight="1" outlineLevel="1">
      <c r="A1412" s="19">
        <v>56519</v>
      </c>
      <c r="B1412" s="20">
        <v>5791028</v>
      </c>
      <c r="C1412" s="71" t="s">
        <v>1252</v>
      </c>
      <c r="D1412" s="57">
        <v>3390</v>
      </c>
      <c r="E1412" s="57">
        <v>5692</v>
      </c>
      <c r="F1412" s="57">
        <f>+ROUND(E1412+Q$1412,-2)</f>
        <v>17100</v>
      </c>
      <c r="G1412" s="57">
        <f>+ROUND(F1412+Q$1412,-2)</f>
        <v>28500</v>
      </c>
      <c r="H1412" s="57">
        <f>+ROUND(G1412+Q$1412,-2)</f>
        <v>39900</v>
      </c>
      <c r="I1412" s="57">
        <f>+ROUND(H1412+Q$1412,-2)</f>
        <v>51300</v>
      </c>
      <c r="J1412" s="57">
        <f>+ROUND(I1412+Q$1412,-2)</f>
        <v>62700</v>
      </c>
      <c r="K1412" s="57">
        <f>+ROUND(J1412+Q$1412,-2)</f>
        <v>74100</v>
      </c>
      <c r="L1412" s="57">
        <f>+ROUND(K1412+Q$1412,-2)</f>
        <v>85500</v>
      </c>
      <c r="M1412" s="57">
        <f>+ROUND(L1412+Q$1412,-2)</f>
        <v>96900</v>
      </c>
      <c r="N1412" s="57">
        <f>+ROUND(M1412+Q$1412,-2)</f>
        <v>108300</v>
      </c>
      <c r="O1412" s="63">
        <v>120000</v>
      </c>
      <c r="P1412" s="164"/>
      <c r="Q1412" s="148">
        <f t="shared" si="363"/>
        <v>11400</v>
      </c>
      <c r="R1412" s="167"/>
      <c r="S1412" s="65">
        <f t="shared" si="359"/>
        <v>0</v>
      </c>
      <c r="T1412" s="134"/>
    </row>
    <row r="1413" spans="1:20" ht="24.75" customHeight="1" outlineLevel="1">
      <c r="A1413" s="19">
        <v>56520</v>
      </c>
      <c r="B1413" s="20">
        <v>5791029</v>
      </c>
      <c r="C1413" s="71" t="s">
        <v>1253</v>
      </c>
      <c r="D1413" s="57">
        <v>8618.5570000000007</v>
      </c>
      <c r="E1413" s="57">
        <v>17051.546999999999</v>
      </c>
      <c r="F1413" s="57">
        <f>+ROUND(E1413+Q$1413,-2)</f>
        <v>27400</v>
      </c>
      <c r="G1413" s="57">
        <f>+ROUND(F1413+Q$1413,-2)</f>
        <v>37700</v>
      </c>
      <c r="H1413" s="57">
        <f>+ROUND(G1413+Q$1413,-2)</f>
        <v>48000</v>
      </c>
      <c r="I1413" s="57">
        <f>+ROUND(H1413+Q$1413,-2)</f>
        <v>58300</v>
      </c>
      <c r="J1413" s="57">
        <f>+ROUND(I1413+Q$1413,-2)</f>
        <v>68600</v>
      </c>
      <c r="K1413" s="57">
        <f>+ROUND(J1413+Q$1413,-2)</f>
        <v>78900</v>
      </c>
      <c r="L1413" s="57">
        <f>+ROUND(K1413+Q$1413,-2)</f>
        <v>89200</v>
      </c>
      <c r="M1413" s="57">
        <f>+ROUND(L1413+Q$1413,-2)</f>
        <v>99500</v>
      </c>
      <c r="N1413" s="57">
        <f>+ROUND(M1413+Q$1413,-2)</f>
        <v>109800</v>
      </c>
      <c r="O1413" s="63">
        <v>120000</v>
      </c>
      <c r="P1413" s="164"/>
      <c r="Q1413" s="148">
        <f t="shared" si="363"/>
        <v>10300</v>
      </c>
      <c r="R1413" s="167"/>
      <c r="S1413" s="65">
        <f t="shared" si="359"/>
        <v>0</v>
      </c>
      <c r="T1413" s="134"/>
    </row>
    <row r="1414" spans="1:20" ht="24.75" customHeight="1" outlineLevel="1">
      <c r="A1414" s="19">
        <v>56521</v>
      </c>
      <c r="B1414" s="20">
        <v>5791030</v>
      </c>
      <c r="C1414" s="71" t="s">
        <v>1254</v>
      </c>
      <c r="D1414" s="57">
        <v>0</v>
      </c>
      <c r="E1414" s="57">
        <v>0</v>
      </c>
      <c r="F1414" s="57">
        <f>+ROUND(E1414+Q$1414,-2)</f>
        <v>0</v>
      </c>
      <c r="G1414" s="57">
        <f>+ROUND(F1414+Q$1414,-2)</f>
        <v>0</v>
      </c>
      <c r="H1414" s="57">
        <f>+ROUND(G1414+Q$1414,-2)</f>
        <v>0</v>
      </c>
      <c r="I1414" s="57">
        <f>+ROUND(H1414+Q$1414,-2)</f>
        <v>0</v>
      </c>
      <c r="J1414" s="57">
        <f>+ROUND(I1414+Q$1414,-2)</f>
        <v>0</v>
      </c>
      <c r="K1414" s="57">
        <f>+ROUND(J1414+Q$1414,-2)</f>
        <v>0</v>
      </c>
      <c r="L1414" s="57">
        <f>+ROUND(K1414+Q$1414,-2)</f>
        <v>0</v>
      </c>
      <c r="M1414" s="57">
        <f>+ROUND(L1414+Q$1414,-2)</f>
        <v>0</v>
      </c>
      <c r="N1414" s="57">
        <f>+ROUND(M1414+Q$1414,-2)</f>
        <v>0</v>
      </c>
      <c r="O1414" s="63">
        <v>0</v>
      </c>
      <c r="P1414" s="164"/>
      <c r="Q1414" s="148">
        <f t="shared" si="363"/>
        <v>0</v>
      </c>
      <c r="R1414" s="168"/>
      <c r="S1414" s="65">
        <f t="shared" si="359"/>
        <v>0</v>
      </c>
      <c r="T1414" s="134"/>
    </row>
    <row r="1415" spans="1:20" ht="24.75" customHeight="1" outlineLevel="1">
      <c r="A1415" s="19">
        <v>56523</v>
      </c>
      <c r="B1415" s="20">
        <v>5791031</v>
      </c>
      <c r="C1415" s="71" t="s">
        <v>1255</v>
      </c>
      <c r="D1415" s="57">
        <v>0</v>
      </c>
      <c r="E1415" s="57">
        <v>0</v>
      </c>
      <c r="F1415" s="57">
        <f>+ROUND(E1415+Q$1415,-2)</f>
        <v>0</v>
      </c>
      <c r="G1415" s="57">
        <f>+ROUND(F1415+Q$1415,-2)</f>
        <v>0</v>
      </c>
      <c r="H1415" s="57">
        <f>+ROUND(G1415+Q$1415,-2)</f>
        <v>0</v>
      </c>
      <c r="I1415" s="57">
        <f>+ROUND(H1415+Q$1415,-2)</f>
        <v>0</v>
      </c>
      <c r="J1415" s="57">
        <f>+ROUND(I1415+Q$1415,-2)</f>
        <v>0</v>
      </c>
      <c r="K1415" s="57">
        <f>+ROUND(J1415+Q$1415,-2)</f>
        <v>0</v>
      </c>
      <c r="L1415" s="57">
        <f>+ROUND(K1415+Q$1415,-2)</f>
        <v>0</v>
      </c>
      <c r="M1415" s="57">
        <f>+ROUND(L1415+Q$1415,-2)</f>
        <v>0</v>
      </c>
      <c r="N1415" s="57">
        <f>+ROUND(M1415+Q$1415,-2)</f>
        <v>0</v>
      </c>
      <c r="O1415" s="63">
        <v>0</v>
      </c>
      <c r="P1415" s="164"/>
      <c r="Q1415" s="148">
        <f t="shared" si="363"/>
        <v>0</v>
      </c>
      <c r="R1415" s="168"/>
      <c r="S1415" s="65">
        <f t="shared" si="359"/>
        <v>0</v>
      </c>
      <c r="T1415" s="134"/>
    </row>
    <row r="1416" spans="1:20" ht="24.75" customHeight="1" outlineLevel="1">
      <c r="A1416" s="19">
        <v>56524</v>
      </c>
      <c r="B1416" s="20">
        <v>5791032</v>
      </c>
      <c r="C1416" s="71" t="s">
        <v>1256</v>
      </c>
      <c r="D1416" s="57">
        <v>0</v>
      </c>
      <c r="E1416" s="57">
        <v>0</v>
      </c>
      <c r="F1416" s="57">
        <f>+ROUND(E1416+Q$1416,-2)</f>
        <v>0</v>
      </c>
      <c r="G1416" s="57">
        <f>+ROUND(F1416+Q$1416,-2)</f>
        <v>0</v>
      </c>
      <c r="H1416" s="57">
        <f>+ROUND(G1416+Q$1416,-2)</f>
        <v>0</v>
      </c>
      <c r="I1416" s="57">
        <f>+ROUND(H1416+Q$1416,-2)</f>
        <v>0</v>
      </c>
      <c r="J1416" s="57">
        <f>+ROUND(I1416+Q$1416,-2)</f>
        <v>0</v>
      </c>
      <c r="K1416" s="57">
        <f>+ROUND(J1416+Q$1416,-2)</f>
        <v>0</v>
      </c>
      <c r="L1416" s="57">
        <f>+ROUND(K1416+Q$1416,-2)</f>
        <v>0</v>
      </c>
      <c r="M1416" s="57">
        <f>+ROUND(L1416+Q$1416,-2)</f>
        <v>0</v>
      </c>
      <c r="N1416" s="57">
        <f>+ROUND(M1416+Q$1416,-2)</f>
        <v>0</v>
      </c>
      <c r="O1416" s="63">
        <v>0</v>
      </c>
      <c r="P1416" s="164"/>
      <c r="Q1416" s="148">
        <f t="shared" si="363"/>
        <v>0</v>
      </c>
      <c r="R1416" s="168"/>
      <c r="S1416" s="65">
        <f t="shared" si="359"/>
        <v>0</v>
      </c>
      <c r="T1416" s="134"/>
    </row>
    <row r="1417" spans="1:20" ht="24.75" customHeight="1" outlineLevel="1">
      <c r="A1417" s="19">
        <v>56526</v>
      </c>
      <c r="B1417" s="20">
        <v>5791033</v>
      </c>
      <c r="C1417" s="71" t="s">
        <v>1257</v>
      </c>
      <c r="D1417" s="57">
        <v>36974.6</v>
      </c>
      <c r="E1417" s="57">
        <v>69931.100000000006</v>
      </c>
      <c r="F1417" s="57">
        <f>+ROUND(E1417+Q$1417,-2)</f>
        <v>142900</v>
      </c>
      <c r="G1417" s="57">
        <f>+ROUND(F1417+Q$1417,-2)</f>
        <v>215900</v>
      </c>
      <c r="H1417" s="57">
        <f>+ROUND(G1417+Q$1417,-2)</f>
        <v>288900</v>
      </c>
      <c r="I1417" s="57">
        <f>+ROUND(H1417+Q$1417,-2)</f>
        <v>361900</v>
      </c>
      <c r="J1417" s="57">
        <f>+ROUND(I1417+Q$1417,-2)</f>
        <v>434900</v>
      </c>
      <c r="K1417" s="57">
        <f>+ROUND(J1417+Q$1417,-2)</f>
        <v>507900</v>
      </c>
      <c r="L1417" s="57">
        <f>+ROUND(K1417+Q$1417,-2)</f>
        <v>580900</v>
      </c>
      <c r="M1417" s="57">
        <f>+ROUND(L1417+Q$1417,-2)</f>
        <v>653900</v>
      </c>
      <c r="N1417" s="57">
        <f>+ROUND(M1417+Q$1417,-2)</f>
        <v>726900</v>
      </c>
      <c r="O1417" s="63">
        <v>800000</v>
      </c>
      <c r="P1417" s="164"/>
      <c r="Q1417" s="148">
        <f t="shared" si="363"/>
        <v>73000</v>
      </c>
      <c r="R1417" s="167"/>
      <c r="S1417" s="65">
        <f t="shared" si="359"/>
        <v>0</v>
      </c>
      <c r="T1417" s="134"/>
    </row>
    <row r="1418" spans="1:20" ht="24.75" customHeight="1" outlineLevel="1">
      <c r="A1418" s="19">
        <v>56525</v>
      </c>
      <c r="B1418" s="20">
        <v>5791038</v>
      </c>
      <c r="C1418" s="71" t="s">
        <v>1258</v>
      </c>
      <c r="D1418" s="57">
        <v>0</v>
      </c>
      <c r="E1418" s="57">
        <v>553.25599999999997</v>
      </c>
      <c r="F1418" s="57">
        <f>+ROUND(E1418+Q$1418,-2)</f>
        <v>1100</v>
      </c>
      <c r="G1418" s="57">
        <f>+ROUND(F1418+Q$1418,-2)</f>
        <v>1600</v>
      </c>
      <c r="H1418" s="57">
        <f>+ROUND(G1418+Q$1418,-2)</f>
        <v>2100</v>
      </c>
      <c r="I1418" s="57">
        <f>+ROUND(H1418+Q$1418,-2)</f>
        <v>2600</v>
      </c>
      <c r="J1418" s="57">
        <f>+ROUND(I1418+Q$1418,-2)</f>
        <v>3100</v>
      </c>
      <c r="K1418" s="57">
        <f>+ROUND(J1418+Q$1418,-2)</f>
        <v>3600</v>
      </c>
      <c r="L1418" s="57">
        <f>+ROUND(K1418+Q$1418,-2)</f>
        <v>4100</v>
      </c>
      <c r="M1418" s="57">
        <f>+ROUND(L1418+Q$1418,-2)</f>
        <v>4600</v>
      </c>
      <c r="N1418" s="57">
        <f>+ROUND(M1418+Q$1418,-2)</f>
        <v>5100</v>
      </c>
      <c r="O1418" s="63">
        <f>+N1418+Q1418</f>
        <v>5600</v>
      </c>
      <c r="P1418" s="164"/>
      <c r="Q1418" s="148">
        <v>500</v>
      </c>
      <c r="R1418" s="168"/>
      <c r="S1418" s="65">
        <f t="shared" si="359"/>
        <v>0</v>
      </c>
      <c r="T1418" s="134"/>
    </row>
    <row r="1419" spans="1:20" ht="24.75" customHeight="1" outlineLevel="1">
      <c r="A1419" s="19">
        <v>56509</v>
      </c>
      <c r="B1419" s="20">
        <v>5791039</v>
      </c>
      <c r="C1419" s="71" t="s">
        <v>1031</v>
      </c>
      <c r="D1419" s="57">
        <v>56975.887000000002</v>
      </c>
      <c r="E1419" s="57">
        <v>86570.387000000002</v>
      </c>
      <c r="F1419" s="57">
        <f>+ROUND(E1419+Q$1419,-2)</f>
        <v>149900</v>
      </c>
      <c r="G1419" s="57">
        <f>+ROUND(F1419+Q$1419,-2)</f>
        <v>213200</v>
      </c>
      <c r="H1419" s="57">
        <f>+ROUND(G1419+Q$1419,-2)</f>
        <v>276500</v>
      </c>
      <c r="I1419" s="57">
        <f>+ROUND(H1419+Q$1419,-2)</f>
        <v>339800</v>
      </c>
      <c r="J1419" s="57">
        <f>+ROUND(I1419+Q$1419,-2)</f>
        <v>403100</v>
      </c>
      <c r="K1419" s="57">
        <f>+ROUND(J1419+Q$1419,-2)</f>
        <v>466400</v>
      </c>
      <c r="L1419" s="57">
        <f>+ROUND(K1419+Q$1419,-2)</f>
        <v>529700</v>
      </c>
      <c r="M1419" s="57">
        <f>+ROUND(L1419+Q$1419,-2)</f>
        <v>593000</v>
      </c>
      <c r="N1419" s="57">
        <f>+ROUND(M1419+Q$1419,-2)</f>
        <v>656300</v>
      </c>
      <c r="O1419" s="63">
        <v>720000</v>
      </c>
      <c r="P1419" s="164"/>
      <c r="Q1419" s="148">
        <f t="shared" si="363"/>
        <v>63300</v>
      </c>
      <c r="R1419" s="167"/>
      <c r="S1419" s="65">
        <f t="shared" si="359"/>
        <v>0</v>
      </c>
      <c r="T1419" s="134"/>
    </row>
    <row r="1420" spans="1:20" ht="24.75" customHeight="1" outlineLevel="1">
      <c r="A1420" s="72"/>
      <c r="B1420" s="73" t="s">
        <v>1259</v>
      </c>
      <c r="C1420" s="170" t="s">
        <v>1260</v>
      </c>
      <c r="D1420" s="75">
        <f t="shared" ref="D1420:O1420" si="364">D793-D920+D1023-D1164</f>
        <v>9111059.3559999969</v>
      </c>
      <c r="E1420" s="75">
        <f t="shared" si="364"/>
        <v>17813572.280999996</v>
      </c>
      <c r="F1420" s="75">
        <f t="shared" si="364"/>
        <v>20539196.006999999</v>
      </c>
      <c r="G1420" s="75">
        <f t="shared" si="364"/>
        <v>21926845.706999995</v>
      </c>
      <c r="H1420" s="75">
        <f t="shared" si="364"/>
        <v>24738195.406999998</v>
      </c>
      <c r="I1420" s="75">
        <f t="shared" si="364"/>
        <v>27794845.106999997</v>
      </c>
      <c r="J1420" s="75">
        <f t="shared" si="364"/>
        <v>31013394.806999996</v>
      </c>
      <c r="K1420" s="75">
        <f t="shared" si="364"/>
        <v>33733144.506999999</v>
      </c>
      <c r="L1420" s="75">
        <f t="shared" si="364"/>
        <v>37120094.207000002</v>
      </c>
      <c r="M1420" s="75">
        <f t="shared" si="364"/>
        <v>40570043.906999998</v>
      </c>
      <c r="N1420" s="75">
        <f t="shared" si="364"/>
        <v>43983293.606999993</v>
      </c>
      <c r="O1420" s="91">
        <f t="shared" si="364"/>
        <v>45849943.306999996</v>
      </c>
      <c r="P1420" s="165"/>
      <c r="Q1420" s="148">
        <f t="shared" ref="Q1420:Q1434" si="365">+E1420-D1420</f>
        <v>8702512.9249999989</v>
      </c>
      <c r="R1420" s="168"/>
      <c r="S1420" s="65">
        <f>+IF(F1420&lt;E1420,1,0)+IF(G1420&lt;F1420,1,0)+IF(H1420&lt;G1420,1,0)+IF(I1420&lt;H1420,1,0)+IF(J1420&lt;I1420,1,0)+IF(K1420&lt;J1420,1,0)+IF(L1420&lt;K1420,1,0)+IF(M1420&lt;L1420,1,0)+IF(N1420&lt;M1420,1,0)+IF(O1420&lt;N1420,1,0)</f>
        <v>0</v>
      </c>
      <c r="T1420" s="134"/>
    </row>
    <row r="1421" spans="1:20" ht="24.75" customHeight="1">
      <c r="A1421" s="76" t="s">
        <v>1261</v>
      </c>
      <c r="B1421" s="77"/>
      <c r="C1421" s="78"/>
      <c r="D1421" s="79">
        <f t="shared" ref="D1421:O1421" si="366">D1423-D1433</f>
        <v>24605.538</v>
      </c>
      <c r="E1421" s="79">
        <f t="shared" si="366"/>
        <v>71080.313999999984</v>
      </c>
      <c r="F1421" s="79">
        <f t="shared" si="366"/>
        <v>-45900</v>
      </c>
      <c r="G1421" s="79">
        <f t="shared" si="366"/>
        <v>-197200</v>
      </c>
      <c r="H1421" s="79">
        <f t="shared" si="366"/>
        <v>-348500</v>
      </c>
      <c r="I1421" s="79">
        <f t="shared" si="366"/>
        <v>-499800</v>
      </c>
      <c r="J1421" s="79">
        <f t="shared" si="366"/>
        <v>-1076100</v>
      </c>
      <c r="K1421" s="79">
        <f t="shared" si="366"/>
        <v>-1302400</v>
      </c>
      <c r="L1421" s="79">
        <f t="shared" si="366"/>
        <v>-1528700</v>
      </c>
      <c r="M1421" s="79">
        <f t="shared" si="366"/>
        <v>-1800000</v>
      </c>
      <c r="N1421" s="79">
        <f t="shared" si="366"/>
        <v>-2071300</v>
      </c>
      <c r="O1421" s="92">
        <f t="shared" si="366"/>
        <v>-2342600</v>
      </c>
      <c r="P1421" s="165"/>
      <c r="Q1421" s="148">
        <f t="shared" si="365"/>
        <v>46474.775999999983</v>
      </c>
      <c r="R1421" s="168"/>
      <c r="S1421" s="65"/>
      <c r="T1421" s="134"/>
    </row>
    <row r="1422" spans="1:20" ht="24.75" customHeight="1">
      <c r="A1422" s="15" t="s">
        <v>1262</v>
      </c>
      <c r="B1422" s="80"/>
      <c r="C1422" s="81"/>
      <c r="D1422" s="82">
        <f t="shared" ref="D1422:O1422" si="367">D1423</f>
        <v>54557.338000000003</v>
      </c>
      <c r="E1422" s="82">
        <f t="shared" si="367"/>
        <v>148744.995</v>
      </c>
      <c r="F1422" s="82">
        <f t="shared" si="367"/>
        <v>203000</v>
      </c>
      <c r="G1422" s="82">
        <f t="shared" si="367"/>
        <v>257000</v>
      </c>
      <c r="H1422" s="82">
        <f t="shared" si="367"/>
        <v>311000</v>
      </c>
      <c r="I1422" s="82">
        <f t="shared" si="367"/>
        <v>365000</v>
      </c>
      <c r="J1422" s="82">
        <f t="shared" si="367"/>
        <v>419000</v>
      </c>
      <c r="K1422" s="82">
        <f t="shared" si="367"/>
        <v>473000</v>
      </c>
      <c r="L1422" s="82">
        <f t="shared" si="367"/>
        <v>527000</v>
      </c>
      <c r="M1422" s="82">
        <f t="shared" si="367"/>
        <v>581000</v>
      </c>
      <c r="N1422" s="82">
        <f t="shared" si="367"/>
        <v>635000</v>
      </c>
      <c r="O1422" s="93">
        <f t="shared" si="367"/>
        <v>689000</v>
      </c>
      <c r="P1422" s="165">
        <f t="shared" ref="P1422:P1436" si="368">IF(E1422&lt;D1422,1,0)+IF(F1422&lt;E1422,1,0)+IF(G1422&lt;F1422,1,0)+IF(H1422&lt;G1422,1,0)+IF(I1422&lt;H1422,1,0)+IF(J1422&lt;I1422,1,0)+IF(K1422&lt;J1422,1,0)+IF(L1422&lt;K1422,1,0)+IF(M1422&lt;L1422,1,0)+IF(N1422&lt;M1422,1,0)+IF(O1422&lt;N1422,1,0)</f>
        <v>0</v>
      </c>
      <c r="Q1422" s="148">
        <f t="shared" si="365"/>
        <v>94187.656999999992</v>
      </c>
      <c r="R1422" s="168"/>
      <c r="S1422" s="65">
        <f t="shared" ref="S1422:S1453" si="369">+IF(F1422&lt;E1422,1,0)+IF(G1422&lt;F1422,1,0)+IF(H1422&lt;G1422,1,0)+IF(I1422&lt;H1422,1,0)+IF(J1422&lt;I1422,1,0)+IF(K1422&lt;J1422,1,0)+IF(L1422&lt;K1422,1,0)+IF(M1422&lt;L1422,1,0)+IF(N1422&lt;M1422,1,0)+IF(O1422&lt;N1422,1,0)</f>
        <v>0</v>
      </c>
      <c r="T1422" s="134"/>
    </row>
    <row r="1423" spans="1:20" ht="24.75" customHeight="1" outlineLevel="1">
      <c r="A1423" s="19"/>
      <c r="B1423" s="20">
        <v>4800000</v>
      </c>
      <c r="C1423" s="71" t="s">
        <v>1263</v>
      </c>
      <c r="D1423" s="57">
        <f t="shared" ref="D1423:O1423" si="370">+SUM(D1424:D1428)</f>
        <v>54557.338000000003</v>
      </c>
      <c r="E1423" s="57">
        <f t="shared" si="370"/>
        <v>148744.995</v>
      </c>
      <c r="F1423" s="57">
        <f t="shared" si="370"/>
        <v>203000</v>
      </c>
      <c r="G1423" s="57">
        <f t="shared" si="370"/>
        <v>257000</v>
      </c>
      <c r="H1423" s="57">
        <f t="shared" si="370"/>
        <v>311000</v>
      </c>
      <c r="I1423" s="57">
        <f t="shared" si="370"/>
        <v>365000</v>
      </c>
      <c r="J1423" s="57">
        <f t="shared" si="370"/>
        <v>419000</v>
      </c>
      <c r="K1423" s="57">
        <f t="shared" si="370"/>
        <v>473000</v>
      </c>
      <c r="L1423" s="57">
        <f t="shared" si="370"/>
        <v>527000</v>
      </c>
      <c r="M1423" s="57">
        <f t="shared" si="370"/>
        <v>581000</v>
      </c>
      <c r="N1423" s="57">
        <f t="shared" si="370"/>
        <v>635000</v>
      </c>
      <c r="O1423" s="63">
        <f t="shared" si="370"/>
        <v>689000</v>
      </c>
      <c r="P1423" s="165">
        <f t="shared" si="368"/>
        <v>0</v>
      </c>
      <c r="Q1423" s="148">
        <f t="shared" si="365"/>
        <v>94187.656999999992</v>
      </c>
      <c r="R1423" s="168"/>
      <c r="S1423" s="65">
        <f t="shared" si="369"/>
        <v>0</v>
      </c>
      <c r="T1423" s="134"/>
    </row>
    <row r="1424" spans="1:20" ht="24.75" customHeight="1" outlineLevel="1">
      <c r="A1424" s="19">
        <v>45001</v>
      </c>
      <c r="B1424" s="20">
        <v>4801000</v>
      </c>
      <c r="C1424" s="71" t="s">
        <v>1264</v>
      </c>
      <c r="D1424" s="57">
        <v>0</v>
      </c>
      <c r="E1424" s="57">
        <v>0</v>
      </c>
      <c r="F1424" s="57">
        <f>ROUND(Q$1424+E1424,-2)</f>
        <v>0</v>
      </c>
      <c r="G1424" s="57">
        <f>ROUND(Q$1424+F1424,-2)</f>
        <v>0</v>
      </c>
      <c r="H1424" s="57">
        <f>ROUND(Q$1424+G1424,-2)</f>
        <v>0</v>
      </c>
      <c r="I1424" s="57">
        <f>ROUND(Q$1424+H1424,-2)</f>
        <v>0</v>
      </c>
      <c r="J1424" s="57">
        <f>ROUND(Q$1424+I1424,-2)</f>
        <v>0</v>
      </c>
      <c r="K1424" s="57">
        <f>ROUND(Q$1424+J1424,-2)</f>
        <v>0</v>
      </c>
      <c r="L1424" s="57">
        <f>ROUND(Q$1424+K1424,-2)</f>
        <v>0</v>
      </c>
      <c r="M1424" s="57">
        <f>ROUND(Q$1424+L1424,-2)</f>
        <v>0</v>
      </c>
      <c r="N1424" s="57">
        <f>ROUND(Q$1424+M1424,-2)</f>
        <v>0</v>
      </c>
      <c r="O1424" s="63">
        <f>ROUND(Q$1424+N1424,-2)</f>
        <v>0</v>
      </c>
      <c r="P1424" s="165">
        <f t="shared" si="368"/>
        <v>0</v>
      </c>
      <c r="Q1424" s="148">
        <f t="shared" si="365"/>
        <v>0</v>
      </c>
      <c r="R1424" s="168"/>
      <c r="S1424" s="65">
        <f t="shared" si="369"/>
        <v>0</v>
      </c>
      <c r="T1424" s="134"/>
    </row>
    <row r="1425" spans="1:20" ht="24.75" customHeight="1" outlineLevel="1">
      <c r="A1425" s="19">
        <v>45002</v>
      </c>
      <c r="B1425" s="20">
        <v>4802000</v>
      </c>
      <c r="C1425" s="71" t="s">
        <v>1265</v>
      </c>
      <c r="D1425" s="57">
        <v>0</v>
      </c>
      <c r="E1425" s="57">
        <v>0</v>
      </c>
      <c r="F1425" s="57">
        <f>ROUND(Q$1425+E1425,-2)</f>
        <v>0</v>
      </c>
      <c r="G1425" s="57">
        <f>ROUND(Q$1425+F1425,-2)</f>
        <v>0</v>
      </c>
      <c r="H1425" s="57">
        <f>ROUND(Q$1425+G1425,-2)</f>
        <v>0</v>
      </c>
      <c r="I1425" s="57">
        <f>ROUND(Q$1425+H1425,-2)</f>
        <v>0</v>
      </c>
      <c r="J1425" s="57">
        <f>ROUND(Q$1425+I1425,-2)</f>
        <v>0</v>
      </c>
      <c r="K1425" s="57">
        <f>ROUND(Q$1425+J1425,-2)</f>
        <v>0</v>
      </c>
      <c r="L1425" s="57">
        <f>ROUND(Q$1425+K1425,-2)</f>
        <v>0</v>
      </c>
      <c r="M1425" s="57">
        <f>ROUND(Q$1425+L1425,-2)</f>
        <v>0</v>
      </c>
      <c r="N1425" s="57">
        <f>ROUND(Q$1425+M1425,-2)</f>
        <v>0</v>
      </c>
      <c r="O1425" s="63">
        <f>ROUND(Q$1425+N1425,-2)</f>
        <v>0</v>
      </c>
      <c r="P1425" s="165">
        <f t="shared" si="368"/>
        <v>0</v>
      </c>
      <c r="Q1425" s="148">
        <f t="shared" si="365"/>
        <v>0</v>
      </c>
      <c r="R1425" s="168"/>
      <c r="S1425" s="65">
        <f t="shared" si="369"/>
        <v>0</v>
      </c>
      <c r="T1425" s="134"/>
    </row>
    <row r="1426" spans="1:20" ht="24.75" customHeight="1" outlineLevel="1">
      <c r="A1426" s="19">
        <v>45006</v>
      </c>
      <c r="B1426" s="20">
        <v>4803000</v>
      </c>
      <c r="C1426" s="71" t="s">
        <v>1266</v>
      </c>
      <c r="D1426" s="57">
        <v>0</v>
      </c>
      <c r="E1426" s="57">
        <v>40211.618999999999</v>
      </c>
      <c r="F1426" s="57">
        <v>40500</v>
      </c>
      <c r="G1426" s="57">
        <v>40500</v>
      </c>
      <c r="H1426" s="57">
        <v>40500</v>
      </c>
      <c r="I1426" s="57">
        <v>40500</v>
      </c>
      <c r="J1426" s="57">
        <v>40500</v>
      </c>
      <c r="K1426" s="57">
        <v>40500</v>
      </c>
      <c r="L1426" s="57">
        <v>40500</v>
      </c>
      <c r="M1426" s="57">
        <v>40500</v>
      </c>
      <c r="N1426" s="57">
        <v>40500</v>
      </c>
      <c r="O1426" s="63">
        <v>40500</v>
      </c>
      <c r="P1426" s="165">
        <f t="shared" si="368"/>
        <v>0</v>
      </c>
      <c r="Q1426" s="148">
        <f t="shared" si="365"/>
        <v>40211.618999999999</v>
      </c>
      <c r="R1426" s="168"/>
      <c r="S1426" s="65">
        <f t="shared" si="369"/>
        <v>0</v>
      </c>
      <c r="T1426" s="134"/>
    </row>
    <row r="1427" spans="1:20" ht="24.75" customHeight="1" outlineLevel="1">
      <c r="A1427" s="19">
        <v>45009</v>
      </c>
      <c r="B1427" s="20">
        <v>4804000</v>
      </c>
      <c r="C1427" s="71" t="s">
        <v>1267</v>
      </c>
      <c r="D1427" s="57">
        <v>0</v>
      </c>
      <c r="E1427" s="57">
        <v>0</v>
      </c>
      <c r="F1427" s="57">
        <f>ROUND(Q$1427+E1427,-2)</f>
        <v>0</v>
      </c>
      <c r="G1427" s="57">
        <f>ROUND(Q$1427+F1427,-2)</f>
        <v>0</v>
      </c>
      <c r="H1427" s="57">
        <f>ROUND(Q$1427+G1427,-2)</f>
        <v>0</v>
      </c>
      <c r="I1427" s="57">
        <f>ROUND(Q$1427+H1427,-2)</f>
        <v>0</v>
      </c>
      <c r="J1427" s="57">
        <f>ROUND(Q$1427+I1427,-2)</f>
        <v>0</v>
      </c>
      <c r="K1427" s="57">
        <f>ROUND(Q$1427+J1427,-2)</f>
        <v>0</v>
      </c>
      <c r="L1427" s="57">
        <f>ROUND(Q$1427+K1427,-2)</f>
        <v>0</v>
      </c>
      <c r="M1427" s="57">
        <f>ROUND(Q$1427+L1427,-2)</f>
        <v>0</v>
      </c>
      <c r="N1427" s="57">
        <f>ROUND(Q$1427+M1427,-2)</f>
        <v>0</v>
      </c>
      <c r="O1427" s="63">
        <f>ROUND(Q$1427+N1427,-2)</f>
        <v>0</v>
      </c>
      <c r="P1427" s="165">
        <f t="shared" si="368"/>
        <v>0</v>
      </c>
      <c r="Q1427" s="148">
        <f t="shared" si="365"/>
        <v>0</v>
      </c>
      <c r="R1427" s="168"/>
      <c r="S1427" s="65">
        <f t="shared" si="369"/>
        <v>0</v>
      </c>
      <c r="T1427" s="134"/>
    </row>
    <row r="1428" spans="1:20" ht="24.75" customHeight="1" outlineLevel="1">
      <c r="A1428" s="19"/>
      <c r="B1428" s="20"/>
      <c r="C1428" s="71" t="s">
        <v>1268</v>
      </c>
      <c r="D1428" s="57">
        <f t="shared" ref="D1428:O1428" si="371">+SUM(D1429:D1431)</f>
        <v>54557.338000000003</v>
      </c>
      <c r="E1428" s="57">
        <f t="shared" si="371"/>
        <v>108533.376</v>
      </c>
      <c r="F1428" s="57">
        <f t="shared" si="371"/>
        <v>162500</v>
      </c>
      <c r="G1428" s="57">
        <f t="shared" si="371"/>
        <v>216500</v>
      </c>
      <c r="H1428" s="57">
        <f t="shared" si="371"/>
        <v>270500</v>
      </c>
      <c r="I1428" s="57">
        <f t="shared" si="371"/>
        <v>324500</v>
      </c>
      <c r="J1428" s="57">
        <f t="shared" si="371"/>
        <v>378500</v>
      </c>
      <c r="K1428" s="57">
        <f t="shared" si="371"/>
        <v>432500</v>
      </c>
      <c r="L1428" s="57">
        <f t="shared" si="371"/>
        <v>486500</v>
      </c>
      <c r="M1428" s="57">
        <f t="shared" si="371"/>
        <v>540500</v>
      </c>
      <c r="N1428" s="57">
        <f t="shared" si="371"/>
        <v>594500</v>
      </c>
      <c r="O1428" s="63">
        <f t="shared" si="371"/>
        <v>648500</v>
      </c>
      <c r="P1428" s="165">
        <f t="shared" si="368"/>
        <v>0</v>
      </c>
      <c r="Q1428" s="148">
        <f t="shared" si="365"/>
        <v>53976.038</v>
      </c>
      <c r="R1428" s="168"/>
      <c r="S1428" s="65">
        <f t="shared" si="369"/>
        <v>0</v>
      </c>
      <c r="T1428" s="134"/>
    </row>
    <row r="1429" spans="1:20" ht="24.75" customHeight="1" outlineLevel="1">
      <c r="A1429" s="19">
        <v>45011</v>
      </c>
      <c r="B1429" s="20">
        <v>4809100</v>
      </c>
      <c r="C1429" s="71" t="s">
        <v>1269</v>
      </c>
      <c r="D1429" s="57">
        <v>0</v>
      </c>
      <c r="E1429" s="57">
        <v>0</v>
      </c>
      <c r="F1429" s="57">
        <f>ROUND(Q$1429+E1429,-2)</f>
        <v>0</v>
      </c>
      <c r="G1429" s="57">
        <f>ROUND(Q$1429+F1429,-2)</f>
        <v>0</v>
      </c>
      <c r="H1429" s="57">
        <f>ROUND(Q$1429+G1429,-2)</f>
        <v>0</v>
      </c>
      <c r="I1429" s="57">
        <f>ROUND(Q$1429+H1429,-2)</f>
        <v>0</v>
      </c>
      <c r="J1429" s="57">
        <f>ROUND(Q$1429+I1429,-2)</f>
        <v>0</v>
      </c>
      <c r="K1429" s="57">
        <f>ROUND(Q$1429+J1429,-2)</f>
        <v>0</v>
      </c>
      <c r="L1429" s="57">
        <f>ROUND(Q$1429+K1429,-2)</f>
        <v>0</v>
      </c>
      <c r="M1429" s="57">
        <f>ROUND(Q$1429+L1429,-2)</f>
        <v>0</v>
      </c>
      <c r="N1429" s="57">
        <f>ROUND(Q$1429+M1429,-2)</f>
        <v>0</v>
      </c>
      <c r="O1429" s="63">
        <f>ROUND(Q$1429+N1429,-2)</f>
        <v>0</v>
      </c>
      <c r="P1429" s="165">
        <f t="shared" si="368"/>
        <v>0</v>
      </c>
      <c r="Q1429" s="148">
        <f t="shared" si="365"/>
        <v>0</v>
      </c>
      <c r="R1429" s="168"/>
      <c r="S1429" s="65">
        <f t="shared" si="369"/>
        <v>0</v>
      </c>
      <c r="T1429" s="134"/>
    </row>
    <row r="1430" spans="1:20" ht="24.75" customHeight="1" outlineLevel="1">
      <c r="A1430" s="19">
        <v>45012</v>
      </c>
      <c r="B1430" s="20">
        <v>4809101</v>
      </c>
      <c r="C1430" s="71" t="s">
        <v>1270</v>
      </c>
      <c r="D1430" s="57">
        <v>54557.338000000003</v>
      </c>
      <c r="E1430" s="57">
        <v>108433.376</v>
      </c>
      <c r="F1430" s="57">
        <f>ROUND(Q$1430+E1430,-2)</f>
        <v>162300</v>
      </c>
      <c r="G1430" s="57">
        <f>ROUND(Q$1430+F1430,-2)</f>
        <v>216200</v>
      </c>
      <c r="H1430" s="57">
        <f>ROUND(Q$1430+G1430,-2)</f>
        <v>270100</v>
      </c>
      <c r="I1430" s="57">
        <f>ROUND(Q$1430+H1430,-2)</f>
        <v>324000</v>
      </c>
      <c r="J1430" s="57">
        <f>ROUND(Q$1430+I1430,-2)</f>
        <v>377900</v>
      </c>
      <c r="K1430" s="57">
        <f>ROUND(Q$1430+J1430,-2)</f>
        <v>431800</v>
      </c>
      <c r="L1430" s="57">
        <f>ROUND(Q$1430+K1430,-2)</f>
        <v>485700</v>
      </c>
      <c r="M1430" s="57">
        <f>ROUND(Q$1430+L1430,-2)</f>
        <v>539600</v>
      </c>
      <c r="N1430" s="57">
        <f>ROUND(Q$1430+M1430,-2)</f>
        <v>593500</v>
      </c>
      <c r="O1430" s="63">
        <f>ROUND(Q$1430+N1430,-2)</f>
        <v>647400</v>
      </c>
      <c r="P1430" s="165">
        <f t="shared" si="368"/>
        <v>0</v>
      </c>
      <c r="Q1430" s="148">
        <f t="shared" si="365"/>
        <v>53876.038</v>
      </c>
      <c r="R1430" s="168"/>
      <c r="S1430" s="65">
        <f t="shared" si="369"/>
        <v>0</v>
      </c>
      <c r="T1430" s="134"/>
    </row>
    <row r="1431" spans="1:20" ht="24.75" customHeight="1" outlineLevel="1">
      <c r="A1431" s="19">
        <v>45999</v>
      </c>
      <c r="B1431" s="20">
        <v>4809099</v>
      </c>
      <c r="C1431" s="71" t="s">
        <v>174</v>
      </c>
      <c r="D1431" s="57">
        <v>0</v>
      </c>
      <c r="E1431" s="57">
        <v>100</v>
      </c>
      <c r="F1431" s="57">
        <f>ROUND(Q$1431+E1431,-2)</f>
        <v>200</v>
      </c>
      <c r="G1431" s="57">
        <f>ROUND(Q$1431+F1431,-2)</f>
        <v>300</v>
      </c>
      <c r="H1431" s="57">
        <f>ROUND(Q$1431+G1431,-2)</f>
        <v>400</v>
      </c>
      <c r="I1431" s="57">
        <f>ROUND(Q$1431+H1431,-2)</f>
        <v>500</v>
      </c>
      <c r="J1431" s="57">
        <f>ROUND(Q$1431+I1431,-2)</f>
        <v>600</v>
      </c>
      <c r="K1431" s="57">
        <f>ROUND(Q$1431+J1431,-2)</f>
        <v>700</v>
      </c>
      <c r="L1431" s="57">
        <f>ROUND(Q$1431+K1431,-2)</f>
        <v>800</v>
      </c>
      <c r="M1431" s="57">
        <f>ROUND(Q$1431+L1431,-2)</f>
        <v>900</v>
      </c>
      <c r="N1431" s="57">
        <f>ROUND(Q$1431+M1431,-2)</f>
        <v>1000</v>
      </c>
      <c r="O1431" s="63">
        <f>ROUND(Q$1431+N1431,-2)</f>
        <v>1100</v>
      </c>
      <c r="P1431" s="165">
        <f t="shared" si="368"/>
        <v>0</v>
      </c>
      <c r="Q1431" s="148">
        <f t="shared" si="365"/>
        <v>100</v>
      </c>
      <c r="R1431" s="168"/>
      <c r="S1431" s="65">
        <f t="shared" si="369"/>
        <v>0</v>
      </c>
      <c r="T1431" s="134"/>
    </row>
    <row r="1432" spans="1:20" ht="24.75" customHeight="1">
      <c r="A1432" s="48" t="s">
        <v>1271</v>
      </c>
      <c r="B1432" s="49"/>
      <c r="C1432" s="50" t="s">
        <v>103</v>
      </c>
      <c r="D1432" s="51">
        <f t="shared" ref="D1432:O1432" si="372">D1433</f>
        <v>29951.800000000003</v>
      </c>
      <c r="E1432" s="51">
        <f t="shared" si="372"/>
        <v>77664.681000000011</v>
      </c>
      <c r="F1432" s="51">
        <f t="shared" si="372"/>
        <v>248900</v>
      </c>
      <c r="G1432" s="51">
        <f t="shared" si="372"/>
        <v>454200</v>
      </c>
      <c r="H1432" s="51">
        <f t="shared" si="372"/>
        <v>659500</v>
      </c>
      <c r="I1432" s="51">
        <f t="shared" si="372"/>
        <v>864800</v>
      </c>
      <c r="J1432" s="51">
        <f t="shared" si="372"/>
        <v>1495100</v>
      </c>
      <c r="K1432" s="51">
        <f t="shared" si="372"/>
        <v>1775400</v>
      </c>
      <c r="L1432" s="51">
        <f t="shared" si="372"/>
        <v>2055700</v>
      </c>
      <c r="M1432" s="51">
        <f t="shared" si="372"/>
        <v>2381000</v>
      </c>
      <c r="N1432" s="51">
        <f t="shared" si="372"/>
        <v>2706300</v>
      </c>
      <c r="O1432" s="53">
        <f t="shared" si="372"/>
        <v>3031600</v>
      </c>
      <c r="P1432" s="165">
        <f t="shared" si="368"/>
        <v>0</v>
      </c>
      <c r="Q1432" s="148">
        <f t="shared" si="365"/>
        <v>47712.881000000008</v>
      </c>
      <c r="R1432" s="168"/>
      <c r="S1432" s="65">
        <f t="shared" si="369"/>
        <v>0</v>
      </c>
      <c r="T1432" s="134"/>
    </row>
    <row r="1433" spans="1:20" ht="24.75" customHeight="1" outlineLevel="1">
      <c r="A1433" s="19"/>
      <c r="B1433" s="20">
        <v>5800000</v>
      </c>
      <c r="C1433" s="71" t="s">
        <v>1272</v>
      </c>
      <c r="D1433" s="57">
        <f t="shared" ref="D1433:O1433" si="373">+SUM(D1434:D1436)</f>
        <v>29951.800000000003</v>
      </c>
      <c r="E1433" s="57">
        <f t="shared" si="373"/>
        <v>77664.681000000011</v>
      </c>
      <c r="F1433" s="57">
        <f t="shared" si="373"/>
        <v>248900</v>
      </c>
      <c r="G1433" s="57">
        <f t="shared" si="373"/>
        <v>454200</v>
      </c>
      <c r="H1433" s="57">
        <f t="shared" si="373"/>
        <v>659500</v>
      </c>
      <c r="I1433" s="57">
        <f t="shared" si="373"/>
        <v>864800</v>
      </c>
      <c r="J1433" s="57">
        <f t="shared" si="373"/>
        <v>1495100</v>
      </c>
      <c r="K1433" s="57">
        <f t="shared" si="373"/>
        <v>1775400</v>
      </c>
      <c r="L1433" s="57">
        <f t="shared" si="373"/>
        <v>2055700</v>
      </c>
      <c r="M1433" s="57">
        <f t="shared" si="373"/>
        <v>2381000</v>
      </c>
      <c r="N1433" s="57">
        <f t="shared" si="373"/>
        <v>2706300</v>
      </c>
      <c r="O1433" s="63">
        <f t="shared" si="373"/>
        <v>3031600</v>
      </c>
      <c r="P1433" s="165">
        <f t="shared" si="368"/>
        <v>0</v>
      </c>
      <c r="Q1433" s="148">
        <f t="shared" si="365"/>
        <v>47712.881000000008</v>
      </c>
      <c r="R1433" s="168"/>
      <c r="S1433" s="65">
        <f t="shared" si="369"/>
        <v>0</v>
      </c>
      <c r="T1433" s="134"/>
    </row>
    <row r="1434" spans="1:20" ht="24.75" customHeight="1" outlineLevel="1">
      <c r="A1434" s="19">
        <v>57010</v>
      </c>
      <c r="B1434" s="20">
        <v>5801111</v>
      </c>
      <c r="C1434" s="71" t="s">
        <v>1273</v>
      </c>
      <c r="D1434" s="57">
        <v>0</v>
      </c>
      <c r="E1434" s="57">
        <v>0</v>
      </c>
      <c r="F1434" s="57">
        <f>+ROUND(Q$1434+E1434,-2)</f>
        <v>0</v>
      </c>
      <c r="G1434" s="57">
        <f>+ROUND(Q$1434+F1434,-2)</f>
        <v>0</v>
      </c>
      <c r="H1434" s="57">
        <f>+ROUND(Q$1434+G1434,-2)</f>
        <v>0</v>
      </c>
      <c r="I1434" s="57">
        <f>+ROUND(Q$1434+H1434,-2)</f>
        <v>0</v>
      </c>
      <c r="J1434" s="57">
        <f>+ROUND(Q$1434+I1434,-2)</f>
        <v>0</v>
      </c>
      <c r="K1434" s="57">
        <f>+ROUND(Q$1434+J1434,-2)</f>
        <v>0</v>
      </c>
      <c r="L1434" s="57">
        <f>+ROUND(Q$1434+K1434,-2)</f>
        <v>0</v>
      </c>
      <c r="M1434" s="57">
        <f>+ROUND(Q$1434+L1434,-2)</f>
        <v>0</v>
      </c>
      <c r="N1434" s="57">
        <f>+ROUND(Q$1434+M1434,-2)</f>
        <v>0</v>
      </c>
      <c r="O1434" s="63">
        <f>+ROUND(Q$1434+N1434,-2)</f>
        <v>0</v>
      </c>
      <c r="P1434" s="165">
        <f t="shared" si="368"/>
        <v>0</v>
      </c>
      <c r="Q1434" s="148">
        <f t="shared" si="365"/>
        <v>0</v>
      </c>
      <c r="R1434" s="168"/>
      <c r="S1434" s="65">
        <f t="shared" si="369"/>
        <v>0</v>
      </c>
      <c r="T1434" s="134"/>
    </row>
    <row r="1435" spans="1:20" ht="24.75" customHeight="1" outlineLevel="1">
      <c r="A1435" s="19">
        <v>57060</v>
      </c>
      <c r="B1435" s="20">
        <v>5801211</v>
      </c>
      <c r="C1435" s="71" t="s">
        <v>1274</v>
      </c>
      <c r="D1435" s="57">
        <v>8627.4189999999999</v>
      </c>
      <c r="E1435" s="57">
        <v>0</v>
      </c>
      <c r="F1435" s="57">
        <f>+ROUND(Q$1435+E1435,-2)</f>
        <v>0</v>
      </c>
      <c r="G1435" s="57">
        <f>+ROUND(Q$1435+F1435,-2)</f>
        <v>0</v>
      </c>
      <c r="H1435" s="57">
        <f>+ROUND(Q$1435+G1435,-2)</f>
        <v>0</v>
      </c>
      <c r="I1435" s="57">
        <f>+ROUND(Q$1435+H1435,-2)</f>
        <v>0</v>
      </c>
      <c r="J1435" s="57">
        <f>+ROUND(Q$1435+I1435,-2)</f>
        <v>0</v>
      </c>
      <c r="K1435" s="57">
        <f>+ROUND(Q$1435+J1435,-2)</f>
        <v>0</v>
      </c>
      <c r="L1435" s="57">
        <f>+ROUND(Q$1435+K1435,-2)</f>
        <v>0</v>
      </c>
      <c r="M1435" s="57">
        <f>+ROUND(Q$1435+L1435,-2)</f>
        <v>0</v>
      </c>
      <c r="N1435" s="57">
        <f>+ROUND(Q$1435+M1435,-2)</f>
        <v>0</v>
      </c>
      <c r="O1435" s="63">
        <f>+ROUND(Q$1435+N1435,-2)</f>
        <v>0</v>
      </c>
      <c r="P1435" s="165">
        <f t="shared" si="368"/>
        <v>1</v>
      </c>
      <c r="Q1435" s="148">
        <f>+IF(E1435-D1435&lt;0,0,E1435-D1435)</f>
        <v>0</v>
      </c>
      <c r="R1435" s="168"/>
      <c r="S1435" s="65">
        <f t="shared" si="369"/>
        <v>0</v>
      </c>
      <c r="T1435" s="134"/>
    </row>
    <row r="1436" spans="1:20" ht="24.75" customHeight="1" outlineLevel="1">
      <c r="A1436" s="19">
        <v>57090</v>
      </c>
      <c r="B1436" s="20">
        <v>5801900</v>
      </c>
      <c r="C1436" s="71" t="s">
        <v>1275</v>
      </c>
      <c r="D1436" s="57">
        <f>+SUM(D1437:D1453)</f>
        <v>21324.381000000001</v>
      </c>
      <c r="E1436" s="57">
        <f>+SUM(E1437:E1453)</f>
        <v>77664.681000000011</v>
      </c>
      <c r="F1436" s="57">
        <f>+SUM(F1437:F1453)-F1442-F1443</f>
        <v>248900</v>
      </c>
      <c r="G1436" s="57">
        <f t="shared" ref="G1436:O1436" si="374">+SUM(G1437:G1453)-G1442-G1443</f>
        <v>454200</v>
      </c>
      <c r="H1436" s="57">
        <f t="shared" si="374"/>
        <v>659500</v>
      </c>
      <c r="I1436" s="57">
        <f t="shared" si="374"/>
        <v>864800</v>
      </c>
      <c r="J1436" s="57">
        <f t="shared" si="374"/>
        <v>1495100</v>
      </c>
      <c r="K1436" s="57">
        <f t="shared" si="374"/>
        <v>1775400</v>
      </c>
      <c r="L1436" s="57">
        <f t="shared" si="374"/>
        <v>2055700</v>
      </c>
      <c r="M1436" s="57">
        <f t="shared" si="374"/>
        <v>2381000</v>
      </c>
      <c r="N1436" s="57">
        <f t="shared" si="374"/>
        <v>2706300</v>
      </c>
      <c r="O1436" s="63">
        <f t="shared" si="374"/>
        <v>3031600</v>
      </c>
      <c r="P1436" s="165">
        <f t="shared" si="368"/>
        <v>0</v>
      </c>
      <c r="Q1436" s="148">
        <f>+E1436-D1436</f>
        <v>56340.30000000001</v>
      </c>
      <c r="R1436" s="168"/>
      <c r="S1436" s="65">
        <f t="shared" si="369"/>
        <v>0</v>
      </c>
      <c r="T1436" s="134"/>
    </row>
    <row r="1437" spans="1:20" ht="24.75" customHeight="1" outlineLevel="1">
      <c r="A1437" s="19">
        <v>57091</v>
      </c>
      <c r="B1437" s="20">
        <v>5801901</v>
      </c>
      <c r="C1437" s="71" t="s">
        <v>1276</v>
      </c>
      <c r="D1437" s="57">
        <v>0</v>
      </c>
      <c r="E1437" s="57">
        <v>0</v>
      </c>
      <c r="F1437" s="57">
        <v>12000</v>
      </c>
      <c r="G1437" s="57">
        <v>16000</v>
      </c>
      <c r="H1437" s="57">
        <v>20000</v>
      </c>
      <c r="I1437" s="57">
        <v>24000</v>
      </c>
      <c r="J1437" s="57">
        <v>28000</v>
      </c>
      <c r="K1437" s="57">
        <v>32000</v>
      </c>
      <c r="L1437" s="57">
        <v>36000</v>
      </c>
      <c r="M1437" s="57">
        <v>40000</v>
      </c>
      <c r="N1437" s="57">
        <v>44000</v>
      </c>
      <c r="O1437" s="63">
        <v>48000</v>
      </c>
      <c r="P1437" s="164"/>
      <c r="Q1437" s="148">
        <f>+E1437-D1437</f>
        <v>0</v>
      </c>
      <c r="R1437" s="167"/>
      <c r="S1437" s="65">
        <f t="shared" si="369"/>
        <v>0</v>
      </c>
      <c r="T1437" s="134"/>
    </row>
    <row r="1438" spans="1:20" ht="24.75" customHeight="1" outlineLevel="1">
      <c r="A1438" s="19">
        <v>57092</v>
      </c>
      <c r="B1438" s="20">
        <v>5801902</v>
      </c>
      <c r="C1438" s="71" t="s">
        <v>1277</v>
      </c>
      <c r="D1438" s="57">
        <v>11546.380999999999</v>
      </c>
      <c r="E1438" s="57">
        <v>17035.881000000001</v>
      </c>
      <c r="F1438" s="57">
        <v>30000</v>
      </c>
      <c r="G1438" s="57">
        <v>40000</v>
      </c>
      <c r="H1438" s="57">
        <v>50000</v>
      </c>
      <c r="I1438" s="57">
        <v>60000</v>
      </c>
      <c r="J1438" s="57">
        <v>420000</v>
      </c>
      <c r="K1438" s="57">
        <v>430000</v>
      </c>
      <c r="L1438" s="57">
        <v>440000</v>
      </c>
      <c r="M1438" s="57">
        <v>450000</v>
      </c>
      <c r="N1438" s="57">
        <v>460000</v>
      </c>
      <c r="O1438" s="63">
        <v>470000</v>
      </c>
      <c r="P1438" s="164"/>
      <c r="Q1438" s="148">
        <f>+E1438-D1438</f>
        <v>5489.5000000000018</v>
      </c>
      <c r="R1438" s="167"/>
      <c r="S1438" s="65">
        <f t="shared" si="369"/>
        <v>0</v>
      </c>
      <c r="T1438" s="134"/>
    </row>
    <row r="1439" spans="1:20" ht="24.75" customHeight="1" outlineLevel="1">
      <c r="A1439" s="19">
        <v>57094</v>
      </c>
      <c r="B1439" s="20">
        <v>5801903</v>
      </c>
      <c r="C1439" s="71" t="s">
        <v>1278</v>
      </c>
      <c r="D1439" s="57">
        <v>0</v>
      </c>
      <c r="E1439" s="57">
        <v>0</v>
      </c>
      <c r="F1439" s="57">
        <v>0</v>
      </c>
      <c r="G1439" s="57">
        <v>0</v>
      </c>
      <c r="H1439" s="57">
        <v>0</v>
      </c>
      <c r="I1439" s="57">
        <v>0</v>
      </c>
      <c r="J1439" s="57">
        <v>0</v>
      </c>
      <c r="K1439" s="57">
        <v>0</v>
      </c>
      <c r="L1439" s="57">
        <v>0</v>
      </c>
      <c r="M1439" s="57">
        <v>0</v>
      </c>
      <c r="N1439" s="57">
        <v>0</v>
      </c>
      <c r="O1439" s="63">
        <v>0</v>
      </c>
      <c r="P1439" s="164"/>
      <c r="Q1439" s="148">
        <f>+E1439-D1439</f>
        <v>0</v>
      </c>
      <c r="R1439" s="168"/>
      <c r="S1439" s="65">
        <f t="shared" si="369"/>
        <v>0</v>
      </c>
      <c r="T1439" s="134"/>
    </row>
    <row r="1440" spans="1:20" ht="24.75" customHeight="1" outlineLevel="1">
      <c r="A1440" s="19">
        <v>57093</v>
      </c>
      <c r="B1440" s="20">
        <v>5801904</v>
      </c>
      <c r="C1440" s="71" t="s">
        <v>1279</v>
      </c>
      <c r="D1440" s="57">
        <v>0</v>
      </c>
      <c r="E1440" s="57">
        <v>0</v>
      </c>
      <c r="F1440" s="57">
        <v>0</v>
      </c>
      <c r="G1440" s="57">
        <v>0</v>
      </c>
      <c r="H1440" s="57">
        <v>0</v>
      </c>
      <c r="I1440" s="57">
        <v>0</v>
      </c>
      <c r="J1440" s="57">
        <v>0</v>
      </c>
      <c r="K1440" s="57">
        <v>0</v>
      </c>
      <c r="L1440" s="57">
        <v>0</v>
      </c>
      <c r="M1440" s="57">
        <v>0</v>
      </c>
      <c r="N1440" s="57">
        <v>0</v>
      </c>
      <c r="O1440" s="63">
        <v>0</v>
      </c>
      <c r="P1440" s="164"/>
      <c r="Q1440" s="148">
        <f>+E1440-D1440</f>
        <v>0</v>
      </c>
      <c r="R1440" s="168"/>
      <c r="S1440" s="65">
        <f t="shared" si="369"/>
        <v>0</v>
      </c>
      <c r="T1440" s="134"/>
    </row>
    <row r="1441" spans="1:20" ht="24.75" customHeight="1" outlineLevel="1">
      <c r="A1441" s="19">
        <v>57099</v>
      </c>
      <c r="B1441" s="20">
        <v>5801999</v>
      </c>
      <c r="C1441" s="71" t="s">
        <v>174</v>
      </c>
      <c r="D1441" s="57">
        <v>9778</v>
      </c>
      <c r="E1441" s="57">
        <v>60628.800000000003</v>
      </c>
      <c r="F1441" s="57">
        <f>+ROUND(E1441+Q$1441+F1442+F1443,-2)</f>
        <v>186900</v>
      </c>
      <c r="G1441" s="57">
        <f>+ROUND(F1441+Q$1441+G1442+G1443,-2)</f>
        <v>358200</v>
      </c>
      <c r="H1441" s="57">
        <f>+ROUND(G1441+Q$1441+H1442+H1443,-2)</f>
        <v>529500</v>
      </c>
      <c r="I1441" s="57">
        <f>+ROUND(H1441+Q$1441+I1442+I1443,-2)</f>
        <v>700800</v>
      </c>
      <c r="J1441" s="57">
        <f>+ROUND(I1441+Q$1441+J1442+J1443,-2)</f>
        <v>947100</v>
      </c>
      <c r="K1441" s="57">
        <f>+ROUND(J1441+Q$1441+K1442+K1443,-2)</f>
        <v>1193400</v>
      </c>
      <c r="L1441" s="57">
        <f>+ROUND(K1441+Q$1441+L1442+L1443,-2)</f>
        <v>1439700</v>
      </c>
      <c r="M1441" s="57">
        <f>+ROUND(L1441+Q$1441+M1442+M1443,-2)</f>
        <v>1731000</v>
      </c>
      <c r="N1441" s="57">
        <f>+ROUND(M1441+Q$1441+N1442+N1443,-2)</f>
        <v>2022300</v>
      </c>
      <c r="O1441" s="63">
        <f>+ROUND(N1441+Q$1441+O1442+O1443,-2)</f>
        <v>2313600</v>
      </c>
      <c r="P1441" s="180"/>
      <c r="Q1441" s="148">
        <v>21284.157500000001</v>
      </c>
      <c r="R1441" s="167"/>
      <c r="S1441" s="65">
        <f t="shared" si="369"/>
        <v>0</v>
      </c>
      <c r="T1441" s="134"/>
    </row>
    <row r="1442" spans="1:20" ht="24.75" customHeight="1" outlineLevel="1">
      <c r="A1442" s="19"/>
      <c r="B1442" s="20" t="s">
        <v>1280</v>
      </c>
      <c r="C1442" s="71" t="s">
        <v>1281</v>
      </c>
      <c r="D1442" s="57">
        <v>0</v>
      </c>
      <c r="E1442" s="57">
        <v>0</v>
      </c>
      <c r="F1442" s="57">
        <v>15000</v>
      </c>
      <c r="G1442" s="57">
        <v>15000</v>
      </c>
      <c r="H1442" s="57">
        <v>15000</v>
      </c>
      <c r="I1442" s="57">
        <v>15000</v>
      </c>
      <c r="J1442" s="57">
        <v>0</v>
      </c>
      <c r="K1442" s="57">
        <v>0</v>
      </c>
      <c r="L1442" s="57">
        <v>0</v>
      </c>
      <c r="M1442" s="57">
        <v>0</v>
      </c>
      <c r="N1442" s="57">
        <v>0</v>
      </c>
      <c r="O1442" s="63">
        <v>0</v>
      </c>
      <c r="P1442" s="180"/>
      <c r="Q1442" s="148"/>
      <c r="R1442" s="167"/>
      <c r="S1442" s="65"/>
      <c r="T1442" s="134"/>
    </row>
    <row r="1443" spans="1:20" ht="24.75" customHeight="1" outlineLevel="1">
      <c r="A1443" s="19"/>
      <c r="B1443" s="20" t="s">
        <v>1282</v>
      </c>
      <c r="C1443" s="71" t="s">
        <v>1283</v>
      </c>
      <c r="D1443" s="57">
        <v>0</v>
      </c>
      <c r="E1443" s="57">
        <v>0</v>
      </c>
      <c r="F1443" s="57">
        <v>90000</v>
      </c>
      <c r="G1443" s="57">
        <v>135000</v>
      </c>
      <c r="H1443" s="57">
        <v>135000</v>
      </c>
      <c r="I1443" s="57">
        <v>135000</v>
      </c>
      <c r="J1443" s="57">
        <v>225000</v>
      </c>
      <c r="K1443" s="57">
        <v>225000</v>
      </c>
      <c r="L1443" s="57">
        <v>225000</v>
      </c>
      <c r="M1443" s="57">
        <v>270000</v>
      </c>
      <c r="N1443" s="57">
        <v>270000</v>
      </c>
      <c r="O1443" s="63">
        <v>270000</v>
      </c>
      <c r="P1443" s="180"/>
      <c r="Q1443" s="148"/>
      <c r="R1443" s="167"/>
      <c r="S1443" s="65">
        <f t="shared" si="369"/>
        <v>0</v>
      </c>
      <c r="T1443" s="134"/>
    </row>
    <row r="1444" spans="1:20" ht="24.75" customHeight="1" outlineLevel="1">
      <c r="A1444" s="19">
        <v>57095</v>
      </c>
      <c r="B1444" s="20">
        <v>5801905</v>
      </c>
      <c r="C1444" s="71" t="s">
        <v>1284</v>
      </c>
      <c r="D1444" s="57">
        <v>0</v>
      </c>
      <c r="E1444" s="57">
        <v>0</v>
      </c>
      <c r="F1444" s="57">
        <v>20000</v>
      </c>
      <c r="G1444" s="57">
        <v>40000</v>
      </c>
      <c r="H1444" s="57">
        <v>60000</v>
      </c>
      <c r="I1444" s="57">
        <v>80000</v>
      </c>
      <c r="J1444" s="57">
        <v>100000</v>
      </c>
      <c r="K1444" s="57">
        <v>120000</v>
      </c>
      <c r="L1444" s="57">
        <v>140000</v>
      </c>
      <c r="M1444" s="57">
        <v>160000</v>
      </c>
      <c r="N1444" s="57">
        <v>180000</v>
      </c>
      <c r="O1444" s="63">
        <v>200000</v>
      </c>
      <c r="P1444" s="164"/>
      <c r="Q1444" s="148">
        <f t="shared" ref="Q1444:Q1453" si="375">+E1444-D1444</f>
        <v>0</v>
      </c>
      <c r="R1444" s="167"/>
      <c r="S1444" s="65">
        <f t="shared" si="369"/>
        <v>0</v>
      </c>
      <c r="T1444" s="134"/>
    </row>
    <row r="1445" spans="1:20" ht="24.75" customHeight="1" outlineLevel="1">
      <c r="A1445" s="19">
        <v>57100</v>
      </c>
      <c r="B1445" s="20">
        <v>5802000</v>
      </c>
      <c r="C1445" s="71" t="s">
        <v>1285</v>
      </c>
      <c r="D1445" s="57">
        <v>0</v>
      </c>
      <c r="E1445" s="57">
        <v>0</v>
      </c>
      <c r="F1445" s="57">
        <v>0</v>
      </c>
      <c r="G1445" s="57">
        <v>0</v>
      </c>
      <c r="H1445" s="57">
        <v>0</v>
      </c>
      <c r="I1445" s="57">
        <v>0</v>
      </c>
      <c r="J1445" s="57">
        <v>0</v>
      </c>
      <c r="K1445" s="57">
        <v>0</v>
      </c>
      <c r="L1445" s="57">
        <v>0</v>
      </c>
      <c r="M1445" s="57">
        <v>0</v>
      </c>
      <c r="N1445" s="57">
        <v>0</v>
      </c>
      <c r="O1445" s="63">
        <v>0</v>
      </c>
      <c r="P1445" s="65">
        <f t="shared" ref="P1445:P1453" si="376">IF(E1445&lt;D1445,1,0)+IF(F1445&lt;E1445,1,0)+IF(G1445&lt;F1445,1,0)+IF(H1445&lt;G1445,1,0)+IF(I1445&lt;H1445,1,0)+IF(J1445&lt;I1445,1,0)+IF(K1445&lt;J1445,1,0)+IF(L1445&lt;K1445,1,0)+IF(M1445&lt;L1445,1,0)+IF(N1445&lt;M1445,1,0)+IF(O1445&lt;N1445,1,0)</f>
        <v>0</v>
      </c>
      <c r="Q1445" s="148">
        <f t="shared" si="375"/>
        <v>0</v>
      </c>
      <c r="R1445" s="168"/>
      <c r="S1445" s="65">
        <f t="shared" si="369"/>
        <v>0</v>
      </c>
      <c r="T1445" s="134"/>
    </row>
    <row r="1446" spans="1:20" ht="24.75" customHeight="1" outlineLevel="1">
      <c r="A1446" s="19">
        <v>57101</v>
      </c>
      <c r="B1446" s="20">
        <v>5802001</v>
      </c>
      <c r="C1446" s="71" t="s">
        <v>1286</v>
      </c>
      <c r="D1446" s="57">
        <v>0</v>
      </c>
      <c r="E1446" s="57">
        <v>0</v>
      </c>
      <c r="F1446" s="57">
        <v>0</v>
      </c>
      <c r="G1446" s="57">
        <v>0</v>
      </c>
      <c r="H1446" s="57">
        <v>0</v>
      </c>
      <c r="I1446" s="57">
        <v>0</v>
      </c>
      <c r="J1446" s="57">
        <v>0</v>
      </c>
      <c r="K1446" s="57">
        <v>0</v>
      </c>
      <c r="L1446" s="57">
        <v>0</v>
      </c>
      <c r="M1446" s="57">
        <v>0</v>
      </c>
      <c r="N1446" s="57">
        <v>0</v>
      </c>
      <c r="O1446" s="63">
        <v>0</v>
      </c>
      <c r="P1446" s="65">
        <f t="shared" si="376"/>
        <v>0</v>
      </c>
      <c r="Q1446" s="148">
        <f t="shared" si="375"/>
        <v>0</v>
      </c>
      <c r="R1446" s="168"/>
      <c r="S1446" s="65">
        <f t="shared" si="369"/>
        <v>0</v>
      </c>
      <c r="T1446" s="134"/>
    </row>
    <row r="1447" spans="1:20" ht="24.75" customHeight="1" outlineLevel="1">
      <c r="A1447" s="19">
        <v>57102</v>
      </c>
      <c r="B1447" s="20">
        <v>5802002</v>
      </c>
      <c r="C1447" s="71" t="s">
        <v>1287</v>
      </c>
      <c r="D1447" s="57">
        <v>0</v>
      </c>
      <c r="E1447" s="57">
        <v>0</v>
      </c>
      <c r="F1447" s="57">
        <v>0</v>
      </c>
      <c r="G1447" s="57">
        <v>0</v>
      </c>
      <c r="H1447" s="57">
        <v>0</v>
      </c>
      <c r="I1447" s="57">
        <v>0</v>
      </c>
      <c r="J1447" s="57">
        <v>0</v>
      </c>
      <c r="K1447" s="57">
        <v>0</v>
      </c>
      <c r="L1447" s="57">
        <v>0</v>
      </c>
      <c r="M1447" s="57">
        <v>0</v>
      </c>
      <c r="N1447" s="57">
        <v>0</v>
      </c>
      <c r="O1447" s="63">
        <v>0</v>
      </c>
      <c r="P1447" s="65">
        <f t="shared" si="376"/>
        <v>0</v>
      </c>
      <c r="Q1447" s="148">
        <f t="shared" si="375"/>
        <v>0</v>
      </c>
      <c r="R1447" s="168"/>
      <c r="S1447" s="65">
        <f t="shared" si="369"/>
        <v>0</v>
      </c>
      <c r="T1447" s="134"/>
    </row>
    <row r="1448" spans="1:20" ht="24.75" customHeight="1" outlineLevel="1">
      <c r="A1448" s="19">
        <v>57103</v>
      </c>
      <c r="B1448" s="20">
        <v>5802003</v>
      </c>
      <c r="C1448" s="71" t="s">
        <v>1288</v>
      </c>
      <c r="D1448" s="57">
        <v>0</v>
      </c>
      <c r="E1448" s="57">
        <v>0</v>
      </c>
      <c r="F1448" s="57">
        <v>0</v>
      </c>
      <c r="G1448" s="57">
        <v>0</v>
      </c>
      <c r="H1448" s="57">
        <v>0</v>
      </c>
      <c r="I1448" s="57">
        <v>0</v>
      </c>
      <c r="J1448" s="57">
        <v>0</v>
      </c>
      <c r="K1448" s="57">
        <v>0</v>
      </c>
      <c r="L1448" s="57">
        <v>0</v>
      </c>
      <c r="M1448" s="57">
        <v>0</v>
      </c>
      <c r="N1448" s="57">
        <v>0</v>
      </c>
      <c r="O1448" s="63">
        <v>0</v>
      </c>
      <c r="P1448" s="65">
        <f t="shared" si="376"/>
        <v>0</v>
      </c>
      <c r="Q1448" s="148">
        <f t="shared" si="375"/>
        <v>0</v>
      </c>
      <c r="R1448" s="168"/>
      <c r="S1448" s="65">
        <f t="shared" si="369"/>
        <v>0</v>
      </c>
      <c r="T1448" s="134"/>
    </row>
    <row r="1449" spans="1:20" ht="24.75" customHeight="1" outlineLevel="1">
      <c r="A1449" s="19">
        <v>57104</v>
      </c>
      <c r="B1449" s="20">
        <v>5802004</v>
      </c>
      <c r="C1449" s="71" t="s">
        <v>1289</v>
      </c>
      <c r="D1449" s="57">
        <v>0</v>
      </c>
      <c r="E1449" s="57">
        <v>0</v>
      </c>
      <c r="F1449" s="57">
        <v>0</v>
      </c>
      <c r="G1449" s="57">
        <v>0</v>
      </c>
      <c r="H1449" s="57">
        <v>0</v>
      </c>
      <c r="I1449" s="57">
        <v>0</v>
      </c>
      <c r="J1449" s="57">
        <v>0</v>
      </c>
      <c r="K1449" s="57">
        <v>0</v>
      </c>
      <c r="L1449" s="57">
        <v>0</v>
      </c>
      <c r="M1449" s="57">
        <v>0</v>
      </c>
      <c r="N1449" s="57">
        <v>0</v>
      </c>
      <c r="O1449" s="63">
        <v>0</v>
      </c>
      <c r="P1449" s="65">
        <f t="shared" si="376"/>
        <v>0</v>
      </c>
      <c r="Q1449" s="148">
        <f t="shared" si="375"/>
        <v>0</v>
      </c>
      <c r="R1449" s="168"/>
      <c r="S1449" s="65">
        <f t="shared" si="369"/>
        <v>0</v>
      </c>
      <c r="T1449" s="134"/>
    </row>
    <row r="1450" spans="1:20" ht="24.75" customHeight="1" outlineLevel="1">
      <c r="A1450" s="19">
        <v>57105</v>
      </c>
      <c r="B1450" s="20">
        <v>5802005</v>
      </c>
      <c r="C1450" s="71" t="s">
        <v>1290</v>
      </c>
      <c r="D1450" s="57">
        <v>0</v>
      </c>
      <c r="E1450" s="57">
        <v>0</v>
      </c>
      <c r="F1450" s="57">
        <v>0</v>
      </c>
      <c r="G1450" s="57">
        <v>0</v>
      </c>
      <c r="H1450" s="57">
        <v>0</v>
      </c>
      <c r="I1450" s="57">
        <v>0</v>
      </c>
      <c r="J1450" s="57">
        <v>0</v>
      </c>
      <c r="K1450" s="57">
        <v>0</v>
      </c>
      <c r="L1450" s="57">
        <v>0</v>
      </c>
      <c r="M1450" s="57">
        <v>0</v>
      </c>
      <c r="N1450" s="57">
        <v>0</v>
      </c>
      <c r="O1450" s="63">
        <v>0</v>
      </c>
      <c r="P1450" s="65">
        <f t="shared" si="376"/>
        <v>0</v>
      </c>
      <c r="Q1450" s="148">
        <f t="shared" si="375"/>
        <v>0</v>
      </c>
      <c r="R1450" s="168"/>
      <c r="S1450" s="65">
        <f t="shared" si="369"/>
        <v>0</v>
      </c>
      <c r="T1450" s="134"/>
    </row>
    <row r="1451" spans="1:20" ht="24.75" customHeight="1" outlineLevel="1">
      <c r="A1451" s="19">
        <v>57106</v>
      </c>
      <c r="B1451" s="20">
        <v>5802006</v>
      </c>
      <c r="C1451" s="71" t="s">
        <v>1291</v>
      </c>
      <c r="D1451" s="57">
        <v>0</v>
      </c>
      <c r="E1451" s="57">
        <v>0</v>
      </c>
      <c r="F1451" s="57">
        <v>0</v>
      </c>
      <c r="G1451" s="57">
        <v>0</v>
      </c>
      <c r="H1451" s="57">
        <v>0</v>
      </c>
      <c r="I1451" s="57">
        <v>0</v>
      </c>
      <c r="J1451" s="57">
        <v>0</v>
      </c>
      <c r="K1451" s="57">
        <v>0</v>
      </c>
      <c r="L1451" s="57">
        <v>0</v>
      </c>
      <c r="M1451" s="57">
        <v>0</v>
      </c>
      <c r="N1451" s="57">
        <v>0</v>
      </c>
      <c r="O1451" s="63">
        <v>0</v>
      </c>
      <c r="P1451" s="65">
        <f t="shared" si="376"/>
        <v>0</v>
      </c>
      <c r="Q1451" s="148">
        <f t="shared" si="375"/>
        <v>0</v>
      </c>
      <c r="R1451" s="168"/>
      <c r="S1451" s="65">
        <f t="shared" si="369"/>
        <v>0</v>
      </c>
      <c r="T1451" s="134"/>
    </row>
    <row r="1452" spans="1:20" ht="24.75" customHeight="1" outlineLevel="1">
      <c r="A1452" s="19">
        <v>57107</v>
      </c>
      <c r="B1452" s="20">
        <v>5802007</v>
      </c>
      <c r="C1452" s="71" t="s">
        <v>1292</v>
      </c>
      <c r="D1452" s="57">
        <v>0</v>
      </c>
      <c r="E1452" s="57">
        <v>0</v>
      </c>
      <c r="F1452" s="57">
        <v>0</v>
      </c>
      <c r="G1452" s="57">
        <v>0</v>
      </c>
      <c r="H1452" s="57">
        <v>0</v>
      </c>
      <c r="I1452" s="57">
        <v>0</v>
      </c>
      <c r="J1452" s="57">
        <v>0</v>
      </c>
      <c r="K1452" s="57">
        <v>0</v>
      </c>
      <c r="L1452" s="57">
        <v>0</v>
      </c>
      <c r="M1452" s="57">
        <v>0</v>
      </c>
      <c r="N1452" s="57">
        <v>0</v>
      </c>
      <c r="O1452" s="63">
        <v>0</v>
      </c>
      <c r="P1452" s="65">
        <f t="shared" si="376"/>
        <v>0</v>
      </c>
      <c r="Q1452" s="148">
        <f t="shared" si="375"/>
        <v>0</v>
      </c>
      <c r="R1452" s="168"/>
      <c r="S1452" s="65">
        <f t="shared" si="369"/>
        <v>0</v>
      </c>
      <c r="T1452" s="134"/>
    </row>
    <row r="1453" spans="1:20" ht="24.75" customHeight="1" outlineLevel="1">
      <c r="A1453" s="19">
        <v>57108</v>
      </c>
      <c r="B1453" s="20">
        <v>5802008</v>
      </c>
      <c r="C1453" s="71" t="s">
        <v>1293</v>
      </c>
      <c r="D1453" s="57">
        <v>0</v>
      </c>
      <c r="E1453" s="57">
        <v>0</v>
      </c>
      <c r="F1453" s="57">
        <v>0</v>
      </c>
      <c r="G1453" s="57">
        <v>0</v>
      </c>
      <c r="H1453" s="57">
        <v>0</v>
      </c>
      <c r="I1453" s="57">
        <v>0</v>
      </c>
      <c r="J1453" s="57">
        <v>0</v>
      </c>
      <c r="K1453" s="57">
        <v>0</v>
      </c>
      <c r="L1453" s="57">
        <v>0</v>
      </c>
      <c r="M1453" s="57">
        <v>0</v>
      </c>
      <c r="N1453" s="57">
        <v>0</v>
      </c>
      <c r="O1453" s="63">
        <v>0</v>
      </c>
      <c r="P1453" s="65">
        <f t="shared" si="376"/>
        <v>0</v>
      </c>
      <c r="Q1453" s="160">
        <f t="shared" si="375"/>
        <v>0</v>
      </c>
      <c r="R1453" s="168"/>
      <c r="S1453" s="65">
        <f t="shared" si="369"/>
        <v>0</v>
      </c>
      <c r="T1453" s="134"/>
    </row>
    <row r="1454" spans="1:20" ht="24.75" customHeight="1" outlineLevel="1">
      <c r="A1454" s="19"/>
      <c r="B1454" s="20" t="s">
        <v>1294</v>
      </c>
      <c r="C1454" s="71" t="s">
        <v>1295</v>
      </c>
      <c r="D1454" s="57">
        <f t="shared" ref="D1454:O1454" si="377">D1423-D1433</f>
        <v>24605.538</v>
      </c>
      <c r="E1454" s="57">
        <f t="shared" si="377"/>
        <v>71080.313999999984</v>
      </c>
      <c r="F1454" s="57">
        <f t="shared" si="377"/>
        <v>-45900</v>
      </c>
      <c r="G1454" s="57">
        <f t="shared" si="377"/>
        <v>-197200</v>
      </c>
      <c r="H1454" s="57">
        <f t="shared" si="377"/>
        <v>-348500</v>
      </c>
      <c r="I1454" s="57">
        <f t="shared" si="377"/>
        <v>-499800</v>
      </c>
      <c r="J1454" s="57">
        <f t="shared" si="377"/>
        <v>-1076100</v>
      </c>
      <c r="K1454" s="57">
        <f t="shared" si="377"/>
        <v>-1302400</v>
      </c>
      <c r="L1454" s="57">
        <f t="shared" si="377"/>
        <v>-1528700</v>
      </c>
      <c r="M1454" s="57">
        <f t="shared" si="377"/>
        <v>-1800000</v>
      </c>
      <c r="N1454" s="57">
        <f t="shared" si="377"/>
        <v>-2071300</v>
      </c>
      <c r="O1454" s="63">
        <f t="shared" si="377"/>
        <v>-2342600</v>
      </c>
      <c r="P1454" s="118"/>
      <c r="Q1454" s="127"/>
      <c r="R1454" s="168"/>
      <c r="S1454" s="47"/>
      <c r="T1454" s="134"/>
    </row>
    <row r="1455" spans="1:20" ht="24.75" customHeight="1" outlineLevel="1">
      <c r="A1455" s="19"/>
      <c r="B1455" s="20" t="s">
        <v>1296</v>
      </c>
      <c r="C1455" s="71" t="s">
        <v>1297</v>
      </c>
      <c r="D1455" s="57">
        <f t="shared" ref="D1455:O1455" si="378">D1420+D1454</f>
        <v>9135664.8939999975</v>
      </c>
      <c r="E1455" s="57">
        <f t="shared" si="378"/>
        <v>17884652.594999995</v>
      </c>
      <c r="F1455" s="57">
        <f t="shared" si="378"/>
        <v>20493296.006999999</v>
      </c>
      <c r="G1455" s="57">
        <f t="shared" si="378"/>
        <v>21729645.706999995</v>
      </c>
      <c r="H1455" s="57">
        <f t="shared" si="378"/>
        <v>24389695.406999998</v>
      </c>
      <c r="I1455" s="57">
        <f t="shared" si="378"/>
        <v>27295045.106999997</v>
      </c>
      <c r="J1455" s="57">
        <f t="shared" si="378"/>
        <v>29937294.806999996</v>
      </c>
      <c r="K1455" s="57">
        <f t="shared" si="378"/>
        <v>32430744.506999999</v>
      </c>
      <c r="L1455" s="57">
        <f t="shared" si="378"/>
        <v>35591394.207000002</v>
      </c>
      <c r="M1455" s="57">
        <f t="shared" si="378"/>
        <v>38770043.906999998</v>
      </c>
      <c r="N1455" s="57">
        <f t="shared" si="378"/>
        <v>41911993.606999993</v>
      </c>
      <c r="O1455" s="63">
        <f t="shared" si="378"/>
        <v>43507343.306999996</v>
      </c>
      <c r="P1455" s="118"/>
      <c r="Q1455" s="127"/>
      <c r="R1455" s="168"/>
      <c r="S1455" s="47"/>
      <c r="T1455" s="134"/>
    </row>
    <row r="1456" spans="1:20" ht="24.75" customHeight="1" outlineLevel="1">
      <c r="A1456" s="19"/>
      <c r="B1456" s="20"/>
      <c r="C1456" s="71" t="s">
        <v>1298</v>
      </c>
      <c r="D1456" s="57">
        <v>0</v>
      </c>
      <c r="E1456" s="57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57">
        <v>0</v>
      </c>
      <c r="L1456" s="57">
        <v>0</v>
      </c>
      <c r="M1456" s="57">
        <v>0</v>
      </c>
      <c r="N1456" s="57">
        <v>0</v>
      </c>
      <c r="O1456" s="63">
        <v>0</v>
      </c>
      <c r="P1456" s="118"/>
      <c r="Q1456" s="127"/>
      <c r="R1456" s="168"/>
      <c r="S1456" s="47"/>
      <c r="T1456" s="134"/>
    </row>
    <row r="1457" spans="1:20" ht="24.75" customHeight="1" outlineLevel="1">
      <c r="A1457" s="19"/>
      <c r="B1457" s="20" t="s">
        <v>1296</v>
      </c>
      <c r="C1457" s="71" t="s">
        <v>1299</v>
      </c>
      <c r="D1457" s="57">
        <f t="shared" ref="D1457:O1457" si="379">D793+D1023+D1423</f>
        <v>15382137.677999998</v>
      </c>
      <c r="E1457" s="57">
        <f t="shared" si="379"/>
        <v>30640747.326999996</v>
      </c>
      <c r="F1457" s="57">
        <f t="shared" si="379"/>
        <v>40584555.699000001</v>
      </c>
      <c r="G1457" s="57">
        <f t="shared" si="379"/>
        <v>50113155.699000001</v>
      </c>
      <c r="H1457" s="57">
        <f t="shared" si="379"/>
        <v>59524955.699000001</v>
      </c>
      <c r="I1457" s="57">
        <f t="shared" si="379"/>
        <v>69077255.699000001</v>
      </c>
      <c r="J1457" s="57">
        <f t="shared" si="379"/>
        <v>78675755.699000001</v>
      </c>
      <c r="K1457" s="57">
        <f t="shared" si="379"/>
        <v>88081855.699000001</v>
      </c>
      <c r="L1457" s="57">
        <f t="shared" si="379"/>
        <v>98017455.699000001</v>
      </c>
      <c r="M1457" s="57">
        <f t="shared" si="379"/>
        <v>107870855.699</v>
      </c>
      <c r="N1457" s="57">
        <f t="shared" si="379"/>
        <v>117716855.699</v>
      </c>
      <c r="O1457" s="63">
        <f t="shared" si="379"/>
        <v>127343455.699</v>
      </c>
      <c r="P1457" s="118"/>
      <c r="Q1457" s="127"/>
      <c r="R1457" s="168"/>
      <c r="S1457" s="47"/>
      <c r="T1457" s="134"/>
    </row>
    <row r="1458" spans="1:20" ht="24.75" customHeight="1" outlineLevel="1">
      <c r="A1458" s="19"/>
      <c r="B1458" s="20" t="s">
        <v>1300</v>
      </c>
      <c r="C1458" s="71" t="s">
        <v>1301</v>
      </c>
      <c r="D1458" s="57">
        <f t="shared" ref="D1458:O1458" si="380">D920+D1164+D1433</f>
        <v>6246472.7840000009</v>
      </c>
      <c r="E1458" s="57">
        <f t="shared" si="380"/>
        <v>12756094.732000001</v>
      </c>
      <c r="F1458" s="57">
        <f t="shared" si="380"/>
        <v>20091259.692000002</v>
      </c>
      <c r="G1458" s="57">
        <f t="shared" si="380"/>
        <v>28383509.991999999</v>
      </c>
      <c r="H1458" s="57">
        <f t="shared" si="380"/>
        <v>35135260.291999996</v>
      </c>
      <c r="I1458" s="57">
        <f t="shared" si="380"/>
        <v>41782210.592</v>
      </c>
      <c r="J1458" s="57">
        <f t="shared" si="380"/>
        <v>48738460.892000005</v>
      </c>
      <c r="K1458" s="57">
        <f t="shared" si="380"/>
        <v>55651111.192000002</v>
      </c>
      <c r="L1458" s="57">
        <f t="shared" si="380"/>
        <v>62426061.491999999</v>
      </c>
      <c r="M1458" s="57">
        <f t="shared" si="380"/>
        <v>69100811.791999996</v>
      </c>
      <c r="N1458" s="57">
        <f t="shared" si="380"/>
        <v>75804862.092000008</v>
      </c>
      <c r="O1458" s="63">
        <f t="shared" si="380"/>
        <v>83836112.392000005</v>
      </c>
      <c r="P1458" s="118"/>
      <c r="Q1458" s="127"/>
      <c r="R1458" s="168"/>
      <c r="S1458" s="47"/>
      <c r="T1458" s="134"/>
    </row>
    <row r="1459" spans="1:20" ht="24.75" customHeight="1" outlineLevel="1">
      <c r="A1459" s="19"/>
      <c r="B1459" s="20"/>
      <c r="C1459" s="71" t="s">
        <v>1302</v>
      </c>
      <c r="D1459" s="57">
        <f t="shared" ref="D1459:O1459" si="381">D1457-D1458</f>
        <v>9135664.8939999975</v>
      </c>
      <c r="E1459" s="57">
        <f t="shared" si="381"/>
        <v>17884652.594999995</v>
      </c>
      <c r="F1459" s="57">
        <f t="shared" si="381"/>
        <v>20493296.006999999</v>
      </c>
      <c r="G1459" s="57">
        <f t="shared" si="381"/>
        <v>21729645.707000002</v>
      </c>
      <c r="H1459" s="57">
        <f t="shared" si="381"/>
        <v>24389695.407000005</v>
      </c>
      <c r="I1459" s="57">
        <f t="shared" si="381"/>
        <v>27295045.107000001</v>
      </c>
      <c r="J1459" s="57">
        <f t="shared" si="381"/>
        <v>29937294.806999996</v>
      </c>
      <c r="K1459" s="57">
        <f t="shared" si="381"/>
        <v>32430744.506999999</v>
      </c>
      <c r="L1459" s="57">
        <f t="shared" si="381"/>
        <v>35591394.207000002</v>
      </c>
      <c r="M1459" s="57">
        <f t="shared" si="381"/>
        <v>38770043.907000005</v>
      </c>
      <c r="N1459" s="57">
        <f t="shared" si="381"/>
        <v>41911993.606999993</v>
      </c>
      <c r="O1459" s="63">
        <f t="shared" si="381"/>
        <v>43507343.306999996</v>
      </c>
      <c r="P1459" s="118"/>
      <c r="Q1459" s="127"/>
      <c r="R1459" s="168"/>
      <c r="S1459" s="47"/>
      <c r="T1459" s="134"/>
    </row>
    <row r="1460" spans="1:20" ht="24.75" customHeight="1" outlineLevel="1">
      <c r="A1460" s="19"/>
      <c r="B1460" s="20"/>
      <c r="C1460" s="71" t="s">
        <v>1303</v>
      </c>
      <c r="D1460" s="57">
        <f t="shared" ref="D1460:O1460" si="382">+D1461+D1462</f>
        <v>0</v>
      </c>
      <c r="E1460" s="57">
        <f t="shared" si="382"/>
        <v>0</v>
      </c>
      <c r="F1460" s="57">
        <f t="shared" si="382"/>
        <v>0</v>
      </c>
      <c r="G1460" s="57">
        <f t="shared" si="382"/>
        <v>0</v>
      </c>
      <c r="H1460" s="57">
        <f t="shared" si="382"/>
        <v>0</v>
      </c>
      <c r="I1460" s="57">
        <f t="shared" si="382"/>
        <v>0</v>
      </c>
      <c r="J1460" s="57">
        <f t="shared" si="382"/>
        <v>0</v>
      </c>
      <c r="K1460" s="57">
        <f t="shared" si="382"/>
        <v>0</v>
      </c>
      <c r="L1460" s="57">
        <f t="shared" si="382"/>
        <v>0</v>
      </c>
      <c r="M1460" s="57">
        <f t="shared" si="382"/>
        <v>0</v>
      </c>
      <c r="N1460" s="57">
        <f t="shared" si="382"/>
        <v>0</v>
      </c>
      <c r="O1460" s="63">
        <f t="shared" si="382"/>
        <v>0</v>
      </c>
      <c r="P1460" s="118"/>
      <c r="Q1460" s="127"/>
      <c r="R1460" s="168"/>
      <c r="S1460" s="47"/>
      <c r="T1460" s="134"/>
    </row>
    <row r="1461" spans="1:20" ht="24.75" customHeight="1" outlineLevel="1">
      <c r="A1461" s="19"/>
      <c r="B1461" s="20"/>
      <c r="C1461" s="71" t="s">
        <v>1304</v>
      </c>
      <c r="D1461" s="57">
        <v>0</v>
      </c>
      <c r="E1461" s="57">
        <v>0</v>
      </c>
      <c r="F1461" s="57">
        <v>0</v>
      </c>
      <c r="G1461" s="57">
        <v>0</v>
      </c>
      <c r="H1461" s="57">
        <v>0</v>
      </c>
      <c r="I1461" s="57">
        <v>0</v>
      </c>
      <c r="J1461" s="57">
        <v>0</v>
      </c>
      <c r="K1461" s="57">
        <v>0</v>
      </c>
      <c r="L1461" s="57">
        <v>0</v>
      </c>
      <c r="M1461" s="57">
        <v>0</v>
      </c>
      <c r="N1461" s="57">
        <v>0</v>
      </c>
      <c r="O1461" s="63">
        <v>0</v>
      </c>
      <c r="P1461" s="118"/>
      <c r="Q1461" s="127"/>
      <c r="R1461" s="168"/>
      <c r="S1461" s="47"/>
      <c r="T1461" s="134"/>
    </row>
    <row r="1462" spans="1:20" ht="24.75" customHeight="1" outlineLevel="1">
      <c r="A1462" s="19"/>
      <c r="B1462" s="20"/>
      <c r="C1462" s="71" t="s">
        <v>1305</v>
      </c>
      <c r="D1462" s="57">
        <f>D1463+D1465</f>
        <v>0</v>
      </c>
      <c r="E1462" s="57">
        <f t="shared" ref="E1462:O1462" si="383">+E1463+E1465</f>
        <v>0</v>
      </c>
      <c r="F1462" s="57">
        <f t="shared" si="383"/>
        <v>0</v>
      </c>
      <c r="G1462" s="57">
        <f t="shared" si="383"/>
        <v>0</v>
      </c>
      <c r="H1462" s="57">
        <f t="shared" si="383"/>
        <v>0</v>
      </c>
      <c r="I1462" s="57">
        <f t="shared" si="383"/>
        <v>0</v>
      </c>
      <c r="J1462" s="57">
        <f t="shared" si="383"/>
        <v>0</v>
      </c>
      <c r="K1462" s="57">
        <f t="shared" si="383"/>
        <v>0</v>
      </c>
      <c r="L1462" s="57">
        <f t="shared" si="383"/>
        <v>0</v>
      </c>
      <c r="M1462" s="57">
        <f t="shared" si="383"/>
        <v>0</v>
      </c>
      <c r="N1462" s="57">
        <f t="shared" si="383"/>
        <v>0</v>
      </c>
      <c r="O1462" s="63">
        <f t="shared" si="383"/>
        <v>0</v>
      </c>
      <c r="P1462" s="118"/>
      <c r="Q1462" s="127"/>
      <c r="R1462" s="168"/>
      <c r="S1462" s="47"/>
      <c r="T1462" s="134"/>
    </row>
    <row r="1463" spans="1:20" ht="24.75" customHeight="1" outlineLevel="1">
      <c r="A1463" s="19">
        <v>46000</v>
      </c>
      <c r="B1463" s="20">
        <v>4810000</v>
      </c>
      <c r="C1463" s="71" t="s">
        <v>1306</v>
      </c>
      <c r="D1463" s="57">
        <f t="shared" ref="D1463:O1463" si="384">+D1464</f>
        <v>0</v>
      </c>
      <c r="E1463" s="57">
        <f t="shared" si="384"/>
        <v>0</v>
      </c>
      <c r="F1463" s="57">
        <f t="shared" si="384"/>
        <v>0</v>
      </c>
      <c r="G1463" s="57">
        <f t="shared" si="384"/>
        <v>0</v>
      </c>
      <c r="H1463" s="57">
        <f t="shared" si="384"/>
        <v>0</v>
      </c>
      <c r="I1463" s="57">
        <f t="shared" si="384"/>
        <v>0</v>
      </c>
      <c r="J1463" s="57">
        <f t="shared" si="384"/>
        <v>0</v>
      </c>
      <c r="K1463" s="57">
        <f t="shared" si="384"/>
        <v>0</v>
      </c>
      <c r="L1463" s="57">
        <f t="shared" si="384"/>
        <v>0</v>
      </c>
      <c r="M1463" s="57">
        <f t="shared" si="384"/>
        <v>0</v>
      </c>
      <c r="N1463" s="57">
        <f t="shared" si="384"/>
        <v>0</v>
      </c>
      <c r="O1463" s="63">
        <f t="shared" si="384"/>
        <v>0</v>
      </c>
      <c r="P1463" s="118"/>
      <c r="Q1463" s="127"/>
      <c r="R1463" s="168"/>
      <c r="S1463" s="47"/>
      <c r="T1463" s="134"/>
    </row>
    <row r="1464" spans="1:20" ht="24.75" customHeight="1" outlineLevel="1">
      <c r="A1464" s="19">
        <v>46001</v>
      </c>
      <c r="B1464" s="20">
        <v>4811011</v>
      </c>
      <c r="C1464" s="71" t="s">
        <v>1307</v>
      </c>
      <c r="D1464" s="57">
        <v>0</v>
      </c>
      <c r="E1464" s="57">
        <v>0</v>
      </c>
      <c r="F1464" s="57">
        <v>0</v>
      </c>
      <c r="G1464" s="57">
        <v>0</v>
      </c>
      <c r="H1464" s="57">
        <v>0</v>
      </c>
      <c r="I1464" s="57">
        <v>0</v>
      </c>
      <c r="J1464" s="57">
        <v>0</v>
      </c>
      <c r="K1464" s="57">
        <v>0</v>
      </c>
      <c r="L1464" s="57">
        <v>0</v>
      </c>
      <c r="M1464" s="57">
        <v>0</v>
      </c>
      <c r="N1464" s="57">
        <v>0</v>
      </c>
      <c r="O1464" s="63">
        <v>0</v>
      </c>
      <c r="P1464" s="118"/>
      <c r="Q1464" s="127"/>
      <c r="R1464" s="168"/>
      <c r="S1464" s="47"/>
      <c r="T1464" s="134"/>
    </row>
    <row r="1465" spans="1:20" ht="24.75" customHeight="1" outlineLevel="1">
      <c r="A1465" s="19">
        <v>58000</v>
      </c>
      <c r="B1465" s="20">
        <v>5810000</v>
      </c>
      <c r="C1465" s="71" t="s">
        <v>1308</v>
      </c>
      <c r="D1465" s="57">
        <f t="shared" ref="D1465:O1465" si="385">+D1466</f>
        <v>0</v>
      </c>
      <c r="E1465" s="57">
        <f t="shared" si="385"/>
        <v>0</v>
      </c>
      <c r="F1465" s="57">
        <f t="shared" si="385"/>
        <v>0</v>
      </c>
      <c r="G1465" s="57">
        <f t="shared" si="385"/>
        <v>0</v>
      </c>
      <c r="H1465" s="57">
        <f t="shared" si="385"/>
        <v>0</v>
      </c>
      <c r="I1465" s="57">
        <f t="shared" si="385"/>
        <v>0</v>
      </c>
      <c r="J1465" s="57">
        <f t="shared" si="385"/>
        <v>0</v>
      </c>
      <c r="K1465" s="57">
        <f t="shared" si="385"/>
        <v>0</v>
      </c>
      <c r="L1465" s="57">
        <f t="shared" si="385"/>
        <v>0</v>
      </c>
      <c r="M1465" s="57">
        <f t="shared" si="385"/>
        <v>0</v>
      </c>
      <c r="N1465" s="57">
        <f t="shared" si="385"/>
        <v>0</v>
      </c>
      <c r="O1465" s="63">
        <f t="shared" si="385"/>
        <v>0</v>
      </c>
      <c r="P1465" s="118"/>
      <c r="Q1465" s="127"/>
      <c r="R1465" s="168"/>
      <c r="S1465" s="47"/>
      <c r="T1465" s="134"/>
    </row>
    <row r="1466" spans="1:20" ht="24.75" customHeight="1" outlineLevel="1">
      <c r="A1466" s="72">
        <v>58001</v>
      </c>
      <c r="B1466" s="73">
        <v>5811011</v>
      </c>
      <c r="C1466" s="170" t="s">
        <v>1309</v>
      </c>
      <c r="D1466" s="75">
        <v>0</v>
      </c>
      <c r="E1466" s="75">
        <v>0</v>
      </c>
      <c r="F1466" s="75">
        <v>0</v>
      </c>
      <c r="G1466" s="75">
        <v>0</v>
      </c>
      <c r="H1466" s="75">
        <v>0</v>
      </c>
      <c r="I1466" s="75">
        <v>0</v>
      </c>
      <c r="J1466" s="75">
        <v>0</v>
      </c>
      <c r="K1466" s="75">
        <v>0</v>
      </c>
      <c r="L1466" s="75">
        <v>0</v>
      </c>
      <c r="M1466" s="75">
        <v>0</v>
      </c>
      <c r="N1466" s="75">
        <v>0</v>
      </c>
      <c r="O1466" s="91">
        <v>0</v>
      </c>
      <c r="P1466" s="118"/>
      <c r="Q1466" s="127"/>
      <c r="R1466" s="168"/>
      <c r="S1466" s="47"/>
      <c r="T1466" s="134"/>
    </row>
    <row r="1467" spans="1:20" ht="24.75" customHeight="1" outlineLevel="1">
      <c r="A1467" s="171">
        <v>59999</v>
      </c>
      <c r="B1467" s="172">
        <v>59999</v>
      </c>
      <c r="C1467" s="173" t="s">
        <v>1310</v>
      </c>
      <c r="D1467" s="174">
        <f t="shared" ref="D1467:O1467" si="386">D1457-D1458-D1460</f>
        <v>9135664.8939999975</v>
      </c>
      <c r="E1467" s="174">
        <f t="shared" si="386"/>
        <v>17884652.594999995</v>
      </c>
      <c r="F1467" s="174">
        <f t="shared" si="386"/>
        <v>20493296.006999999</v>
      </c>
      <c r="G1467" s="174">
        <f t="shared" si="386"/>
        <v>21729645.707000002</v>
      </c>
      <c r="H1467" s="174">
        <f t="shared" si="386"/>
        <v>24389695.407000005</v>
      </c>
      <c r="I1467" s="174">
        <f t="shared" si="386"/>
        <v>27295045.107000001</v>
      </c>
      <c r="J1467" s="174">
        <f t="shared" si="386"/>
        <v>29937294.806999996</v>
      </c>
      <c r="K1467" s="174">
        <f t="shared" si="386"/>
        <v>32430744.506999999</v>
      </c>
      <c r="L1467" s="174">
        <f t="shared" si="386"/>
        <v>35591394.207000002</v>
      </c>
      <c r="M1467" s="174">
        <f t="shared" si="386"/>
        <v>38770043.907000005</v>
      </c>
      <c r="N1467" s="174">
        <f t="shared" si="386"/>
        <v>41911993.606999993</v>
      </c>
      <c r="O1467" s="181">
        <f t="shared" si="386"/>
        <v>43507343.306999996</v>
      </c>
      <c r="P1467" s="118"/>
      <c r="Q1467" s="127"/>
      <c r="S1467" s="47"/>
      <c r="T1467" s="134"/>
    </row>
    <row r="1468" spans="1:20" ht="24.75" customHeight="1">
      <c r="A1468" s="175" t="s">
        <v>1311</v>
      </c>
      <c r="B1468" s="176"/>
      <c r="C1468" s="177"/>
      <c r="D1468" s="178">
        <f t="shared" ref="D1468:O1468" si="387">D1467</f>
        <v>9135664.8939999975</v>
      </c>
      <c r="E1468" s="178">
        <f t="shared" si="387"/>
        <v>17884652.594999995</v>
      </c>
      <c r="F1468" s="178">
        <f t="shared" si="387"/>
        <v>20493296.006999999</v>
      </c>
      <c r="G1468" s="178">
        <f t="shared" si="387"/>
        <v>21729645.707000002</v>
      </c>
      <c r="H1468" s="178">
        <f t="shared" si="387"/>
        <v>24389695.407000005</v>
      </c>
      <c r="I1468" s="178">
        <f t="shared" si="387"/>
        <v>27295045.107000001</v>
      </c>
      <c r="J1468" s="178">
        <f t="shared" si="387"/>
        <v>29937294.806999996</v>
      </c>
      <c r="K1468" s="178">
        <f t="shared" si="387"/>
        <v>32430744.506999999</v>
      </c>
      <c r="L1468" s="178">
        <f t="shared" si="387"/>
        <v>35591394.207000002</v>
      </c>
      <c r="M1468" s="178">
        <f t="shared" si="387"/>
        <v>38770043.907000005</v>
      </c>
      <c r="N1468" s="178">
        <f t="shared" si="387"/>
        <v>41911993.606999993</v>
      </c>
      <c r="O1468" s="182">
        <f t="shared" si="387"/>
        <v>43507343.306999996</v>
      </c>
      <c r="P1468" s="118"/>
      <c r="Q1468" s="161"/>
      <c r="S1468" s="43"/>
      <c r="T1468" s="134"/>
    </row>
    <row r="1469" spans="1:20" ht="24.75" customHeight="1">
      <c r="A1469" s="110"/>
      <c r="B1469" s="110"/>
      <c r="C1469" s="111"/>
      <c r="D1469" s="179"/>
      <c r="E1469" s="179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179"/>
      <c r="P1469" s="47"/>
      <c r="Q1469" s="127"/>
      <c r="R1469" s="47"/>
      <c r="S1469" s="47"/>
      <c r="T1469" s="47"/>
    </row>
  </sheetData>
  <conditionalFormatting sqref="S793:S1459">
    <cfRule type="cellIs" dxfId="1" priority="1" operator="greaterThan">
      <formula>0</formula>
    </cfRule>
  </conditionalFormatting>
  <conditionalFormatting sqref="T793:T1468">
    <cfRule type="cellIs" dxfId="0" priority="2" operator="greaterThan">
      <formula>25</formula>
    </cfRule>
  </conditionalFormatting>
  <pageMargins left="0.7" right="0.7" top="0.75" bottom="0.75" header="0.3" footer="0.3"/>
  <pageSetup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2021-04-09T07:33:00Z</dcterms:created>
  <dcterms:modified xsi:type="dcterms:W3CDTF">2021-08-20T06:39:27Z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1057-11.2.0.10101</vt:lpwstr>
  </property>
</Properties>
</file>