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z\"/>
    </mc:Choice>
  </mc:AlternateContent>
  <xr:revisionPtr revIDLastSave="0" documentId="8_{78C9F50B-A9A9-45A1-913F-04E79943E660}" xr6:coauthVersionLast="36" xr6:coauthVersionMax="36" xr10:uidLastSave="{00000000-0000-0000-0000-000000000000}"/>
  <bookViews>
    <workbookView xWindow="0" yWindow="0" windowWidth="23040" windowHeight="8484" xr2:uid="{0107A576-86A1-47CC-A5B9-8D23B17171B2}"/>
  </bookViews>
  <sheets>
    <sheet name="TAMBAHAN PURWANTORO" sheetId="1" r:id="rId1"/>
    <sheet name="CWS" sheetId="2" r:id="rId2"/>
  </sheets>
  <externalReferences>
    <externalReference r:id="rId3"/>
  </externalReferences>
  <definedNames>
    <definedName name="_xlnm.Print_Area" localSheetId="0">'TAMBAHAN PURWANTORO'!$D$6:$J$93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2" l="1"/>
  <c r="H45" i="2"/>
  <c r="H43" i="2"/>
  <c r="E42" i="2"/>
  <c r="H42" i="2" s="1"/>
  <c r="H41" i="2"/>
  <c r="H40" i="2"/>
  <c r="H39" i="2"/>
  <c r="H38" i="2"/>
  <c r="H37" i="2"/>
  <c r="H36" i="2"/>
  <c r="H35" i="2"/>
  <c r="H33" i="2"/>
  <c r="H32" i="2"/>
  <c r="H30" i="2"/>
  <c r="H29" i="2"/>
  <c r="H28" i="2"/>
  <c r="H27" i="2"/>
  <c r="H26" i="2"/>
  <c r="E24" i="2"/>
  <c r="H24" i="2" s="1"/>
  <c r="E23" i="2"/>
  <c r="H23" i="2" s="1"/>
  <c r="H20" i="2"/>
  <c r="H19" i="2"/>
  <c r="H17" i="2"/>
  <c r="H16" i="2"/>
  <c r="H15" i="2"/>
  <c r="H14" i="2"/>
  <c r="H13" i="2"/>
  <c r="H11" i="2"/>
  <c r="H10" i="2"/>
  <c r="I47" i="2" s="1"/>
  <c r="I98" i="1"/>
  <c r="E92" i="1"/>
  <c r="I91" i="1"/>
  <c r="I90" i="1"/>
  <c r="I89" i="1"/>
  <c r="I88" i="1"/>
  <c r="F87" i="1"/>
  <c r="F86" i="1"/>
  <c r="I86" i="1" s="1"/>
  <c r="I85" i="1"/>
  <c r="I84" i="1"/>
  <c r="J92" i="1" s="1"/>
  <c r="I81" i="1"/>
  <c r="I80" i="1"/>
  <c r="I79" i="1"/>
  <c r="J82" i="1" s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J76" i="1" s="1"/>
  <c r="J48" i="1"/>
  <c r="I47" i="1"/>
  <c r="I43" i="1"/>
  <c r="F43" i="1"/>
  <c r="I38" i="1"/>
  <c r="J42" i="1" s="1"/>
  <c r="F38" i="1"/>
  <c r="I33" i="1"/>
  <c r="J37" i="1" s="1"/>
  <c r="F33" i="1"/>
  <c r="I31" i="1"/>
  <c r="F27" i="1"/>
  <c r="I27" i="1" s="1"/>
  <c r="J32" i="1" s="1"/>
  <c r="F22" i="1"/>
  <c r="I22" i="1" s="1"/>
  <c r="J26" i="1" s="1"/>
  <c r="I18" i="1"/>
  <c r="J21" i="1" s="1"/>
  <c r="I17" i="1"/>
  <c r="I14" i="1"/>
  <c r="I10" i="1"/>
  <c r="J15" i="1" s="1"/>
  <c r="M9" i="1" l="1"/>
  <c r="I96" i="1" s="1"/>
  <c r="J93" i="1"/>
  <c r="I97" i="1" s="1"/>
  <c r="I99" i="1" s="1"/>
</calcChain>
</file>

<file path=xl/sharedStrings.xml><?xml version="1.0" encoding="utf-8"?>
<sst xmlns="http://schemas.openxmlformats.org/spreadsheetml/2006/main" count="249" uniqueCount="143">
  <si>
    <t>PEKERJAAN TAMBAHAN KCP PURWANTORO</t>
  </si>
  <si>
    <t>NO</t>
  </si>
  <si>
    <t>URAIAN PEKERJAAN</t>
  </si>
  <si>
    <t>VOL</t>
  </si>
  <si>
    <t>SAT</t>
  </si>
  <si>
    <t>HARGA SAT</t>
  </si>
  <si>
    <t>JUMLAH</t>
  </si>
  <si>
    <t>TOTAL</t>
  </si>
  <si>
    <t>TGL BUKU</t>
  </si>
  <si>
    <t>NO INVOICE</t>
  </si>
  <si>
    <t xml:space="preserve">TOTAL BAYAR </t>
  </si>
  <si>
    <t>I</t>
  </si>
  <si>
    <t>PEKERJAAN PAGAR BERANTAI</t>
  </si>
  <si>
    <t>6/7/2021</t>
  </si>
  <si>
    <t>0246</t>
  </si>
  <si>
    <t xml:space="preserve"> - Pipa Besi</t>
  </si>
  <si>
    <t>m</t>
  </si>
  <si>
    <t xml:space="preserve"> - COR</t>
  </si>
  <si>
    <t xml:space="preserve"> - Rantai</t>
  </si>
  <si>
    <t xml:space="preserve"> - Pengecatan</t>
  </si>
  <si>
    <t xml:space="preserve"> - Jasa Pemasangan</t>
  </si>
  <si>
    <t>ls</t>
  </si>
  <si>
    <t>SUB TOTAL</t>
  </si>
  <si>
    <t>II</t>
  </si>
  <si>
    <t>PEKERJAAN KAWAT BERDURI</t>
  </si>
  <si>
    <t>- Besi Siku</t>
  </si>
  <si>
    <t>0247</t>
  </si>
  <si>
    <t>- Kawat Berduri</t>
  </si>
  <si>
    <t>- Pengecatan</t>
  </si>
  <si>
    <t>- Pemasangan</t>
  </si>
  <si>
    <t>III</t>
  </si>
  <si>
    <t>PEKERJAAN TRALIS ATAS GENSET</t>
  </si>
  <si>
    <t>m2</t>
  </si>
  <si>
    <t>0248</t>
  </si>
  <si>
    <t>Bahan :</t>
  </si>
  <si>
    <t xml:space="preserve"> - Besi Hollow Galvanis</t>
  </si>
  <si>
    <t>Pengecatan</t>
  </si>
  <si>
    <t>IV</t>
  </si>
  <si>
    <t>PEKERJAAN TRALIS TEMPAT GENSET DAN ATAP</t>
  </si>
  <si>
    <t>0250</t>
  </si>
  <si>
    <t>Pemasangan Atap</t>
  </si>
  <si>
    <t>V</t>
  </si>
  <si>
    <t>PEKERJAAN TRALIS JENDELA RUANG PIMPINAN</t>
  </si>
  <si>
    <t>0251</t>
  </si>
  <si>
    <t>VI</t>
  </si>
  <si>
    <t>PEKERJAAN TRALIS LANTAI 2 UK. 550X300 cm</t>
  </si>
  <si>
    <t>0252</t>
  </si>
  <si>
    <t>VII</t>
  </si>
  <si>
    <t>PEKERJAAN TRALIS LANTAI 2 UK. 200X200 cm</t>
  </si>
  <si>
    <t>0053</t>
  </si>
  <si>
    <t>Pintu Kaca dan Kusen Uk. 200x200 cm</t>
  </si>
  <si>
    <t>unit</t>
  </si>
  <si>
    <t>PEKERJAAN SIPIL</t>
  </si>
  <si>
    <t>TEBANG TEBAS</t>
  </si>
  <si>
    <t>bh</t>
  </si>
  <si>
    <t>CUUT AND FILL</t>
  </si>
  <si>
    <t>GALIAN PONDASI PAGAR</t>
  </si>
  <si>
    <t>m3</t>
  </si>
  <si>
    <t>COR FOOT PLATE</t>
  </si>
  <si>
    <t>COR KOLOM</t>
  </si>
  <si>
    <t>m1</t>
  </si>
  <si>
    <t>COR SLUP</t>
  </si>
  <si>
    <t>COR RING</t>
  </si>
  <si>
    <t>PASANG BATAKO PAGAR BELAKANG</t>
  </si>
  <si>
    <t>PLESTER KAPROT PAGAR BELAKANG</t>
  </si>
  <si>
    <t>PLASTER KAPROT DINDING BELAKANG</t>
  </si>
  <si>
    <t>COR JEMBATAN</t>
  </si>
  <si>
    <t>PASANG BERMAN</t>
  </si>
  <si>
    <t>PASANG BATAKO PAGAR DEPAN</t>
  </si>
  <si>
    <t xml:space="preserve">PLASTER  </t>
  </si>
  <si>
    <t>ACIAN</t>
  </si>
  <si>
    <t>CAT EX</t>
  </si>
  <si>
    <t>CAT IN</t>
  </si>
  <si>
    <t>PASANG KERAMIK DEPAN</t>
  </si>
  <si>
    <t>BUAT SEPTITANK DEPAN</t>
  </si>
  <si>
    <t>bj</t>
  </si>
  <si>
    <t>BUAT KAMAR MANDI DEPAN</t>
  </si>
  <si>
    <t>BONGKAR PASANG ATAP</t>
  </si>
  <si>
    <t>PASANG PLIN LANTAI</t>
  </si>
  <si>
    <t>CAT COATING BATU ALAM</t>
  </si>
  <si>
    <t>BUAT DAPUR</t>
  </si>
  <si>
    <t>BUAT DUDUKAN GENSET</t>
  </si>
  <si>
    <t>CAT BESI</t>
  </si>
  <si>
    <t>PEKERJAAN KAMAR MANDI DEPAN</t>
  </si>
  <si>
    <t xml:space="preserve">Pekerjaan Persiapan dan Pembongkaran </t>
  </si>
  <si>
    <t xml:space="preserve">Pembongkaran </t>
  </si>
  <si>
    <t>Pembuangan puing dan perapian</t>
  </si>
  <si>
    <t>Pekerjaan perapian ex : cat dinding dll</t>
  </si>
  <si>
    <t>SUBTOTAL</t>
  </si>
  <si>
    <t>Pekerjaan Renovasi Kamar Mandi Depan</t>
  </si>
  <si>
    <t>Penggantian Closet Kamar Mandi</t>
  </si>
  <si>
    <t>Penggantian Jet Shower</t>
  </si>
  <si>
    <t>Penggantian Keramik Lantai</t>
  </si>
  <si>
    <t>Penggantian Keramik Dinding</t>
  </si>
  <si>
    <t>Penggantian Wastafel</t>
  </si>
  <si>
    <t>Penggantian Kran Wastafel</t>
  </si>
  <si>
    <r>
      <t xml:space="preserve">Penggantian Pintu Kusen </t>
    </r>
    <r>
      <rPr>
        <i/>
        <sz val="11"/>
        <color theme="1"/>
        <rFont val="Calibri"/>
        <family val="2"/>
        <scheme val="minor"/>
      </rPr>
      <t>ex : multiplek finishing hpl</t>
    </r>
  </si>
  <si>
    <t>Pemasangan Floor Drain</t>
  </si>
  <si>
    <t>SUDAH TERBAYAR</t>
  </si>
  <si>
    <t>BELUM TERBAYAR</t>
  </si>
  <si>
    <t>CWS</t>
  </si>
  <si>
    <t>TOTAL BELUM TERBAYAR</t>
  </si>
  <si>
    <t>PEKERJAAN CO WORKING SPACE</t>
  </si>
  <si>
    <t>PEKERJAAN PERSIAPAN</t>
  </si>
  <si>
    <t>Pekerjaan Pembersihan Awal dan Akhir</t>
  </si>
  <si>
    <t>Mobilisasi Dan Demobilisasi Peralatan dan Material</t>
  </si>
  <si>
    <t>PEKERJAAN INSTALASI LISTRIK</t>
  </si>
  <si>
    <t>Instalasi Lampu Gantung</t>
  </si>
  <si>
    <t>Instalasi Lampu Spot Ril</t>
  </si>
  <si>
    <t>Instalasi Lampu Ril</t>
  </si>
  <si>
    <t>m'</t>
  </si>
  <si>
    <t>Breket TV Gantung</t>
  </si>
  <si>
    <t>Breket TV Ruang Atas</t>
  </si>
  <si>
    <t>PEKERJAAN PENGECATAN</t>
  </si>
  <si>
    <t>Cat Folding Gate</t>
  </si>
  <si>
    <t>Cat Dinding Warna Hitam</t>
  </si>
  <si>
    <t>PEKERJAAN DINDING DAN LANTAI</t>
  </si>
  <si>
    <t>Pasang Wallpaper</t>
  </si>
  <si>
    <t xml:space="preserve"> - Batik</t>
  </si>
  <si>
    <t xml:space="preserve"> - Bata</t>
  </si>
  <si>
    <t>PEKERJAAN MEJA DAN KURSI</t>
  </si>
  <si>
    <t>Meja Uk. 60x60 cm</t>
  </si>
  <si>
    <t>Meja Uk. 60x80 cm</t>
  </si>
  <si>
    <t>Meja Uk. 40x120 cm</t>
  </si>
  <si>
    <t>Kursi Duduk</t>
  </si>
  <si>
    <t>Kursi Bar</t>
  </si>
  <si>
    <t>PEKERJAAN LAIN-LAIN</t>
  </si>
  <si>
    <t>Pasang Foto Frame</t>
  </si>
  <si>
    <t>set</t>
  </si>
  <si>
    <t>Pasang Rak Uk. 120x250 cm</t>
  </si>
  <si>
    <t>Tulisan Acrilic</t>
  </si>
  <si>
    <t xml:space="preserve"> - One Team</t>
  </si>
  <si>
    <t xml:space="preserve"> - One Spirit</t>
  </si>
  <si>
    <t xml:space="preserve"> - One Goal</t>
  </si>
  <si>
    <t xml:space="preserve"> - Digital Space</t>
  </si>
  <si>
    <t xml:space="preserve"> - Jawa</t>
  </si>
  <si>
    <t>Pasang Karet Tangga</t>
  </si>
  <si>
    <t>Perbaikan Paving Belakang</t>
  </si>
  <si>
    <t xml:space="preserve">Pemasangan Jaringan Nyamuk </t>
  </si>
  <si>
    <t>Rumput Sintetis</t>
  </si>
  <si>
    <t>Meja Bundar + Kursi</t>
  </si>
  <si>
    <t xml:space="preserve"> - Kursi Merk Nora Carver</t>
  </si>
  <si>
    <t xml:space="preserve"> - Meja 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</si>
</sst>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_(* #,##0_);_(* \(#,##0\);_(* &quot;-&quot;_);_(@_)"/>
    <numFmt numFmtId="166" formatCode="_(&quot;Rp&quot;* #,##0_);_(&quot;Rp&quot;* \(#,##0\);_(&quot;Rp&quot;* &quot;-&quot;_);_(@_)"/>
  </numFmts>
  <fonts count="1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b/>
      <sz val="11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21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166" fontId="0" fillId="0" borderId="0" xfId="1" applyNumberFormat="1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6" fontId="2" fillId="2" borderId="1" xfId="1" applyNumberFormat="1" applyFont="1" applyFill="1" applyBorder="1" applyAlignment="1">
      <alignment horizontal="center" vertical="center"/>
    </xf>
    <xf numFmtId="166" fontId="2" fillId="2" borderId="1" xfId="1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5" fontId="0" fillId="2" borderId="1" xfId="1" applyFont="1" applyFill="1" applyBorder="1" applyAlignment="1">
      <alignment horizontal="center" vertical="center"/>
    </xf>
    <xf numFmtId="166" fontId="0" fillId="2" borderId="1" xfId="1" applyNumberFormat="1" applyFont="1" applyFill="1" applyBorder="1" applyAlignment="1">
      <alignment horizontal="center" vertical="center"/>
    </xf>
    <xf numFmtId="166" fontId="0" fillId="2" borderId="1" xfId="1" applyNumberFormat="1" applyFont="1" applyFill="1" applyBorder="1"/>
    <xf numFmtId="0" fontId="6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166" fontId="0" fillId="2" borderId="0" xfId="0" applyNumberFormat="1" applyFill="1" applyAlignment="1">
      <alignment vertical="center"/>
    </xf>
    <xf numFmtId="0" fontId="0" fillId="2" borderId="0" xfId="0" applyFill="1"/>
    <xf numFmtId="0" fontId="4" fillId="2" borderId="0" xfId="0" applyFont="1" applyFill="1"/>
    <xf numFmtId="0" fontId="7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165" fontId="2" fillId="2" borderId="1" xfId="1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0" borderId="0" xfId="0" applyFont="1"/>
    <xf numFmtId="0" fontId="0" fillId="0" borderId="0" xfId="0" applyFill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5" fontId="1" fillId="3" borderId="1" xfId="1" applyFont="1" applyFill="1" applyBorder="1" applyAlignment="1">
      <alignment horizontal="center" vertical="center"/>
    </xf>
    <xf numFmtId="166" fontId="1" fillId="3" borderId="1" xfId="1" applyNumberFormat="1" applyFont="1" applyFill="1" applyBorder="1" applyAlignment="1">
      <alignment horizontal="center" vertical="center"/>
    </xf>
    <xf numFmtId="166" fontId="1" fillId="3" borderId="1" xfId="1" applyNumberFormat="1" applyFont="1" applyFill="1" applyBorder="1"/>
    <xf numFmtId="0" fontId="1" fillId="0" borderId="0" xfId="0" applyFont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3" borderId="1" xfId="1" applyFont="1" applyFill="1" applyBorder="1" applyAlignment="1">
      <alignment horizontal="center" vertical="center"/>
    </xf>
    <xf numFmtId="166" fontId="0" fillId="3" borderId="1" xfId="1" applyNumberFormat="1" applyFont="1" applyFill="1" applyBorder="1" applyAlignment="1">
      <alignment horizontal="center" vertical="center"/>
    </xf>
    <xf numFmtId="166" fontId="0" fillId="3" borderId="1" xfId="1" applyNumberFormat="1" applyFont="1" applyFill="1" applyBorder="1"/>
    <xf numFmtId="166" fontId="0" fillId="0" borderId="0" xfId="0" applyNumberFormat="1"/>
    <xf numFmtId="2" fontId="0" fillId="3" borderId="1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vertical="center"/>
    </xf>
    <xf numFmtId="166" fontId="0" fillId="3" borderId="1" xfId="0" applyNumberFormat="1" applyFill="1" applyBorder="1" applyAlignment="1">
      <alignment vertical="center"/>
    </xf>
    <xf numFmtId="166" fontId="2" fillId="3" borderId="1" xfId="1" applyNumberFormat="1" applyFont="1" applyFill="1" applyBorder="1" applyAlignment="1">
      <alignment horizontal="center"/>
    </xf>
    <xf numFmtId="0" fontId="9" fillId="3" borderId="5" xfId="0" applyFont="1" applyFill="1" applyBorder="1" applyAlignment="1"/>
    <xf numFmtId="0" fontId="2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165" fontId="1" fillId="3" borderId="1" xfId="0" applyNumberFormat="1" applyFont="1" applyFill="1" applyBorder="1" applyAlignment="1">
      <alignment horizontal="center" vertical="center" wrapText="1"/>
    </xf>
    <xf numFmtId="166" fontId="0" fillId="3" borderId="0" xfId="0" applyNumberFormat="1" applyFill="1" applyAlignment="1">
      <alignment vertical="center"/>
    </xf>
    <xf numFmtId="165" fontId="2" fillId="3" borderId="1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0" fontId="2" fillId="3" borderId="1" xfId="0" applyFont="1" applyFill="1" applyBorder="1" applyAlignment="1"/>
    <xf numFmtId="0" fontId="0" fillId="3" borderId="1" xfId="0" applyFill="1" applyBorder="1" applyAlignment="1">
      <alignment horizontal="left"/>
    </xf>
    <xf numFmtId="0" fontId="4" fillId="0" borderId="0" xfId="0" applyFont="1" applyFill="1"/>
    <xf numFmtId="166" fontId="4" fillId="0" borderId="0" xfId="0" applyNumberFormat="1" applyFont="1" applyFill="1"/>
    <xf numFmtId="0" fontId="2" fillId="3" borderId="1" xfId="0" applyFont="1" applyFill="1" applyBorder="1" applyAlignment="1">
      <alignment horizontal="right"/>
    </xf>
    <xf numFmtId="0" fontId="2" fillId="4" borderId="1" xfId="0" applyFont="1" applyFill="1" applyBorder="1"/>
    <xf numFmtId="166" fontId="2" fillId="4" borderId="1" xfId="1" applyNumberFormat="1" applyFont="1" applyFill="1" applyBorder="1"/>
    <xf numFmtId="0" fontId="5" fillId="0" borderId="0" xfId="0" applyFont="1"/>
    <xf numFmtId="166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9" fillId="0" borderId="5" xfId="0" applyFont="1" applyFill="1" applyBorder="1" applyAlignment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166" fontId="2" fillId="5" borderId="1" xfId="1" applyNumberFormat="1" applyFont="1" applyFill="1" applyBorder="1" applyAlignment="1">
      <alignment horizontal="center" vertical="center"/>
    </xf>
    <xf numFmtId="166" fontId="2" fillId="5" borderId="1" xfId="1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1" fillId="0" borderId="1" xfId="0" applyNumberFormat="1" applyFont="1" applyFill="1" applyBorder="1" applyAlignment="1" applyProtection="1">
      <alignment horizontal="left" vertical="center"/>
    </xf>
    <xf numFmtId="2" fontId="11" fillId="0" borderId="1" xfId="0" applyNumberFormat="1" applyFont="1" applyFill="1" applyBorder="1" applyAlignment="1" applyProtection="1">
      <alignment horizontal="center" vertical="center"/>
    </xf>
    <xf numFmtId="166" fontId="1" fillId="0" borderId="1" xfId="1" applyNumberFormat="1" applyFont="1" applyFill="1" applyBorder="1"/>
    <xf numFmtId="166" fontId="1" fillId="0" borderId="1" xfId="1" applyNumberFormat="1" applyFont="1" applyFill="1" applyBorder="1" applyAlignment="1">
      <alignment horizontal="center"/>
    </xf>
    <xf numFmtId="166" fontId="2" fillId="0" borderId="1" xfId="1" applyNumberFormat="1" applyFont="1" applyFill="1" applyBorder="1" applyAlignment="1">
      <alignment horizontal="center"/>
    </xf>
    <xf numFmtId="0" fontId="8" fillId="0" borderId="1" xfId="0" applyNumberFormat="1" applyFont="1" applyFill="1" applyBorder="1" applyAlignment="1" applyProtection="1">
      <alignment horizontal="left" vertical="center"/>
    </xf>
    <xf numFmtId="2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1" fillId="0" borderId="1" xfId="0" applyFont="1" applyFill="1" applyBorder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/>
    <xf numFmtId="2" fontId="1" fillId="6" borderId="1" xfId="0" applyNumberFormat="1" applyFont="1" applyFill="1" applyBorder="1" applyAlignment="1">
      <alignment horizontal="center"/>
    </xf>
    <xf numFmtId="166" fontId="1" fillId="6" borderId="1" xfId="1" applyNumberFormat="1" applyFont="1" applyFill="1" applyBorder="1"/>
    <xf numFmtId="166" fontId="1" fillId="6" borderId="1" xfId="1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166" fontId="2" fillId="0" borderId="1" xfId="1" applyNumberFormat="1" applyFont="1" applyFill="1" applyBorder="1"/>
    <xf numFmtId="0" fontId="10" fillId="0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166" fontId="0" fillId="0" borderId="1" xfId="1" applyNumberFormat="1" applyFont="1" applyBorder="1"/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166" fontId="0" fillId="6" borderId="1" xfId="1" applyNumberFormat="1" applyFont="1" applyFill="1" applyBorder="1"/>
    <xf numFmtId="0" fontId="2" fillId="5" borderId="1" xfId="0" applyFont="1" applyFill="1" applyBorder="1" applyAlignment="1">
      <alignment horizontal="right"/>
    </xf>
    <xf numFmtId="0" fontId="2" fillId="5" borderId="1" xfId="0" applyFont="1" applyFill="1" applyBorder="1" applyAlignment="1"/>
    <xf numFmtId="166" fontId="0" fillId="5" borderId="1" xfId="0" applyNumberFormat="1" applyFill="1" applyBorder="1" applyAlignment="1">
      <alignment vertical="center"/>
    </xf>
    <xf numFmtId="0" fontId="9" fillId="3" borderId="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2" borderId="2" xfId="0" quotePrefix="1" applyFill="1" applyBorder="1" applyAlignment="1">
      <alignment horizontal="center" vertical="center"/>
    </xf>
    <xf numFmtId="0" fontId="4" fillId="2" borderId="0" xfId="0" quotePrefix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166" fontId="0" fillId="2" borderId="0" xfId="0" applyNumberFormat="1" applyFill="1" applyAlignment="1">
      <alignment horizontal="center" vertical="center"/>
    </xf>
    <xf numFmtId="0" fontId="8" fillId="2" borderId="0" xfId="0" quotePrefix="1" applyFont="1" applyFill="1" applyAlignment="1">
      <alignment horizontal="center" vertical="center"/>
    </xf>
    <xf numFmtId="0" fontId="9" fillId="0" borderId="3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INCAPEM/DATA%20143/143%20NEW/GEDUNG%20KANTOR%20BARU/RAB%20TAMBAHAN%20PURWANTO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K DIPAKAI"/>
      <sheetName val="TAMBAHAN PURWANTORO"/>
      <sheetName val="TAMBAHAN PURWANTORO EDIT"/>
      <sheetName val="CWS"/>
    </sheetNames>
    <sheetDataSet>
      <sheetData sheetId="0" refreshError="1"/>
      <sheetData sheetId="1" refreshError="1"/>
      <sheetData sheetId="2"/>
      <sheetData sheetId="3">
        <row r="47">
          <cell r="I47">
            <v>56573290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9BCDB-DE11-41C6-A51E-5B120DD965D0}">
  <sheetPr>
    <tabColor rgb="FFFFC000"/>
  </sheetPr>
  <dimension ref="D6:M99"/>
  <sheetViews>
    <sheetView tabSelected="1" topLeftCell="D15" zoomScaleNormal="100" workbookViewId="0">
      <selection activeCell="L87" sqref="L87"/>
    </sheetView>
  </sheetViews>
  <sheetFormatPr defaultRowHeight="14.4" x14ac:dyDescent="0.3"/>
  <cols>
    <col min="4" max="4" width="4" bestFit="1" customWidth="1"/>
    <col min="5" max="5" width="47.44140625" style="3" bestFit="1" customWidth="1"/>
    <col min="6" max="6" width="6.88671875" style="3" bestFit="1" customWidth="1"/>
    <col min="7" max="7" width="4.5546875" style="3" bestFit="1" customWidth="1"/>
    <col min="8" max="8" width="12.88671875" style="71" bestFit="1" customWidth="1"/>
    <col min="9" max="9" width="16.109375" style="71" bestFit="1" customWidth="1"/>
    <col min="10" max="10" width="17.33203125" style="7" bestFit="1" customWidth="1"/>
    <col min="11" max="11" width="16.109375" customWidth="1"/>
    <col min="12" max="12" width="13.33203125" style="1" customWidth="1"/>
    <col min="13" max="13" width="23.5546875" bestFit="1" customWidth="1"/>
  </cols>
  <sheetData>
    <row r="6" spans="4:13" x14ac:dyDescent="0.3">
      <c r="D6" s="116" t="s">
        <v>0</v>
      </c>
      <c r="E6" s="116"/>
      <c r="F6" s="116"/>
      <c r="G6" s="116"/>
      <c r="H6" s="116"/>
      <c r="I6" s="116"/>
      <c r="J6" s="116"/>
    </row>
    <row r="7" spans="4:13" x14ac:dyDescent="0.3">
      <c r="D7" s="2"/>
      <c r="F7" s="4"/>
      <c r="G7" s="5"/>
      <c r="H7" s="6"/>
      <c r="I7" s="6"/>
    </row>
    <row r="8" spans="4:13" s="15" customFormat="1" x14ac:dyDescent="0.3">
      <c r="D8" s="8" t="s">
        <v>1</v>
      </c>
      <c r="E8" s="9" t="s">
        <v>2</v>
      </c>
      <c r="F8" s="10" t="s">
        <v>3</v>
      </c>
      <c r="G8" s="9" t="s">
        <v>4</v>
      </c>
      <c r="H8" s="11" t="s">
        <v>5</v>
      </c>
      <c r="I8" s="11" t="s">
        <v>6</v>
      </c>
      <c r="J8" s="12" t="s">
        <v>7</v>
      </c>
      <c r="K8" s="13" t="s">
        <v>8</v>
      </c>
      <c r="L8" s="14" t="s">
        <v>9</v>
      </c>
      <c r="M8" s="13" t="s">
        <v>10</v>
      </c>
    </row>
    <row r="9" spans="4:13" x14ac:dyDescent="0.3">
      <c r="D9" s="16" t="s">
        <v>11</v>
      </c>
      <c r="E9" s="17" t="s">
        <v>12</v>
      </c>
      <c r="F9" s="18"/>
      <c r="G9" s="19"/>
      <c r="H9" s="20"/>
      <c r="I9" s="21"/>
      <c r="J9" s="22"/>
      <c r="K9" s="114" t="s">
        <v>13</v>
      </c>
      <c r="L9" s="115" t="s">
        <v>14</v>
      </c>
      <c r="M9" s="117">
        <f>+J48+J42+J37+J32+J26+J21+J15</f>
        <v>32042000</v>
      </c>
    </row>
    <row r="10" spans="4:13" ht="15.6" x14ac:dyDescent="0.3">
      <c r="D10" s="16"/>
      <c r="E10" s="23" t="s">
        <v>15</v>
      </c>
      <c r="F10" s="18">
        <v>10</v>
      </c>
      <c r="G10" s="19" t="s">
        <v>16</v>
      </c>
      <c r="H10" s="20">
        <v>500000</v>
      </c>
      <c r="I10" s="21">
        <f>H10*F10</f>
        <v>5000000</v>
      </c>
      <c r="J10" s="22"/>
      <c r="K10" s="114"/>
      <c r="L10" s="115"/>
      <c r="M10" s="117"/>
    </row>
    <row r="11" spans="4:13" ht="15.6" x14ac:dyDescent="0.3">
      <c r="D11" s="16"/>
      <c r="E11" s="23" t="s">
        <v>17</v>
      </c>
      <c r="F11" s="18"/>
      <c r="G11" s="19"/>
      <c r="H11" s="20"/>
      <c r="I11" s="21"/>
      <c r="J11" s="22"/>
      <c r="K11" s="114"/>
      <c r="L11" s="115"/>
      <c r="M11" s="117"/>
    </row>
    <row r="12" spans="4:13" x14ac:dyDescent="0.3">
      <c r="D12" s="16"/>
      <c r="E12" s="17" t="s">
        <v>18</v>
      </c>
      <c r="F12" s="18"/>
      <c r="G12" s="19"/>
      <c r="H12" s="20"/>
      <c r="I12" s="21"/>
      <c r="J12" s="22"/>
      <c r="K12" s="114"/>
      <c r="L12" s="115"/>
      <c r="M12" s="117"/>
    </row>
    <row r="13" spans="4:13" x14ac:dyDescent="0.3">
      <c r="D13" s="16"/>
      <c r="E13" s="17" t="s">
        <v>19</v>
      </c>
      <c r="F13" s="18"/>
      <c r="G13" s="19"/>
      <c r="H13" s="20"/>
      <c r="I13" s="21"/>
      <c r="J13" s="22"/>
      <c r="K13" s="114"/>
      <c r="L13" s="115"/>
      <c r="M13" s="117"/>
    </row>
    <row r="14" spans="4:13" x14ac:dyDescent="0.3">
      <c r="D14" s="16"/>
      <c r="E14" s="17" t="s">
        <v>20</v>
      </c>
      <c r="F14" s="18">
        <v>1</v>
      </c>
      <c r="G14" s="19" t="s">
        <v>21</v>
      </c>
      <c r="H14" s="20">
        <v>700000</v>
      </c>
      <c r="I14" s="21">
        <f>H14*F14</f>
        <v>700000</v>
      </c>
      <c r="J14" s="22"/>
      <c r="K14" s="114"/>
      <c r="L14" s="115"/>
      <c r="M14" s="117"/>
    </row>
    <row r="15" spans="4:13" x14ac:dyDescent="0.3">
      <c r="D15" s="16"/>
      <c r="E15" s="24" t="s">
        <v>22</v>
      </c>
      <c r="F15" s="24"/>
      <c r="G15" s="24"/>
      <c r="H15" s="20"/>
      <c r="I15" s="25"/>
      <c r="J15" s="12">
        <f>SUM(I10:I14)</f>
        <v>5700000</v>
      </c>
      <c r="K15" s="114"/>
      <c r="L15" s="115"/>
      <c r="M15" s="117"/>
    </row>
    <row r="16" spans="4:13" x14ac:dyDescent="0.3">
      <c r="D16" s="16" t="s">
        <v>23</v>
      </c>
      <c r="E16" s="17" t="s">
        <v>24</v>
      </c>
      <c r="F16" s="18"/>
      <c r="G16" s="19"/>
      <c r="H16" s="20"/>
      <c r="I16" s="21"/>
      <c r="J16" s="22"/>
      <c r="K16" s="26"/>
      <c r="L16" s="27"/>
      <c r="M16" s="117"/>
    </row>
    <row r="17" spans="4:13" x14ac:dyDescent="0.3">
      <c r="D17" s="16"/>
      <c r="E17" s="28" t="s">
        <v>25</v>
      </c>
      <c r="F17" s="18">
        <v>1</v>
      </c>
      <c r="G17" s="19" t="s">
        <v>21</v>
      </c>
      <c r="H17" s="20">
        <v>1000000</v>
      </c>
      <c r="I17" s="21">
        <f>H17*F17</f>
        <v>1000000</v>
      </c>
      <c r="J17" s="22"/>
      <c r="K17" s="114" t="s">
        <v>13</v>
      </c>
      <c r="L17" s="115" t="s">
        <v>26</v>
      </c>
      <c r="M17" s="117"/>
    </row>
    <row r="18" spans="4:13" x14ac:dyDescent="0.3">
      <c r="D18" s="16"/>
      <c r="E18" s="28" t="s">
        <v>27</v>
      </c>
      <c r="F18" s="18">
        <v>30</v>
      </c>
      <c r="G18" s="19" t="s">
        <v>16</v>
      </c>
      <c r="H18" s="20">
        <v>50000</v>
      </c>
      <c r="I18" s="21">
        <f>H18*F18</f>
        <v>1500000</v>
      </c>
      <c r="J18" s="22"/>
      <c r="K18" s="114"/>
      <c r="L18" s="115"/>
      <c r="M18" s="117"/>
    </row>
    <row r="19" spans="4:13" x14ac:dyDescent="0.3">
      <c r="D19" s="16"/>
      <c r="E19" s="28" t="s">
        <v>28</v>
      </c>
      <c r="F19" s="18"/>
      <c r="G19" s="19"/>
      <c r="H19" s="20"/>
      <c r="I19" s="21"/>
      <c r="J19" s="22"/>
      <c r="K19" s="114"/>
      <c r="L19" s="115"/>
      <c r="M19" s="117"/>
    </row>
    <row r="20" spans="4:13" x14ac:dyDescent="0.3">
      <c r="D20" s="16"/>
      <c r="E20" s="28" t="s">
        <v>29</v>
      </c>
      <c r="F20" s="18"/>
      <c r="G20" s="19"/>
      <c r="H20" s="20"/>
      <c r="I20" s="21"/>
      <c r="J20" s="22"/>
      <c r="K20" s="114"/>
      <c r="L20" s="115"/>
      <c r="M20" s="117"/>
    </row>
    <row r="21" spans="4:13" x14ac:dyDescent="0.3">
      <c r="D21" s="16"/>
      <c r="E21" s="24" t="s">
        <v>22</v>
      </c>
      <c r="F21" s="29"/>
      <c r="G21" s="29"/>
      <c r="H21" s="20"/>
      <c r="I21" s="25"/>
      <c r="J21" s="12">
        <f>I18+I17</f>
        <v>2500000</v>
      </c>
      <c r="K21" s="114"/>
      <c r="L21" s="115"/>
      <c r="M21" s="117"/>
    </row>
    <row r="22" spans="4:13" x14ac:dyDescent="0.3">
      <c r="D22" s="16" t="s">
        <v>30</v>
      </c>
      <c r="E22" s="17" t="s">
        <v>31</v>
      </c>
      <c r="F22" s="18">
        <f>6*1.5</f>
        <v>9</v>
      </c>
      <c r="G22" s="19" t="s">
        <v>32</v>
      </c>
      <c r="H22" s="20">
        <v>400000</v>
      </c>
      <c r="I22" s="21">
        <f>H22*F22</f>
        <v>3600000</v>
      </c>
      <c r="J22" s="22"/>
      <c r="K22" s="114" t="s">
        <v>13</v>
      </c>
      <c r="L22" s="118" t="s">
        <v>33</v>
      </c>
      <c r="M22" s="117"/>
    </row>
    <row r="23" spans="4:13" x14ac:dyDescent="0.3">
      <c r="D23" s="16"/>
      <c r="E23" s="17" t="s">
        <v>34</v>
      </c>
      <c r="F23" s="18"/>
      <c r="G23" s="19"/>
      <c r="H23" s="20"/>
      <c r="I23" s="21"/>
      <c r="J23" s="22"/>
      <c r="K23" s="114"/>
      <c r="L23" s="118"/>
      <c r="M23" s="117"/>
    </row>
    <row r="24" spans="4:13" x14ac:dyDescent="0.3">
      <c r="D24" s="16"/>
      <c r="E24" s="17" t="s">
        <v>35</v>
      </c>
      <c r="F24" s="18"/>
      <c r="G24" s="19"/>
      <c r="H24" s="20"/>
      <c r="I24" s="21"/>
      <c r="J24" s="22"/>
      <c r="K24" s="114"/>
      <c r="L24" s="118"/>
      <c r="M24" s="117"/>
    </row>
    <row r="25" spans="4:13" x14ac:dyDescent="0.3">
      <c r="D25" s="16"/>
      <c r="E25" s="17" t="s">
        <v>36</v>
      </c>
      <c r="F25" s="18"/>
      <c r="G25" s="19"/>
      <c r="H25" s="20"/>
      <c r="I25" s="21"/>
      <c r="J25" s="22"/>
      <c r="K25" s="114"/>
      <c r="L25" s="118"/>
      <c r="M25" s="117"/>
    </row>
    <row r="26" spans="4:13" s="32" customFormat="1" x14ac:dyDescent="0.3">
      <c r="D26" s="8"/>
      <c r="E26" s="24" t="s">
        <v>22</v>
      </c>
      <c r="F26" s="29"/>
      <c r="G26" s="29"/>
      <c r="H26" s="30"/>
      <c r="I26" s="31"/>
      <c r="J26" s="12">
        <f>SUM(I22:I25)</f>
        <v>3600000</v>
      </c>
      <c r="K26" s="114"/>
      <c r="L26" s="118"/>
      <c r="M26" s="117"/>
    </row>
    <row r="27" spans="4:13" x14ac:dyDescent="0.3">
      <c r="D27" s="16" t="s">
        <v>37</v>
      </c>
      <c r="E27" s="17" t="s">
        <v>38</v>
      </c>
      <c r="F27" s="18">
        <f>2.5*2</f>
        <v>5</v>
      </c>
      <c r="G27" s="19" t="s">
        <v>32</v>
      </c>
      <c r="H27" s="20">
        <v>400000</v>
      </c>
      <c r="I27" s="21">
        <f>H27*F27</f>
        <v>2000000</v>
      </c>
      <c r="J27" s="22"/>
      <c r="K27" s="114" t="s">
        <v>13</v>
      </c>
      <c r="L27" s="115" t="s">
        <v>39</v>
      </c>
      <c r="M27" s="117"/>
    </row>
    <row r="28" spans="4:13" x14ac:dyDescent="0.3">
      <c r="D28" s="16"/>
      <c r="E28" s="17" t="s">
        <v>34</v>
      </c>
      <c r="F28" s="18"/>
      <c r="G28" s="19"/>
      <c r="H28" s="20"/>
      <c r="I28" s="21"/>
      <c r="J28" s="22"/>
      <c r="K28" s="114"/>
      <c r="L28" s="115"/>
      <c r="M28" s="117"/>
    </row>
    <row r="29" spans="4:13" x14ac:dyDescent="0.3">
      <c r="D29" s="16"/>
      <c r="E29" s="17" t="s">
        <v>35</v>
      </c>
      <c r="F29" s="18"/>
      <c r="G29" s="19"/>
      <c r="H29" s="20"/>
      <c r="I29" s="21"/>
      <c r="J29" s="22"/>
      <c r="K29" s="114"/>
      <c r="L29" s="115"/>
      <c r="M29" s="117"/>
    </row>
    <row r="30" spans="4:13" x14ac:dyDescent="0.3">
      <c r="D30" s="16"/>
      <c r="E30" s="17" t="s">
        <v>36</v>
      </c>
      <c r="F30" s="18"/>
      <c r="G30" s="19"/>
      <c r="H30" s="20"/>
      <c r="I30" s="21"/>
      <c r="J30" s="22"/>
      <c r="K30" s="114"/>
      <c r="L30" s="115"/>
      <c r="M30" s="117"/>
    </row>
    <row r="31" spans="4:13" s="33" customFormat="1" x14ac:dyDescent="0.3">
      <c r="D31" s="16"/>
      <c r="E31" s="17" t="s">
        <v>40</v>
      </c>
      <c r="F31" s="18">
        <v>5</v>
      </c>
      <c r="G31" s="19" t="s">
        <v>32</v>
      </c>
      <c r="H31" s="20">
        <v>150000</v>
      </c>
      <c r="I31" s="21">
        <f>H31*F31</f>
        <v>750000</v>
      </c>
      <c r="J31" s="22"/>
      <c r="K31" s="114"/>
      <c r="L31" s="115"/>
      <c r="M31" s="117"/>
    </row>
    <row r="32" spans="4:13" x14ac:dyDescent="0.3">
      <c r="D32" s="8"/>
      <c r="E32" s="24" t="s">
        <v>22</v>
      </c>
      <c r="F32" s="29"/>
      <c r="G32" s="29"/>
      <c r="H32" s="30"/>
      <c r="I32" s="25"/>
      <c r="J32" s="12">
        <f>SUM(I27:I31)</f>
        <v>2750000</v>
      </c>
      <c r="K32" s="114"/>
      <c r="L32" s="115"/>
      <c r="M32" s="117"/>
    </row>
    <row r="33" spans="4:13" x14ac:dyDescent="0.3">
      <c r="D33" s="16" t="s">
        <v>41</v>
      </c>
      <c r="E33" s="17" t="s">
        <v>42</v>
      </c>
      <c r="F33" s="18">
        <f>0.6*0.8</f>
        <v>0.48</v>
      </c>
      <c r="G33" s="19" t="s">
        <v>32</v>
      </c>
      <c r="H33" s="20">
        <v>400000</v>
      </c>
      <c r="I33" s="21">
        <f>H33*F33</f>
        <v>192000</v>
      </c>
      <c r="J33" s="22"/>
      <c r="K33" s="114" t="s">
        <v>13</v>
      </c>
      <c r="L33" s="115" t="s">
        <v>43</v>
      </c>
      <c r="M33" s="117"/>
    </row>
    <row r="34" spans="4:13" x14ac:dyDescent="0.3">
      <c r="D34" s="16"/>
      <c r="E34" s="17" t="s">
        <v>34</v>
      </c>
      <c r="F34" s="18"/>
      <c r="G34" s="19"/>
      <c r="H34" s="20"/>
      <c r="I34" s="21"/>
      <c r="J34" s="22"/>
      <c r="K34" s="114"/>
      <c r="L34" s="115"/>
      <c r="M34" s="117"/>
    </row>
    <row r="35" spans="4:13" x14ac:dyDescent="0.3">
      <c r="D35" s="16"/>
      <c r="E35" s="17" t="s">
        <v>35</v>
      </c>
      <c r="F35" s="18"/>
      <c r="G35" s="19"/>
      <c r="H35" s="20"/>
      <c r="I35" s="21"/>
      <c r="J35" s="22"/>
      <c r="K35" s="114"/>
      <c r="L35" s="115"/>
      <c r="M35" s="117"/>
    </row>
    <row r="36" spans="4:13" x14ac:dyDescent="0.3">
      <c r="D36" s="16"/>
      <c r="E36" s="17" t="s">
        <v>36</v>
      </c>
      <c r="F36" s="18"/>
      <c r="G36" s="19"/>
      <c r="H36" s="20"/>
      <c r="I36" s="21"/>
      <c r="J36" s="22"/>
      <c r="K36" s="114"/>
      <c r="L36" s="115"/>
      <c r="M36" s="117"/>
    </row>
    <row r="37" spans="4:13" x14ac:dyDescent="0.3">
      <c r="D37" s="8"/>
      <c r="E37" s="24" t="s">
        <v>22</v>
      </c>
      <c r="F37" s="29"/>
      <c r="G37" s="29"/>
      <c r="H37" s="30"/>
      <c r="I37" s="25"/>
      <c r="J37" s="12">
        <f>SUM(I33:I36)</f>
        <v>192000</v>
      </c>
      <c r="K37" s="114"/>
      <c r="L37" s="115"/>
      <c r="M37" s="117"/>
    </row>
    <row r="38" spans="4:13" x14ac:dyDescent="0.3">
      <c r="D38" s="16" t="s">
        <v>44</v>
      </c>
      <c r="E38" s="17" t="s">
        <v>45</v>
      </c>
      <c r="F38" s="18">
        <f>5.5*3*2</f>
        <v>33</v>
      </c>
      <c r="G38" s="19" t="s">
        <v>32</v>
      </c>
      <c r="H38" s="20">
        <v>400000</v>
      </c>
      <c r="I38" s="21">
        <f>H38*F38</f>
        <v>13200000</v>
      </c>
      <c r="J38" s="22"/>
      <c r="K38" s="114" t="s">
        <v>13</v>
      </c>
      <c r="L38" s="115" t="s">
        <v>46</v>
      </c>
      <c r="M38" s="117"/>
    </row>
    <row r="39" spans="4:13" x14ac:dyDescent="0.3">
      <c r="D39" s="16"/>
      <c r="E39" s="17" t="s">
        <v>34</v>
      </c>
      <c r="F39" s="18"/>
      <c r="G39" s="19"/>
      <c r="H39" s="20"/>
      <c r="I39" s="21"/>
      <c r="J39" s="22"/>
      <c r="K39" s="114"/>
      <c r="L39" s="115"/>
      <c r="M39" s="117"/>
    </row>
    <row r="40" spans="4:13" x14ac:dyDescent="0.3">
      <c r="D40" s="16"/>
      <c r="E40" s="17" t="s">
        <v>35</v>
      </c>
      <c r="F40" s="18"/>
      <c r="G40" s="19"/>
      <c r="H40" s="20"/>
      <c r="I40" s="21"/>
      <c r="J40" s="22"/>
      <c r="K40" s="114"/>
      <c r="L40" s="115"/>
      <c r="M40" s="117"/>
    </row>
    <row r="41" spans="4:13" x14ac:dyDescent="0.3">
      <c r="D41" s="16"/>
      <c r="E41" s="17" t="s">
        <v>36</v>
      </c>
      <c r="F41" s="18"/>
      <c r="G41" s="19"/>
      <c r="H41" s="20"/>
      <c r="I41" s="21"/>
      <c r="J41" s="22"/>
      <c r="K41" s="114"/>
      <c r="L41" s="115"/>
      <c r="M41" s="117"/>
    </row>
    <row r="42" spans="4:13" x14ac:dyDescent="0.3">
      <c r="D42" s="8"/>
      <c r="E42" s="24" t="s">
        <v>22</v>
      </c>
      <c r="F42" s="29"/>
      <c r="G42" s="29"/>
      <c r="H42" s="30"/>
      <c r="I42" s="25"/>
      <c r="J42" s="12">
        <f>SUM(I38:I41)</f>
        <v>13200000</v>
      </c>
      <c r="K42" s="114"/>
      <c r="L42" s="115"/>
      <c r="M42" s="117"/>
    </row>
    <row r="43" spans="4:13" x14ac:dyDescent="0.3">
      <c r="D43" s="16" t="s">
        <v>47</v>
      </c>
      <c r="E43" s="17" t="s">
        <v>48</v>
      </c>
      <c r="F43" s="18">
        <f>2*2</f>
        <v>4</v>
      </c>
      <c r="G43" s="19" t="s">
        <v>32</v>
      </c>
      <c r="H43" s="20">
        <v>400000</v>
      </c>
      <c r="I43" s="21">
        <f>H43*F43</f>
        <v>1600000</v>
      </c>
      <c r="J43" s="22"/>
      <c r="K43" s="114" t="s">
        <v>13</v>
      </c>
      <c r="L43" s="115" t="s">
        <v>49</v>
      </c>
      <c r="M43" s="117"/>
    </row>
    <row r="44" spans="4:13" x14ac:dyDescent="0.3">
      <c r="D44" s="16"/>
      <c r="E44" s="17" t="s">
        <v>34</v>
      </c>
      <c r="F44" s="18"/>
      <c r="G44" s="19"/>
      <c r="H44" s="20"/>
      <c r="I44" s="21"/>
      <c r="J44" s="22"/>
      <c r="K44" s="114"/>
      <c r="L44" s="115"/>
      <c r="M44" s="117"/>
    </row>
    <row r="45" spans="4:13" x14ac:dyDescent="0.3">
      <c r="D45" s="16"/>
      <c r="E45" s="17" t="s">
        <v>35</v>
      </c>
      <c r="F45" s="18"/>
      <c r="G45" s="19"/>
      <c r="H45" s="20"/>
      <c r="I45" s="21"/>
      <c r="J45" s="22"/>
      <c r="K45" s="114"/>
      <c r="L45" s="115"/>
      <c r="M45" s="117"/>
    </row>
    <row r="46" spans="4:13" x14ac:dyDescent="0.3">
      <c r="D46" s="16"/>
      <c r="E46" s="17" t="s">
        <v>36</v>
      </c>
      <c r="F46" s="18"/>
      <c r="G46" s="19"/>
      <c r="H46" s="20"/>
      <c r="I46" s="21"/>
      <c r="J46" s="22"/>
      <c r="K46" s="114"/>
      <c r="L46" s="115"/>
      <c r="M46" s="117"/>
    </row>
    <row r="47" spans="4:13" s="33" customFormat="1" x14ac:dyDescent="0.3">
      <c r="D47" s="16"/>
      <c r="E47" s="17" t="s">
        <v>50</v>
      </c>
      <c r="F47" s="18">
        <v>1</v>
      </c>
      <c r="G47" s="19" t="s">
        <v>51</v>
      </c>
      <c r="H47" s="20">
        <v>2500000</v>
      </c>
      <c r="I47" s="21">
        <f>H47*F47</f>
        <v>2500000</v>
      </c>
      <c r="J47" s="22"/>
      <c r="K47" s="114"/>
      <c r="L47" s="115"/>
      <c r="M47" s="117"/>
    </row>
    <row r="48" spans="4:13" x14ac:dyDescent="0.3">
      <c r="D48" s="8"/>
      <c r="E48" s="24" t="s">
        <v>22</v>
      </c>
      <c r="F48" s="29"/>
      <c r="G48" s="29"/>
      <c r="H48" s="30"/>
      <c r="I48" s="25"/>
      <c r="J48" s="12">
        <f>SUM(I43:I47)</f>
        <v>4100000</v>
      </c>
      <c r="K48" s="114"/>
      <c r="L48" s="115"/>
      <c r="M48" s="117"/>
    </row>
    <row r="49" spans="4:12" s="41" customFormat="1" x14ac:dyDescent="0.3">
      <c r="D49" s="34" t="s">
        <v>47</v>
      </c>
      <c r="E49" s="35" t="s">
        <v>52</v>
      </c>
      <c r="F49" s="36"/>
      <c r="G49" s="37"/>
      <c r="H49" s="38"/>
      <c r="I49" s="39"/>
      <c r="J49" s="40"/>
      <c r="L49" s="1"/>
    </row>
    <row r="50" spans="4:12" x14ac:dyDescent="0.3">
      <c r="D50" s="42">
        <v>1</v>
      </c>
      <c r="E50" s="43" t="s">
        <v>53</v>
      </c>
      <c r="F50" s="44">
        <v>1</v>
      </c>
      <c r="G50" s="45" t="s">
        <v>54</v>
      </c>
      <c r="H50" s="46">
        <v>4000000</v>
      </c>
      <c r="I50" s="47">
        <f>H50*F50</f>
        <v>4000000</v>
      </c>
      <c r="J50" s="48"/>
    </row>
    <row r="51" spans="4:12" x14ac:dyDescent="0.3">
      <c r="D51" s="42">
        <v>2</v>
      </c>
      <c r="E51" s="43" t="s">
        <v>55</v>
      </c>
      <c r="F51" s="44">
        <v>1</v>
      </c>
      <c r="G51" s="45" t="s">
        <v>54</v>
      </c>
      <c r="H51" s="46">
        <v>2000000</v>
      </c>
      <c r="I51" s="47">
        <f t="shared" ref="I51:I74" si="0">H51*F51</f>
        <v>2000000</v>
      </c>
      <c r="J51" s="48"/>
      <c r="K51" s="49"/>
    </row>
    <row r="52" spans="4:12" x14ac:dyDescent="0.3">
      <c r="D52" s="42">
        <v>3</v>
      </c>
      <c r="E52" s="43" t="s">
        <v>56</v>
      </c>
      <c r="F52" s="44">
        <v>18.399999999999999</v>
      </c>
      <c r="G52" s="45" t="s">
        <v>57</v>
      </c>
      <c r="H52" s="46">
        <v>170000</v>
      </c>
      <c r="I52" s="47">
        <f t="shared" si="0"/>
        <v>3127999.9999999995</v>
      </c>
      <c r="J52" s="48"/>
    </row>
    <row r="53" spans="4:12" x14ac:dyDescent="0.3">
      <c r="D53" s="42">
        <v>4</v>
      </c>
      <c r="E53" s="43" t="s">
        <v>58</v>
      </c>
      <c r="F53" s="44">
        <v>1.6</v>
      </c>
      <c r="G53" s="45" t="s">
        <v>57</v>
      </c>
      <c r="H53" s="46">
        <v>1500000</v>
      </c>
      <c r="I53" s="47">
        <f t="shared" si="0"/>
        <v>2400000</v>
      </c>
      <c r="J53" s="48"/>
    </row>
    <row r="54" spans="4:12" x14ac:dyDescent="0.3">
      <c r="D54" s="42">
        <v>5</v>
      </c>
      <c r="E54" s="43" t="s">
        <v>59</v>
      </c>
      <c r="F54" s="44">
        <v>26</v>
      </c>
      <c r="G54" s="45" t="s">
        <v>60</v>
      </c>
      <c r="H54" s="46">
        <v>200000</v>
      </c>
      <c r="I54" s="47">
        <f t="shared" si="0"/>
        <v>5200000</v>
      </c>
      <c r="J54" s="48"/>
    </row>
    <row r="55" spans="4:12" x14ac:dyDescent="0.3">
      <c r="D55" s="42">
        <v>6</v>
      </c>
      <c r="E55" s="43" t="s">
        <v>61</v>
      </c>
      <c r="F55" s="44">
        <v>36.9</v>
      </c>
      <c r="G55" s="45" t="s">
        <v>60</v>
      </c>
      <c r="H55" s="46">
        <v>200000</v>
      </c>
      <c r="I55" s="47">
        <f t="shared" si="0"/>
        <v>7380000</v>
      </c>
      <c r="J55" s="48"/>
    </row>
    <row r="56" spans="4:12" x14ac:dyDescent="0.3">
      <c r="D56" s="42">
        <v>7</v>
      </c>
      <c r="E56" s="43" t="s">
        <v>62</v>
      </c>
      <c r="F56" s="44">
        <v>32.799999999999997</v>
      </c>
      <c r="G56" s="45" t="s">
        <v>60</v>
      </c>
      <c r="H56" s="46">
        <v>200000</v>
      </c>
      <c r="I56" s="47">
        <f t="shared" si="0"/>
        <v>6559999.9999999991</v>
      </c>
      <c r="J56" s="48"/>
    </row>
    <row r="57" spans="4:12" x14ac:dyDescent="0.3">
      <c r="D57" s="42">
        <v>8</v>
      </c>
      <c r="E57" s="43" t="s">
        <v>63</v>
      </c>
      <c r="F57" s="44">
        <v>66.599999999999994</v>
      </c>
      <c r="G57" s="45" t="s">
        <v>32</v>
      </c>
      <c r="H57" s="46">
        <v>44000</v>
      </c>
      <c r="I57" s="47">
        <f t="shared" si="0"/>
        <v>2930399.9999999995</v>
      </c>
      <c r="J57" s="48"/>
    </row>
    <row r="58" spans="4:12" x14ac:dyDescent="0.3">
      <c r="D58" s="42">
        <v>9</v>
      </c>
      <c r="E58" s="43" t="s">
        <v>64</v>
      </c>
      <c r="F58" s="44">
        <v>153.19999999999999</v>
      </c>
      <c r="G58" s="45" t="s">
        <v>32</v>
      </c>
      <c r="H58" s="46">
        <v>40000</v>
      </c>
      <c r="I58" s="47">
        <f t="shared" si="0"/>
        <v>6128000</v>
      </c>
      <c r="J58" s="48"/>
    </row>
    <row r="59" spans="4:12" x14ac:dyDescent="0.3">
      <c r="D59" s="42">
        <v>10</v>
      </c>
      <c r="E59" s="43" t="s">
        <v>65</v>
      </c>
      <c r="F59" s="44">
        <v>83</v>
      </c>
      <c r="G59" s="45" t="s">
        <v>32</v>
      </c>
      <c r="H59" s="46">
        <v>40000</v>
      </c>
      <c r="I59" s="47">
        <f t="shared" si="0"/>
        <v>3320000</v>
      </c>
      <c r="J59" s="48"/>
    </row>
    <row r="60" spans="4:12" x14ac:dyDescent="0.3">
      <c r="D60" s="42">
        <v>11</v>
      </c>
      <c r="E60" s="43" t="s">
        <v>66</v>
      </c>
      <c r="F60" s="44">
        <v>3.8</v>
      </c>
      <c r="G60" s="45" t="s">
        <v>57</v>
      </c>
      <c r="H60" s="46">
        <v>1500000</v>
      </c>
      <c r="I60" s="47">
        <f t="shared" si="0"/>
        <v>5700000</v>
      </c>
      <c r="J60" s="48"/>
    </row>
    <row r="61" spans="4:12" x14ac:dyDescent="0.3">
      <c r="D61" s="42">
        <v>12</v>
      </c>
      <c r="E61" s="43" t="s">
        <v>67</v>
      </c>
      <c r="F61" s="44">
        <v>1</v>
      </c>
      <c r="G61" s="45" t="s">
        <v>57</v>
      </c>
      <c r="H61" s="46">
        <v>1500000</v>
      </c>
      <c r="I61" s="47">
        <f t="shared" si="0"/>
        <v>1500000</v>
      </c>
      <c r="J61" s="48"/>
    </row>
    <row r="62" spans="4:12" x14ac:dyDescent="0.3">
      <c r="D62" s="42">
        <v>13</v>
      </c>
      <c r="E62" s="43" t="s">
        <v>68</v>
      </c>
      <c r="F62" s="44">
        <v>12.6</v>
      </c>
      <c r="G62" s="45" t="s">
        <v>32</v>
      </c>
      <c r="H62" s="46">
        <v>44000</v>
      </c>
      <c r="I62" s="47">
        <f t="shared" si="0"/>
        <v>554400</v>
      </c>
      <c r="J62" s="48"/>
    </row>
    <row r="63" spans="4:12" x14ac:dyDescent="0.3">
      <c r="D63" s="42">
        <v>14</v>
      </c>
      <c r="E63" s="43" t="s">
        <v>69</v>
      </c>
      <c r="F63" s="44">
        <v>236.5</v>
      </c>
      <c r="G63" s="45"/>
      <c r="H63" s="46">
        <v>72000</v>
      </c>
      <c r="I63" s="47">
        <f t="shared" si="0"/>
        <v>17028000</v>
      </c>
      <c r="J63" s="48"/>
    </row>
    <row r="64" spans="4:12" x14ac:dyDescent="0.3">
      <c r="D64" s="42">
        <v>15</v>
      </c>
      <c r="E64" s="43" t="s">
        <v>70</v>
      </c>
      <c r="F64" s="44">
        <v>236.5</v>
      </c>
      <c r="G64" s="45"/>
      <c r="H64" s="46">
        <v>52000</v>
      </c>
      <c r="I64" s="47">
        <f t="shared" si="0"/>
        <v>12298000</v>
      </c>
      <c r="J64" s="48"/>
    </row>
    <row r="65" spans="4:13" x14ac:dyDescent="0.3">
      <c r="D65" s="42">
        <v>16</v>
      </c>
      <c r="E65" s="43" t="s">
        <v>71</v>
      </c>
      <c r="F65" s="44">
        <v>238.8</v>
      </c>
      <c r="G65" s="45"/>
      <c r="H65" s="46">
        <v>14000</v>
      </c>
      <c r="I65" s="47">
        <f t="shared" si="0"/>
        <v>3343200</v>
      </c>
      <c r="J65" s="48"/>
    </row>
    <row r="66" spans="4:13" x14ac:dyDescent="0.3">
      <c r="D66" s="42">
        <v>17</v>
      </c>
      <c r="E66" s="43" t="s">
        <v>72</v>
      </c>
      <c r="F66" s="44">
        <v>178.4</v>
      </c>
      <c r="G66" s="45"/>
      <c r="H66" s="46">
        <v>12000</v>
      </c>
      <c r="I66" s="47">
        <f t="shared" si="0"/>
        <v>2140800</v>
      </c>
      <c r="J66" s="48"/>
    </row>
    <row r="67" spans="4:13" ht="21" customHeight="1" x14ac:dyDescent="0.3">
      <c r="D67" s="42">
        <v>18</v>
      </c>
      <c r="E67" s="43" t="s">
        <v>73</v>
      </c>
      <c r="F67" s="44">
        <v>10</v>
      </c>
      <c r="G67" s="45" t="s">
        <v>32</v>
      </c>
      <c r="H67" s="46">
        <v>70000</v>
      </c>
      <c r="I67" s="47">
        <f t="shared" si="0"/>
        <v>700000</v>
      </c>
      <c r="J67" s="48"/>
      <c r="M67" s="49"/>
    </row>
    <row r="68" spans="4:13" ht="24.75" customHeight="1" x14ac:dyDescent="0.3">
      <c r="D68" s="45">
        <v>19</v>
      </c>
      <c r="E68" s="43" t="s">
        <v>74</v>
      </c>
      <c r="F68" s="44">
        <v>1</v>
      </c>
      <c r="G68" s="45" t="s">
        <v>75</v>
      </c>
      <c r="H68" s="46">
        <v>3200000</v>
      </c>
      <c r="I68" s="47">
        <f t="shared" si="0"/>
        <v>3200000</v>
      </c>
      <c r="J68" s="48"/>
      <c r="M68" s="49"/>
    </row>
    <row r="69" spans="4:13" x14ac:dyDescent="0.3">
      <c r="D69" s="42">
        <v>20</v>
      </c>
      <c r="E69" s="43" t="s">
        <v>76</v>
      </c>
      <c r="F69" s="44">
        <v>1</v>
      </c>
      <c r="G69" s="45" t="s">
        <v>75</v>
      </c>
      <c r="H69" s="46">
        <v>4000000</v>
      </c>
      <c r="I69" s="47">
        <f t="shared" si="0"/>
        <v>4000000</v>
      </c>
      <c r="J69" s="48"/>
    </row>
    <row r="70" spans="4:13" x14ac:dyDescent="0.3">
      <c r="D70" s="42">
        <v>21</v>
      </c>
      <c r="E70" s="43" t="s">
        <v>77</v>
      </c>
      <c r="F70" s="44">
        <v>29.75</v>
      </c>
      <c r="G70" s="45" t="s">
        <v>32</v>
      </c>
      <c r="H70" s="46">
        <v>200000</v>
      </c>
      <c r="I70" s="47">
        <f t="shared" si="0"/>
        <v>5950000</v>
      </c>
      <c r="J70" s="48"/>
    </row>
    <row r="71" spans="4:13" x14ac:dyDescent="0.3">
      <c r="D71" s="42">
        <v>22</v>
      </c>
      <c r="E71" s="43" t="s">
        <v>78</v>
      </c>
      <c r="F71" s="44">
        <v>36</v>
      </c>
      <c r="G71" s="45" t="s">
        <v>32</v>
      </c>
      <c r="H71" s="46">
        <v>50000</v>
      </c>
      <c r="I71" s="47">
        <f t="shared" si="0"/>
        <v>1800000</v>
      </c>
      <c r="J71" s="48"/>
      <c r="K71" s="49"/>
    </row>
    <row r="72" spans="4:13" x14ac:dyDescent="0.3">
      <c r="D72" s="42">
        <v>23</v>
      </c>
      <c r="E72" s="43" t="s">
        <v>79</v>
      </c>
      <c r="F72" s="44">
        <v>6.6</v>
      </c>
      <c r="G72" s="45"/>
      <c r="H72" s="46">
        <v>12000</v>
      </c>
      <c r="I72" s="47">
        <f t="shared" si="0"/>
        <v>79200</v>
      </c>
      <c r="J72" s="48"/>
    </row>
    <row r="73" spans="4:13" x14ac:dyDescent="0.3">
      <c r="D73" s="42">
        <v>24</v>
      </c>
      <c r="E73" s="43" t="s">
        <v>80</v>
      </c>
      <c r="F73" s="44">
        <v>0</v>
      </c>
      <c r="G73" s="45" t="s">
        <v>75</v>
      </c>
      <c r="H73" s="46">
        <v>1500000</v>
      </c>
      <c r="I73" s="47">
        <f t="shared" si="0"/>
        <v>0</v>
      </c>
      <c r="J73" s="48"/>
    </row>
    <row r="74" spans="4:13" x14ac:dyDescent="0.3">
      <c r="D74" s="42">
        <v>25</v>
      </c>
      <c r="E74" s="43" t="s">
        <v>81</v>
      </c>
      <c r="F74" s="44">
        <v>6.3</v>
      </c>
      <c r="G74" s="45" t="s">
        <v>32</v>
      </c>
      <c r="H74" s="46">
        <v>300000</v>
      </c>
      <c r="I74" s="47">
        <f t="shared" si="0"/>
        <v>1890000</v>
      </c>
      <c r="J74" s="48"/>
    </row>
    <row r="75" spans="4:13" x14ac:dyDescent="0.3">
      <c r="D75" s="42">
        <v>26</v>
      </c>
      <c r="E75" s="43" t="s">
        <v>82</v>
      </c>
      <c r="F75" s="50">
        <v>61.95</v>
      </c>
      <c r="G75" s="45" t="s">
        <v>16</v>
      </c>
      <c r="H75" s="46">
        <v>23980</v>
      </c>
      <c r="I75" s="47">
        <f>H75*F75</f>
        <v>1485561</v>
      </c>
      <c r="J75" s="48"/>
    </row>
    <row r="76" spans="4:13" x14ac:dyDescent="0.3">
      <c r="D76" s="51"/>
      <c r="E76" s="52" t="s">
        <v>22</v>
      </c>
      <c r="F76" s="53"/>
      <c r="G76" s="53"/>
      <c r="H76" s="53"/>
      <c r="I76" s="54"/>
      <c r="J76" s="55">
        <f>SUM(I50:I75)</f>
        <v>104715561</v>
      </c>
      <c r="K76" s="49"/>
    </row>
    <row r="77" spans="4:13" ht="15.6" x14ac:dyDescent="0.3">
      <c r="D77" s="109" t="s">
        <v>83</v>
      </c>
      <c r="E77" s="110"/>
      <c r="F77" s="110"/>
      <c r="G77" s="110"/>
      <c r="H77" s="110"/>
      <c r="I77" s="110"/>
      <c r="J77" s="56"/>
    </row>
    <row r="78" spans="4:13" x14ac:dyDescent="0.3">
      <c r="D78" s="51" t="s">
        <v>11</v>
      </c>
      <c r="E78" s="57" t="s">
        <v>84</v>
      </c>
      <c r="F78" s="51"/>
      <c r="G78" s="51"/>
      <c r="H78" s="55"/>
      <c r="I78" s="55"/>
      <c r="J78" s="55"/>
    </row>
    <row r="79" spans="4:13" x14ac:dyDescent="0.3">
      <c r="D79" s="37">
        <v>1</v>
      </c>
      <c r="E79" s="35" t="s">
        <v>85</v>
      </c>
      <c r="F79" s="37">
        <v>1</v>
      </c>
      <c r="G79" s="58" t="s">
        <v>21</v>
      </c>
      <c r="H79" s="59">
        <v>500000</v>
      </c>
      <c r="I79" s="59">
        <f>H79*F79</f>
        <v>500000</v>
      </c>
      <c r="J79" s="55"/>
    </row>
    <row r="80" spans="4:13" x14ac:dyDescent="0.3">
      <c r="D80" s="37">
        <v>2</v>
      </c>
      <c r="E80" s="35" t="s">
        <v>86</v>
      </c>
      <c r="F80" s="37">
        <v>1</v>
      </c>
      <c r="G80" s="58" t="s">
        <v>21</v>
      </c>
      <c r="H80" s="59">
        <v>500000</v>
      </c>
      <c r="I80" s="59">
        <f>H80*F80</f>
        <v>500000</v>
      </c>
      <c r="J80" s="55"/>
    </row>
    <row r="81" spans="4:13" x14ac:dyDescent="0.3">
      <c r="D81" s="37">
        <v>3</v>
      </c>
      <c r="E81" s="35" t="s">
        <v>87</v>
      </c>
      <c r="F81" s="37">
        <v>1</v>
      </c>
      <c r="G81" s="58" t="s">
        <v>21</v>
      </c>
      <c r="H81" s="59">
        <v>700000</v>
      </c>
      <c r="I81" s="59">
        <f>+H81</f>
        <v>700000</v>
      </c>
      <c r="J81" s="55"/>
    </row>
    <row r="82" spans="4:13" x14ac:dyDescent="0.3">
      <c r="D82" s="37"/>
      <c r="E82" s="52" t="s">
        <v>88</v>
      </c>
      <c r="F82" s="53"/>
      <c r="G82" s="53"/>
      <c r="H82" s="59"/>
      <c r="I82" s="60"/>
      <c r="J82" s="61">
        <f>SUM(I79:I81)</f>
        <v>1700000</v>
      </c>
      <c r="K82" s="62"/>
    </row>
    <row r="83" spans="4:13" x14ac:dyDescent="0.3">
      <c r="D83" s="51" t="s">
        <v>23</v>
      </c>
      <c r="E83" s="57" t="s">
        <v>89</v>
      </c>
      <c r="F83" s="63"/>
      <c r="G83" s="63"/>
      <c r="H83" s="63"/>
      <c r="I83" s="54"/>
      <c r="J83" s="55"/>
    </row>
    <row r="84" spans="4:13" x14ac:dyDescent="0.3">
      <c r="D84" s="34">
        <v>1</v>
      </c>
      <c r="E84" s="64" t="s">
        <v>90</v>
      </c>
      <c r="F84" s="42">
        <v>1</v>
      </c>
      <c r="G84" s="42" t="s">
        <v>51</v>
      </c>
      <c r="H84" s="48">
        <v>3850000</v>
      </c>
      <c r="I84" s="48">
        <f>H84*F84</f>
        <v>3850000</v>
      </c>
      <c r="J84" s="55"/>
    </row>
    <row r="85" spans="4:13" x14ac:dyDescent="0.3">
      <c r="D85" s="34">
        <v>2</v>
      </c>
      <c r="E85" s="64" t="s">
        <v>91</v>
      </c>
      <c r="F85" s="42">
        <v>1</v>
      </c>
      <c r="G85" s="42" t="s">
        <v>51</v>
      </c>
      <c r="H85" s="48">
        <v>250000</v>
      </c>
      <c r="I85" s="48">
        <f t="shared" ref="I85:I91" si="1">H85*F85</f>
        <v>250000</v>
      </c>
      <c r="J85" s="55"/>
    </row>
    <row r="86" spans="4:13" s="33" customFormat="1" x14ac:dyDescent="0.3">
      <c r="D86" s="34">
        <v>3</v>
      </c>
      <c r="E86" s="64" t="s">
        <v>92</v>
      </c>
      <c r="F86" s="42">
        <f>(1.9*0.85)+(1.65*1.6)</f>
        <v>4.2549999999999999</v>
      </c>
      <c r="G86" s="42" t="s">
        <v>32</v>
      </c>
      <c r="H86" s="48">
        <v>260000</v>
      </c>
      <c r="I86" s="48">
        <f t="shared" si="1"/>
        <v>1106300</v>
      </c>
      <c r="J86" s="55"/>
      <c r="L86" s="65"/>
    </row>
    <row r="87" spans="4:13" s="33" customFormat="1" x14ac:dyDescent="0.3">
      <c r="D87" s="34">
        <v>4</v>
      </c>
      <c r="E87" s="64" t="s">
        <v>93</v>
      </c>
      <c r="F87" s="42">
        <f>(((1.65*2.65)+(1.6*2.65)*2)+((1.9*3.2)+(0.85*3.2)))</f>
        <v>21.6525</v>
      </c>
      <c r="G87" s="42" t="s">
        <v>32</v>
      </c>
      <c r="H87" s="48">
        <v>310000</v>
      </c>
      <c r="I87" s="48">
        <v>6043700</v>
      </c>
      <c r="J87" s="55"/>
      <c r="L87" s="66"/>
    </row>
    <row r="88" spans="4:13" x14ac:dyDescent="0.3">
      <c r="D88" s="34">
        <v>5</v>
      </c>
      <c r="E88" s="64" t="s">
        <v>94</v>
      </c>
      <c r="F88" s="42">
        <v>1</v>
      </c>
      <c r="G88" s="42" t="s">
        <v>51</v>
      </c>
      <c r="H88" s="48">
        <v>550000</v>
      </c>
      <c r="I88" s="48">
        <f t="shared" si="1"/>
        <v>550000</v>
      </c>
      <c r="J88" s="55"/>
    </row>
    <row r="89" spans="4:13" x14ac:dyDescent="0.3">
      <c r="D89" s="34">
        <v>6</v>
      </c>
      <c r="E89" s="64" t="s">
        <v>95</v>
      </c>
      <c r="F89" s="42">
        <v>1</v>
      </c>
      <c r="G89" s="42" t="s">
        <v>51</v>
      </c>
      <c r="H89" s="48">
        <v>100000</v>
      </c>
      <c r="I89" s="48">
        <f t="shared" si="1"/>
        <v>100000</v>
      </c>
      <c r="J89" s="55"/>
    </row>
    <row r="90" spans="4:13" x14ac:dyDescent="0.3">
      <c r="D90" s="34">
        <v>7</v>
      </c>
      <c r="E90" s="64" t="s">
        <v>96</v>
      </c>
      <c r="F90" s="42">
        <v>1</v>
      </c>
      <c r="G90" s="42" t="s">
        <v>51</v>
      </c>
      <c r="H90" s="48">
        <v>2550000</v>
      </c>
      <c r="I90" s="48">
        <f t="shared" si="1"/>
        <v>2550000</v>
      </c>
      <c r="J90" s="55"/>
    </row>
    <row r="91" spans="4:13" x14ac:dyDescent="0.3">
      <c r="D91" s="34">
        <v>8</v>
      </c>
      <c r="E91" s="64" t="s">
        <v>97</v>
      </c>
      <c r="F91" s="42">
        <v>1</v>
      </c>
      <c r="G91" s="42" t="s">
        <v>51</v>
      </c>
      <c r="H91" s="48">
        <v>550000</v>
      </c>
      <c r="I91" s="48">
        <f t="shared" si="1"/>
        <v>550000</v>
      </c>
      <c r="J91" s="55"/>
    </row>
    <row r="92" spans="4:13" x14ac:dyDescent="0.3">
      <c r="D92" s="51"/>
      <c r="E92" s="67" t="str">
        <f>E82</f>
        <v>SUBTOTAL</v>
      </c>
      <c r="F92" s="63"/>
      <c r="G92" s="63"/>
      <c r="H92" s="63"/>
      <c r="I92" s="54"/>
      <c r="J92" s="55">
        <f>SUM(I84:I91)</f>
        <v>15000000</v>
      </c>
      <c r="M92" s="62"/>
    </row>
    <row r="93" spans="4:13" s="32" customFormat="1" x14ac:dyDescent="0.3">
      <c r="D93" s="68"/>
      <c r="E93" s="111" t="s">
        <v>7</v>
      </c>
      <c r="F93" s="112"/>
      <c r="G93" s="112"/>
      <c r="H93" s="112"/>
      <c r="I93" s="113"/>
      <c r="J93" s="69">
        <f>SUM(J10:J92)</f>
        <v>153457561</v>
      </c>
      <c r="L93" s="70"/>
    </row>
    <row r="94" spans="4:13" x14ac:dyDescent="0.3">
      <c r="M94" s="49"/>
    </row>
    <row r="96" spans="4:13" x14ac:dyDescent="0.3">
      <c r="E96" s="72"/>
      <c r="F96" s="3" t="s">
        <v>98</v>
      </c>
      <c r="I96" s="71">
        <f>+M9</f>
        <v>32042000</v>
      </c>
    </row>
    <row r="97" spans="5:9" x14ac:dyDescent="0.3">
      <c r="E97" s="73"/>
      <c r="F97" s="3" t="s">
        <v>99</v>
      </c>
      <c r="I97" s="71">
        <f>+J93-I96</f>
        <v>121415561</v>
      </c>
    </row>
    <row r="98" spans="5:9" x14ac:dyDescent="0.3">
      <c r="E98" s="3" t="s">
        <v>100</v>
      </c>
      <c r="F98" s="3" t="s">
        <v>99</v>
      </c>
      <c r="I98" s="71">
        <f>+[1]CWS!I47</f>
        <v>56573290</v>
      </c>
    </row>
    <row r="99" spans="5:9" x14ac:dyDescent="0.3">
      <c r="E99" s="3" t="s">
        <v>101</v>
      </c>
      <c r="I99" s="71">
        <f>+I97+I98</f>
        <v>177988851</v>
      </c>
    </row>
  </sheetData>
  <mergeCells count="18">
    <mergeCell ref="D6:J6"/>
    <mergeCell ref="K9:K15"/>
    <mergeCell ref="L9:L15"/>
    <mergeCell ref="M9:M48"/>
    <mergeCell ref="K17:K21"/>
    <mergeCell ref="L17:L21"/>
    <mergeCell ref="K22:K26"/>
    <mergeCell ref="L22:L26"/>
    <mergeCell ref="K27:K32"/>
    <mergeCell ref="L27:L32"/>
    <mergeCell ref="D77:I77"/>
    <mergeCell ref="E93:I93"/>
    <mergeCell ref="K33:K37"/>
    <mergeCell ref="L33:L37"/>
    <mergeCell ref="K38:K42"/>
    <mergeCell ref="L38:L42"/>
    <mergeCell ref="K43:K48"/>
    <mergeCell ref="L43:L48"/>
  </mergeCells>
  <pageMargins left="0.7" right="0.7" top="0.75" bottom="0.75" header="0.3" footer="0.3"/>
  <pageSetup paperSize="9" scale="80" orientation="portrait" r:id="rId1"/>
  <rowBreaks count="1" manualBreakCount="1">
    <brk id="66" min="3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F179C-B40A-437D-9BFB-C0AAFC62FA87}">
  <dimension ref="C7:K49"/>
  <sheetViews>
    <sheetView workbookViewId="0">
      <selection activeCell="E14" sqref="E14"/>
    </sheetView>
  </sheetViews>
  <sheetFormatPr defaultRowHeight="14.4" x14ac:dyDescent="0.3"/>
  <cols>
    <col min="3" max="3" width="3.88671875" bestFit="1" customWidth="1"/>
    <col min="4" max="4" width="47.44140625" bestFit="1" customWidth="1"/>
    <col min="6" max="6" width="4.5546875" bestFit="1" customWidth="1"/>
    <col min="7" max="8" width="12.88671875" bestFit="1" customWidth="1"/>
    <col min="9" max="9" width="15" bestFit="1" customWidth="1"/>
    <col min="11" max="11" width="14" bestFit="1" customWidth="1"/>
  </cols>
  <sheetData>
    <row r="7" spans="3:9" ht="15.6" x14ac:dyDescent="0.3">
      <c r="C7" s="119" t="s">
        <v>102</v>
      </c>
      <c r="D7" s="120"/>
      <c r="E7" s="120"/>
      <c r="F7" s="120"/>
      <c r="G7" s="120"/>
      <c r="H7" s="120"/>
      <c r="I7" s="74"/>
    </row>
    <row r="8" spans="3:9" x14ac:dyDescent="0.3">
      <c r="C8" s="75" t="s">
        <v>1</v>
      </c>
      <c r="D8" s="76" t="s">
        <v>2</v>
      </c>
      <c r="E8" s="77" t="s">
        <v>3</v>
      </c>
      <c r="F8" s="76" t="s">
        <v>4</v>
      </c>
      <c r="G8" s="78" t="s">
        <v>5</v>
      </c>
      <c r="H8" s="78" t="s">
        <v>6</v>
      </c>
      <c r="I8" s="79" t="s">
        <v>7</v>
      </c>
    </row>
    <row r="9" spans="3:9" x14ac:dyDescent="0.3">
      <c r="C9" s="80" t="s">
        <v>11</v>
      </c>
      <c r="D9" s="81" t="s">
        <v>103</v>
      </c>
      <c r="E9" s="82"/>
      <c r="F9" s="80"/>
      <c r="G9" s="83"/>
      <c r="H9" s="84"/>
      <c r="I9" s="85"/>
    </row>
    <row r="10" spans="3:9" x14ac:dyDescent="0.3">
      <c r="C10" s="80">
        <v>1</v>
      </c>
      <c r="D10" s="86" t="s">
        <v>104</v>
      </c>
      <c r="E10" s="87">
        <v>1</v>
      </c>
      <c r="F10" s="80" t="s">
        <v>21</v>
      </c>
      <c r="G10" s="83">
        <v>500000</v>
      </c>
      <c r="H10" s="84">
        <f>G10*E10</f>
        <v>500000</v>
      </c>
      <c r="I10" s="85"/>
    </row>
    <row r="11" spans="3:9" x14ac:dyDescent="0.3">
      <c r="C11" s="80">
        <v>2</v>
      </c>
      <c r="D11" s="88" t="s">
        <v>105</v>
      </c>
      <c r="E11" s="87">
        <v>1</v>
      </c>
      <c r="F11" s="80" t="s">
        <v>21</v>
      </c>
      <c r="G11" s="83">
        <v>500000</v>
      </c>
      <c r="H11" s="84">
        <f t="shared" ref="H11:H42" si="0">G11*E11</f>
        <v>500000</v>
      </c>
      <c r="I11" s="85"/>
    </row>
    <row r="12" spans="3:9" x14ac:dyDescent="0.3">
      <c r="C12" s="89" t="s">
        <v>23</v>
      </c>
      <c r="D12" s="90" t="s">
        <v>106</v>
      </c>
      <c r="E12" s="87"/>
      <c r="F12" s="80"/>
      <c r="G12" s="83"/>
      <c r="H12" s="84"/>
      <c r="I12" s="85"/>
    </row>
    <row r="13" spans="3:9" x14ac:dyDescent="0.3">
      <c r="C13" s="80">
        <v>1</v>
      </c>
      <c r="D13" s="91" t="s">
        <v>107</v>
      </c>
      <c r="E13" s="87">
        <v>4</v>
      </c>
      <c r="F13" s="80" t="s">
        <v>51</v>
      </c>
      <c r="G13" s="83">
        <v>975000</v>
      </c>
      <c r="H13" s="84">
        <f t="shared" si="0"/>
        <v>3900000</v>
      </c>
      <c r="I13" s="85"/>
    </row>
    <row r="14" spans="3:9" x14ac:dyDescent="0.3">
      <c r="C14" s="92">
        <v>2</v>
      </c>
      <c r="D14" s="93" t="s">
        <v>108</v>
      </c>
      <c r="E14" s="94">
        <v>4</v>
      </c>
      <c r="F14" s="92" t="s">
        <v>51</v>
      </c>
      <c r="G14" s="95">
        <v>75000</v>
      </c>
      <c r="H14" s="96">
        <f t="shared" si="0"/>
        <v>300000</v>
      </c>
      <c r="I14" s="85"/>
    </row>
    <row r="15" spans="3:9" x14ac:dyDescent="0.3">
      <c r="C15" s="80">
        <v>3</v>
      </c>
      <c r="D15" s="91" t="s">
        <v>109</v>
      </c>
      <c r="E15" s="87">
        <v>1</v>
      </c>
      <c r="F15" s="80" t="s">
        <v>110</v>
      </c>
      <c r="G15" s="83">
        <v>75000</v>
      </c>
      <c r="H15" s="84">
        <f t="shared" si="0"/>
        <v>75000</v>
      </c>
      <c r="I15" s="85"/>
    </row>
    <row r="16" spans="3:9" x14ac:dyDescent="0.3">
      <c r="C16" s="80">
        <v>4</v>
      </c>
      <c r="D16" s="91" t="s">
        <v>111</v>
      </c>
      <c r="E16" s="87">
        <v>1</v>
      </c>
      <c r="F16" s="80" t="s">
        <v>51</v>
      </c>
      <c r="G16" s="83">
        <v>200000</v>
      </c>
      <c r="H16" s="84">
        <f t="shared" si="0"/>
        <v>200000</v>
      </c>
      <c r="I16" s="85"/>
    </row>
    <row r="17" spans="3:11" x14ac:dyDescent="0.3">
      <c r="C17" s="92">
        <v>5</v>
      </c>
      <c r="D17" s="93" t="s">
        <v>112</v>
      </c>
      <c r="E17" s="94">
        <v>1</v>
      </c>
      <c r="F17" s="92" t="s">
        <v>51</v>
      </c>
      <c r="G17" s="95">
        <v>200000</v>
      </c>
      <c r="H17" s="96">
        <f t="shared" si="0"/>
        <v>200000</v>
      </c>
      <c r="I17" s="85"/>
    </row>
    <row r="18" spans="3:11" x14ac:dyDescent="0.3">
      <c r="C18" s="89" t="s">
        <v>30</v>
      </c>
      <c r="D18" s="90" t="s">
        <v>113</v>
      </c>
      <c r="E18" s="97"/>
      <c r="F18" s="89"/>
      <c r="G18" s="98"/>
      <c r="H18" s="84"/>
      <c r="I18" s="85"/>
    </row>
    <row r="19" spans="3:11" x14ac:dyDescent="0.3">
      <c r="C19" s="80">
        <v>1</v>
      </c>
      <c r="D19" s="91" t="s">
        <v>114</v>
      </c>
      <c r="E19" s="87">
        <v>1</v>
      </c>
      <c r="F19" s="80" t="s">
        <v>21</v>
      </c>
      <c r="G19" s="83">
        <v>2850000</v>
      </c>
      <c r="H19" s="84">
        <f t="shared" si="0"/>
        <v>2850000</v>
      </c>
      <c r="I19" s="85"/>
    </row>
    <row r="20" spans="3:11" x14ac:dyDescent="0.3">
      <c r="C20" s="80">
        <v>2</v>
      </c>
      <c r="D20" s="91" t="s">
        <v>115</v>
      </c>
      <c r="E20" s="87">
        <v>12</v>
      </c>
      <c r="F20" s="80" t="s">
        <v>32</v>
      </c>
      <c r="G20" s="83">
        <v>30000</v>
      </c>
      <c r="H20" s="84">
        <f t="shared" si="0"/>
        <v>360000</v>
      </c>
      <c r="I20" s="85"/>
    </row>
    <row r="21" spans="3:11" x14ac:dyDescent="0.3">
      <c r="C21" s="80" t="s">
        <v>37</v>
      </c>
      <c r="D21" s="91" t="s">
        <v>116</v>
      </c>
      <c r="E21" s="87"/>
      <c r="F21" s="80"/>
      <c r="G21" s="83"/>
      <c r="H21" s="84"/>
      <c r="I21" s="85"/>
    </row>
    <row r="22" spans="3:11" x14ac:dyDescent="0.3">
      <c r="C22" s="80">
        <v>1</v>
      </c>
      <c r="D22" s="91" t="s">
        <v>117</v>
      </c>
      <c r="E22" s="87"/>
      <c r="F22" s="80"/>
      <c r="G22" s="83"/>
      <c r="H22" s="84"/>
      <c r="I22" s="85"/>
    </row>
    <row r="23" spans="3:11" x14ac:dyDescent="0.3">
      <c r="C23" s="92"/>
      <c r="D23" s="93" t="s">
        <v>118</v>
      </c>
      <c r="E23" s="94">
        <f>2.8*2.85</f>
        <v>7.9799999999999995</v>
      </c>
      <c r="F23" s="92" t="s">
        <v>32</v>
      </c>
      <c r="G23" s="95">
        <v>67000</v>
      </c>
      <c r="H23" s="96">
        <f t="shared" si="0"/>
        <v>534660</v>
      </c>
      <c r="I23" s="85"/>
    </row>
    <row r="24" spans="3:11" x14ac:dyDescent="0.3">
      <c r="C24" s="80"/>
      <c r="D24" s="91" t="s">
        <v>119</v>
      </c>
      <c r="E24" s="87">
        <f>(2*3.1)+(1.3*1.3)</f>
        <v>7.8900000000000006</v>
      </c>
      <c r="F24" s="80" t="s">
        <v>32</v>
      </c>
      <c r="G24" s="83">
        <v>67000</v>
      </c>
      <c r="H24" s="84">
        <f t="shared" si="0"/>
        <v>528630</v>
      </c>
      <c r="I24" s="85"/>
    </row>
    <row r="25" spans="3:11" x14ac:dyDescent="0.3">
      <c r="C25" s="80" t="s">
        <v>41</v>
      </c>
      <c r="D25" s="91" t="s">
        <v>120</v>
      </c>
      <c r="E25" s="87"/>
      <c r="F25" s="80"/>
      <c r="G25" s="83"/>
      <c r="H25" s="84"/>
      <c r="I25" s="85"/>
    </row>
    <row r="26" spans="3:11" x14ac:dyDescent="0.3">
      <c r="C26" s="80">
        <v>1</v>
      </c>
      <c r="D26" s="91" t="s">
        <v>121</v>
      </c>
      <c r="E26" s="87">
        <v>1</v>
      </c>
      <c r="F26" s="80" t="s">
        <v>51</v>
      </c>
      <c r="G26" s="83">
        <v>2500000</v>
      </c>
      <c r="H26" s="84">
        <f t="shared" si="0"/>
        <v>2500000</v>
      </c>
      <c r="I26" s="85"/>
      <c r="K26" s="49"/>
    </row>
    <row r="27" spans="3:11" x14ac:dyDescent="0.3">
      <c r="C27" s="80">
        <v>2</v>
      </c>
      <c r="D27" s="91" t="s">
        <v>122</v>
      </c>
      <c r="E27" s="87">
        <v>2</v>
      </c>
      <c r="F27" s="80" t="s">
        <v>51</v>
      </c>
      <c r="G27" s="83">
        <v>2750000</v>
      </c>
      <c r="H27" s="84">
        <f t="shared" si="0"/>
        <v>5500000</v>
      </c>
      <c r="I27" s="85"/>
    </row>
    <row r="28" spans="3:11" x14ac:dyDescent="0.3">
      <c r="C28" s="80">
        <v>3</v>
      </c>
      <c r="D28" s="91" t="s">
        <v>123</v>
      </c>
      <c r="E28" s="87">
        <v>2</v>
      </c>
      <c r="F28" s="80" t="s">
        <v>51</v>
      </c>
      <c r="G28" s="83">
        <v>3500000</v>
      </c>
      <c r="H28" s="84">
        <f t="shared" si="0"/>
        <v>7000000</v>
      </c>
      <c r="I28" s="85"/>
    </row>
    <row r="29" spans="3:11" x14ac:dyDescent="0.3">
      <c r="C29" s="80">
        <v>4</v>
      </c>
      <c r="D29" s="91" t="s">
        <v>124</v>
      </c>
      <c r="E29" s="87">
        <v>4</v>
      </c>
      <c r="F29" s="80" t="s">
        <v>51</v>
      </c>
      <c r="G29" s="83">
        <v>1000000</v>
      </c>
      <c r="H29" s="84">
        <f t="shared" si="0"/>
        <v>4000000</v>
      </c>
      <c r="I29" s="85"/>
    </row>
    <row r="30" spans="3:11" x14ac:dyDescent="0.3">
      <c r="C30" s="80">
        <v>5</v>
      </c>
      <c r="D30" s="91" t="s">
        <v>125</v>
      </c>
      <c r="E30" s="87">
        <v>2</v>
      </c>
      <c r="F30" s="80" t="s">
        <v>51</v>
      </c>
      <c r="G30" s="83">
        <v>1100000</v>
      </c>
      <c r="H30" s="84">
        <f t="shared" si="0"/>
        <v>2200000</v>
      </c>
      <c r="I30" s="85"/>
    </row>
    <row r="31" spans="3:11" x14ac:dyDescent="0.3">
      <c r="C31" s="80" t="s">
        <v>44</v>
      </c>
      <c r="D31" s="91" t="s">
        <v>126</v>
      </c>
      <c r="E31" s="87"/>
      <c r="F31" s="80"/>
      <c r="G31" s="83"/>
      <c r="H31" s="84"/>
      <c r="I31" s="85"/>
    </row>
    <row r="32" spans="3:11" x14ac:dyDescent="0.3">
      <c r="C32" s="80">
        <v>1</v>
      </c>
      <c r="D32" s="91" t="s">
        <v>127</v>
      </c>
      <c r="E32" s="87">
        <v>1</v>
      </c>
      <c r="F32" s="80" t="s">
        <v>128</v>
      </c>
      <c r="G32" s="83">
        <v>1750000</v>
      </c>
      <c r="H32" s="84">
        <f t="shared" si="0"/>
        <v>1750000</v>
      </c>
      <c r="I32" s="85"/>
    </row>
    <row r="33" spans="3:9" x14ac:dyDescent="0.3">
      <c r="C33" s="80">
        <v>2</v>
      </c>
      <c r="D33" s="91" t="s">
        <v>129</v>
      </c>
      <c r="E33" s="87">
        <v>1</v>
      </c>
      <c r="F33" s="80" t="s">
        <v>51</v>
      </c>
      <c r="G33" s="83">
        <v>2500000</v>
      </c>
      <c r="H33" s="84">
        <f t="shared" si="0"/>
        <v>2500000</v>
      </c>
      <c r="I33" s="85"/>
    </row>
    <row r="34" spans="3:9" x14ac:dyDescent="0.3">
      <c r="C34" s="80">
        <v>3</v>
      </c>
      <c r="D34" s="91" t="s">
        <v>130</v>
      </c>
      <c r="E34" s="87"/>
      <c r="F34" s="80"/>
      <c r="G34" s="83"/>
      <c r="H34" s="84"/>
      <c r="I34" s="85"/>
    </row>
    <row r="35" spans="3:9" x14ac:dyDescent="0.3">
      <c r="C35" s="80"/>
      <c r="D35" s="99" t="s">
        <v>131</v>
      </c>
      <c r="E35" s="87">
        <v>1</v>
      </c>
      <c r="F35" s="80" t="s">
        <v>128</v>
      </c>
      <c r="G35" s="83">
        <v>1750000</v>
      </c>
      <c r="H35" s="84">
        <f t="shared" si="0"/>
        <v>1750000</v>
      </c>
      <c r="I35" s="85"/>
    </row>
    <row r="36" spans="3:9" x14ac:dyDescent="0.3">
      <c r="C36" s="80"/>
      <c r="D36" s="99" t="s">
        <v>132</v>
      </c>
      <c r="E36" s="87">
        <v>1</v>
      </c>
      <c r="F36" s="80" t="s">
        <v>128</v>
      </c>
      <c r="G36" s="83">
        <v>1750000</v>
      </c>
      <c r="H36" s="84">
        <f t="shared" si="0"/>
        <v>1750000</v>
      </c>
      <c r="I36" s="85"/>
    </row>
    <row r="37" spans="3:9" x14ac:dyDescent="0.3">
      <c r="C37" s="80"/>
      <c r="D37" s="99" t="s">
        <v>133</v>
      </c>
      <c r="E37" s="87">
        <v>1</v>
      </c>
      <c r="F37" s="80" t="s">
        <v>128</v>
      </c>
      <c r="G37" s="83">
        <v>1750000</v>
      </c>
      <c r="H37" s="84">
        <f t="shared" si="0"/>
        <v>1750000</v>
      </c>
      <c r="I37" s="85"/>
    </row>
    <row r="38" spans="3:9" x14ac:dyDescent="0.3">
      <c r="C38" s="80"/>
      <c r="D38" s="99" t="s">
        <v>134</v>
      </c>
      <c r="E38" s="87">
        <v>1</v>
      </c>
      <c r="F38" s="80" t="s">
        <v>128</v>
      </c>
      <c r="G38" s="83">
        <v>1750000</v>
      </c>
      <c r="H38" s="84">
        <f t="shared" si="0"/>
        <v>1750000</v>
      </c>
      <c r="I38" s="85"/>
    </row>
    <row r="39" spans="3:9" x14ac:dyDescent="0.3">
      <c r="C39" s="80"/>
      <c r="D39" s="99" t="s">
        <v>135</v>
      </c>
      <c r="E39" s="87">
        <v>1</v>
      </c>
      <c r="F39" s="80" t="s">
        <v>128</v>
      </c>
      <c r="G39" s="83">
        <v>1750000</v>
      </c>
      <c r="H39" s="84">
        <f t="shared" si="0"/>
        <v>1750000</v>
      </c>
      <c r="I39" s="85"/>
    </row>
    <row r="40" spans="3:9" x14ac:dyDescent="0.3">
      <c r="C40" s="80">
        <v>4</v>
      </c>
      <c r="D40" s="91" t="s">
        <v>136</v>
      </c>
      <c r="E40" s="87">
        <v>20</v>
      </c>
      <c r="F40" s="80" t="s">
        <v>16</v>
      </c>
      <c r="G40" s="83">
        <v>15000</v>
      </c>
      <c r="H40" s="84">
        <f t="shared" si="0"/>
        <v>300000</v>
      </c>
      <c r="I40" s="85"/>
    </row>
    <row r="41" spans="3:9" x14ac:dyDescent="0.3">
      <c r="C41" s="92">
        <v>5</v>
      </c>
      <c r="D41" s="93" t="s">
        <v>137</v>
      </c>
      <c r="E41" s="94">
        <v>1</v>
      </c>
      <c r="F41" s="92" t="s">
        <v>21</v>
      </c>
      <c r="G41" s="95">
        <v>500000</v>
      </c>
      <c r="H41" s="96">
        <f t="shared" si="0"/>
        <v>500000</v>
      </c>
      <c r="I41" s="85"/>
    </row>
    <row r="42" spans="3:9" x14ac:dyDescent="0.3">
      <c r="C42" s="80">
        <v>6</v>
      </c>
      <c r="D42" s="91" t="s">
        <v>138</v>
      </c>
      <c r="E42" s="87">
        <f>4*0.25</f>
        <v>1</v>
      </c>
      <c r="F42" s="80" t="s">
        <v>32</v>
      </c>
      <c r="G42" s="83">
        <v>25000</v>
      </c>
      <c r="H42" s="84">
        <f t="shared" si="0"/>
        <v>25000</v>
      </c>
      <c r="I42" s="85"/>
    </row>
    <row r="43" spans="3:9" x14ac:dyDescent="0.3">
      <c r="C43" s="92">
        <v>7</v>
      </c>
      <c r="D43" s="93" t="s">
        <v>139</v>
      </c>
      <c r="E43" s="94">
        <v>8</v>
      </c>
      <c r="F43" s="92" t="s">
        <v>16</v>
      </c>
      <c r="G43" s="95">
        <v>500000</v>
      </c>
      <c r="H43" s="96">
        <f>G43*E43</f>
        <v>4000000</v>
      </c>
      <c r="I43" s="85"/>
    </row>
    <row r="44" spans="3:9" x14ac:dyDescent="0.3">
      <c r="C44" s="80">
        <v>8</v>
      </c>
      <c r="D44" s="91" t="s">
        <v>140</v>
      </c>
      <c r="E44" s="87"/>
      <c r="F44" s="80"/>
      <c r="G44" s="83"/>
      <c r="H44" s="84"/>
      <c r="I44" s="85"/>
    </row>
    <row r="45" spans="3:9" x14ac:dyDescent="0.3">
      <c r="C45" s="80"/>
      <c r="D45" s="100" t="s">
        <v>141</v>
      </c>
      <c r="E45" s="101">
        <v>3</v>
      </c>
      <c r="F45" s="101" t="s">
        <v>51</v>
      </c>
      <c r="G45" s="102">
        <v>2000000</v>
      </c>
      <c r="H45" s="102">
        <f>G45*E45</f>
        <v>6000000</v>
      </c>
      <c r="I45" s="85"/>
    </row>
    <row r="46" spans="3:9" x14ac:dyDescent="0.3">
      <c r="C46" s="92"/>
      <c r="D46" s="103" t="s">
        <v>142</v>
      </c>
      <c r="E46" s="104">
        <v>1</v>
      </c>
      <c r="F46" s="104" t="s">
        <v>51</v>
      </c>
      <c r="G46" s="105">
        <v>1600000</v>
      </c>
      <c r="H46" s="105">
        <f>G46*E46</f>
        <v>1600000</v>
      </c>
      <c r="I46" s="85"/>
    </row>
    <row r="47" spans="3:9" x14ac:dyDescent="0.3">
      <c r="C47" s="75"/>
      <c r="D47" s="106" t="s">
        <v>7</v>
      </c>
      <c r="E47" s="107"/>
      <c r="F47" s="107"/>
      <c r="G47" s="107"/>
      <c r="H47" s="108"/>
      <c r="I47" s="79">
        <f>SUM(H10:H46)</f>
        <v>56573290</v>
      </c>
    </row>
    <row r="49" spans="9:9" x14ac:dyDescent="0.3">
      <c r="I49" s="49"/>
    </row>
  </sheetData>
  <mergeCells count="1">
    <mergeCell ref="C7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TAMBAHAN PURWANTORO</vt:lpstr>
      <vt:lpstr>CWS</vt:lpstr>
      <vt:lpstr>'TAMBAHAN PURWANTORO'!Print_Area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kingkin.kartika</dc:creator>
  <cp:lastModifiedBy>LENOVO</cp:lastModifiedBy>
  <dcterms:created xsi:type="dcterms:W3CDTF">2021-11-30T02:41:46Z</dcterms:created>
  <dcterms:modified xsi:type="dcterms:W3CDTF">2021-11-30T02:54:43Z</dcterms:modified>
</cp:coreProperties>
</file>