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8415"/>
  </bookViews>
  <sheets>
    <sheet name="00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</externalReferences>
  <definedNames>
    <definedName name="_\a" localSheetId="0">#REF!</definedName>
    <definedName name="__\a">#REF!</definedName>
    <definedName name="_\d">#N/A</definedName>
    <definedName name="_\e">#N/A</definedName>
    <definedName name="_\f">#N/A</definedName>
    <definedName name="_\g">#N/A</definedName>
    <definedName name="_\jmasdfmkas" localSheetId="0">#REF!</definedName>
    <definedName name="__\jmasdfmkas">#REF!</definedName>
    <definedName name="_______F56">[1]!_______F56</definedName>
    <definedName name="_______g5">[1]!_______g5</definedName>
    <definedName name="_______g6">[1]!_______g6</definedName>
    <definedName name="_______h57">[1]!_______h57</definedName>
    <definedName name="_______h58">[1]!_______h58</definedName>
    <definedName name="_______h59">[1]!_______h59</definedName>
    <definedName name="_______h76">[1]!_______h76</definedName>
    <definedName name="_______i9">[1]!_______i9</definedName>
    <definedName name="_______i99">[1]!_______i99</definedName>
    <definedName name="_______ii8">[1]!_______ii8</definedName>
    <definedName name="_______iu86">[1]!_______iu86</definedName>
    <definedName name="_______j1">[1]!_______j1</definedName>
    <definedName name="_______j10">[1]!_______j10</definedName>
    <definedName name="_______j11">[1]!_______j5</definedName>
    <definedName name="_______j1123">[1]!_______j1123</definedName>
    <definedName name="_______j12">[1]!_______j12</definedName>
    <definedName name="_______j13">[1]!_______j13</definedName>
    <definedName name="_______j14">[1]!_______j14</definedName>
    <definedName name="_______j15">[1]!_______j15</definedName>
    <definedName name="_______j16">[1]!_______j16</definedName>
    <definedName name="_______j17">[1]!_______j17</definedName>
    <definedName name="_______j18">[1]!_______j18</definedName>
    <definedName name="_______j19">[1]!_j35</definedName>
    <definedName name="_______j2">[1]!_______j2</definedName>
    <definedName name="_______j20">[1]!_______j55</definedName>
    <definedName name="_______j22">[1]!_______j22</definedName>
    <definedName name="_______j23">[1]!_______j23</definedName>
    <definedName name="_______j234">[1]!_______j234</definedName>
    <definedName name="_______j24">[1]!_______j24</definedName>
    <definedName name="_______j25">[1]!_______j25</definedName>
    <definedName name="_______j26">[1]!_______j345</definedName>
    <definedName name="_______j27">[1]!_______j27</definedName>
    <definedName name="_______j28">[1]!_______j28</definedName>
    <definedName name="_______j29">[1]!_______j29</definedName>
    <definedName name="_______j3">[1]!_______j40</definedName>
    <definedName name="_______j30">[1]!_______j30</definedName>
    <definedName name="_______j33">[1]!_______j33</definedName>
    <definedName name="_______j34">[1]!er</definedName>
    <definedName name="_______j345">[1]!_______j345</definedName>
    <definedName name="_______j36">[1]!_______j36</definedName>
    <definedName name="_______j37">[1]!_______j37</definedName>
    <definedName name="_______j39">[1]!_______j39</definedName>
    <definedName name="_______j4">[1]!_______j4</definedName>
    <definedName name="_______j40">[1]!_______j40</definedName>
    <definedName name="_______j44">[1]!_______j88</definedName>
    <definedName name="_______j45">[1]!_______j45</definedName>
    <definedName name="_______j456">[1]!_______j234</definedName>
    <definedName name="_______j46">[1]!_______j46</definedName>
    <definedName name="_______j47">[1]!_______j47</definedName>
    <definedName name="_______j48">[1]!_______jj7</definedName>
    <definedName name="_______j49">[1]!_______j49</definedName>
    <definedName name="_______j5">[1]!_______j5</definedName>
    <definedName name="_______j50">[1]!mu</definedName>
    <definedName name="_______j55">[1]!_______j55</definedName>
    <definedName name="_______j56">[1]!_______j56</definedName>
    <definedName name="_______j567">[1]!_______j567</definedName>
    <definedName name="_______j6">[1]!_______j6</definedName>
    <definedName name="_______j60">[1]!_j35</definedName>
    <definedName name="_______j66">[1]!_______j66</definedName>
    <definedName name="_______j67">[1]!_______j67</definedName>
    <definedName name="_______j678">[1]!_______j678</definedName>
    <definedName name="_______j68">[1]!_______j68</definedName>
    <definedName name="_______j69">[1]!_______j69</definedName>
    <definedName name="_______j7">[1]!_______j7</definedName>
    <definedName name="_______j77">[1]!_______j77</definedName>
    <definedName name="_______j78">[1]!_______j78</definedName>
    <definedName name="_______j789">[1]!_______j789</definedName>
    <definedName name="_______j8">[1]!_______j8</definedName>
    <definedName name="_______j80">[1]!_______j80</definedName>
    <definedName name="_______j88">[1]!_______j88</definedName>
    <definedName name="_______j9">[1]!_______j9</definedName>
    <definedName name="_______j90">[1]!_______j90</definedName>
    <definedName name="_______j99">[1]!_______j99</definedName>
    <definedName name="_______jj6">[1]!_______jj6</definedName>
    <definedName name="_______jj7">[1]!_______jj7</definedName>
    <definedName name="_______oi9">[1]!_______oi9</definedName>
    <definedName name="_______re5">[1]!_______re5</definedName>
    <definedName name="_______rt5">[1]!_______rt5</definedName>
    <definedName name="_______rt6">[1]!_______rt6</definedName>
    <definedName name="_______S3">[1]!_______S3</definedName>
    <definedName name="_______s5">[1]!_______s5</definedName>
    <definedName name="_______si7">[1]!_______si7</definedName>
    <definedName name="_______t5">[1]!_______t5</definedName>
    <definedName name="_______t6">[1]!_______t6</definedName>
    <definedName name="_______t7">[1]!_______t7</definedName>
    <definedName name="_______u89">[1]!_______u89</definedName>
    <definedName name="_______ui7">[1]!_______ui7</definedName>
    <definedName name="_______y5">[1]!_______y5</definedName>
    <definedName name="_______y6">[1]!_______y6</definedName>
    <definedName name="_______y66">[1]!_______y66</definedName>
    <definedName name="_______y7">[1]!_______y7</definedName>
    <definedName name="_______y78">[1]!_______y78</definedName>
    <definedName name="_______y8">[1]!to</definedName>
    <definedName name="_______yy7">[1]!_______yy7</definedName>
    <definedName name="______a11">[1]!______a11</definedName>
    <definedName name="______a7">[1]!______j4</definedName>
    <definedName name="______j49">[1]!______j49</definedName>
    <definedName name="______j5" localSheetId="0">#REF!</definedName>
    <definedName name="______j5">#REF!</definedName>
    <definedName name="______j50" localSheetId="0">#REF!</definedName>
    <definedName name="______j50">#REF!</definedName>
    <definedName name="______j55" localSheetId="0">#REF!</definedName>
    <definedName name="______j55">#REF!</definedName>
    <definedName name="______j56">[1]!______j56</definedName>
    <definedName name="______j567">[1]!______j567</definedName>
    <definedName name="______j6">[1]!______j6</definedName>
    <definedName name="______j60">[1]!______j35</definedName>
    <definedName name="______j66">[1]!______j66</definedName>
    <definedName name="______j67">[1]!______j67</definedName>
    <definedName name="______j678">[1]!______j678</definedName>
    <definedName name="______j68">[1]!______j68</definedName>
    <definedName name="______j69">[1]!______j69</definedName>
    <definedName name="______j7">[1]!______j7</definedName>
    <definedName name="______j77">[1]!______j77</definedName>
    <definedName name="______j78">[1]!______j78</definedName>
    <definedName name="______j789">[1]!______j789</definedName>
    <definedName name="______j8">[1]!______j8</definedName>
    <definedName name="______j80">[1]!______j80</definedName>
    <definedName name="______j88" localSheetId="0">#REF!</definedName>
    <definedName name="______j88">#REF!</definedName>
    <definedName name="______j9">[1]!______j9</definedName>
    <definedName name="______j90">[1]!______j90</definedName>
    <definedName name="______j99">[1]!______j99</definedName>
    <definedName name="______si7">[1]!______si7</definedName>
    <definedName name="______t5">[1]!______t5</definedName>
    <definedName name="______t6">[1]!______t6</definedName>
    <definedName name="______t7">[1]!______t7</definedName>
    <definedName name="______u89">[1]!______u89</definedName>
    <definedName name="_____A100000" localSheetId="0">#REF!</definedName>
    <definedName name="_____A100000">#REF!</definedName>
    <definedName name="_____a11">[1]!_____a11</definedName>
    <definedName name="_____A65600" localSheetId="0">#REF!</definedName>
    <definedName name="_____A65600">#REF!</definedName>
    <definedName name="_____A65700" localSheetId="0">#REF!</definedName>
    <definedName name="_____A65700">#REF!</definedName>
    <definedName name="_____A65900" localSheetId="0">#REF!</definedName>
    <definedName name="_____A65900">#REF!</definedName>
    <definedName name="_____A66000" localSheetId="0">#REF!</definedName>
    <definedName name="_____A66000">#REF!</definedName>
    <definedName name="_____A67000" localSheetId="0">#REF!</definedName>
    <definedName name="_____A67000">#REF!</definedName>
    <definedName name="_____A68000" localSheetId="0">#REF!</definedName>
    <definedName name="_____A68000">#REF!</definedName>
    <definedName name="_____A69000" localSheetId="0">#REF!</definedName>
    <definedName name="_____A69000">#REF!</definedName>
    <definedName name="_____a7">[1]!_____j4</definedName>
    <definedName name="_____A70000" localSheetId="0">#REF!</definedName>
    <definedName name="_____A70000">#REF!</definedName>
    <definedName name="_____A75000" localSheetId="0">#REF!</definedName>
    <definedName name="_____A75000">#REF!</definedName>
    <definedName name="_____j48">[1]!_____jj7</definedName>
    <definedName name="_____j49">[1]!_____j49</definedName>
    <definedName name="_____j5" localSheetId="0">#REF!</definedName>
    <definedName name="_____j5">#REF!</definedName>
    <definedName name="_____j50" localSheetId="0">#REF!</definedName>
    <definedName name="_____j50">#REF!</definedName>
    <definedName name="_____j55" localSheetId="0">#REF!</definedName>
    <definedName name="_____j55">#REF!</definedName>
    <definedName name="_____j56">[1]!_____j56</definedName>
    <definedName name="_____j567">[1]!_____j567</definedName>
    <definedName name="_____j6">[1]!_____j6</definedName>
    <definedName name="_____j60">[1]!_____j35</definedName>
    <definedName name="_____j66">[1]!_____j66</definedName>
    <definedName name="_____j67">[1]!_____j67</definedName>
    <definedName name="_____j678">[1]!_____j678</definedName>
    <definedName name="_____j68">[1]!_____j68</definedName>
    <definedName name="_____j69">[1]!_____j69</definedName>
    <definedName name="_____j7">[1]!_____j7</definedName>
    <definedName name="_____j77">[1]!_____j77</definedName>
    <definedName name="_____j78">[1]!_____j78</definedName>
    <definedName name="_____j789">[1]!_____j789</definedName>
    <definedName name="_____j8">[1]!_____j8</definedName>
    <definedName name="_____j80">[1]!_____j80</definedName>
    <definedName name="_____j88" localSheetId="0">#REF!</definedName>
    <definedName name="_____j88">#REF!</definedName>
    <definedName name="_____j9">[1]!_____j9</definedName>
    <definedName name="_____j90">[1]!_____j90</definedName>
    <definedName name="_____j99">[1]!_____j99</definedName>
    <definedName name="_____jj6">[1]!_____jj6</definedName>
    <definedName name="_____jj7" localSheetId="0">#REF!</definedName>
    <definedName name="_____jj7">#REF!</definedName>
    <definedName name="_____NOL1">#N/A</definedName>
    <definedName name="_____NOL2">#N/A</definedName>
    <definedName name="_____NOL3">#N/A</definedName>
    <definedName name="_____oi9">[1]!_____oi9</definedName>
    <definedName name="_____re5">[1]!_____re5</definedName>
    <definedName name="_____rt5">[1]!_____rt5</definedName>
    <definedName name="_____rt6">[1]!_____rt6</definedName>
    <definedName name="_____RV2" localSheetId="0">#REF!</definedName>
    <definedName name="_____RV2">#REF!</definedName>
    <definedName name="_____S3">[1]!_____S3</definedName>
    <definedName name="_____s5">[1]!_____s5</definedName>
    <definedName name="_____si7">[1]!_____si7</definedName>
    <definedName name="_____t5">[1]!_____t5</definedName>
    <definedName name="_____t6">[1]!_____t6</definedName>
    <definedName name="_____t7">[1]!_____t7</definedName>
    <definedName name="_____u89">[1]!_____u89</definedName>
    <definedName name="_____ui7">[1]!_____ui7</definedName>
    <definedName name="_____y5">[1]!_____y5</definedName>
    <definedName name="_____y6">[1]!_____y6</definedName>
    <definedName name="_____y66">[1]!_____y66</definedName>
    <definedName name="_____y7">[1]!_____y7</definedName>
    <definedName name="_____y78">[1]!_____y78</definedName>
    <definedName name="_____y8" localSheetId="0">#REF!</definedName>
    <definedName name="_____y8">#REF!</definedName>
    <definedName name="_____yy7">[1]!_____yy7</definedName>
    <definedName name="____a1">[1]!____j5</definedName>
    <definedName name="____A100000" localSheetId="0">#REF!</definedName>
    <definedName name="____A100000">#REF!</definedName>
    <definedName name="____a11">[1]!____a11</definedName>
    <definedName name="____A65600" localSheetId="0">#REF!</definedName>
    <definedName name="____A65600">#REF!</definedName>
    <definedName name="____A65700" localSheetId="0">#REF!</definedName>
    <definedName name="____A65700">#REF!</definedName>
    <definedName name="____A65900" localSheetId="0">#REF!</definedName>
    <definedName name="____A65900">#REF!</definedName>
    <definedName name="____A66000" localSheetId="0">#REF!</definedName>
    <definedName name="____A66000">#REF!</definedName>
    <definedName name="____A67000" localSheetId="0">#REF!</definedName>
    <definedName name="____A67000">#REF!</definedName>
    <definedName name="____A68000" localSheetId="0">#REF!</definedName>
    <definedName name="____A68000">#REF!</definedName>
    <definedName name="____A69000" localSheetId="0">#REF!</definedName>
    <definedName name="____A69000">#REF!</definedName>
    <definedName name="____a7">[1]!____j4</definedName>
    <definedName name="____A70000" localSheetId="0">#REF!</definedName>
    <definedName name="____A70000">#REF!</definedName>
    <definedName name="____A75000" localSheetId="0">#REF!</definedName>
    <definedName name="____A75000">#REF!</definedName>
    <definedName name="____j4" localSheetId="0">#REF!</definedName>
    <definedName name="____j4">#REF!</definedName>
    <definedName name="____j40" localSheetId="0">#REF!</definedName>
    <definedName name="____j40">#REF!</definedName>
    <definedName name="____j44">[1]!____j88</definedName>
    <definedName name="____j45">[1]!____j45</definedName>
    <definedName name="____j456">[1]!____j234</definedName>
    <definedName name="____j46">[1]!____j46</definedName>
    <definedName name="____j47">[1]!____j47</definedName>
    <definedName name="____j48">[1]!____jj7</definedName>
    <definedName name="____j49">[1]!____j49</definedName>
    <definedName name="____j5" localSheetId="0">#REF!</definedName>
    <definedName name="____j5">#REF!</definedName>
    <definedName name="____j50" localSheetId="0">#REF!</definedName>
    <definedName name="____j50">#REF!</definedName>
    <definedName name="____j55" localSheetId="0">#REF!</definedName>
    <definedName name="____j55">#REF!</definedName>
    <definedName name="____j56">[1]!____j56</definedName>
    <definedName name="____j567">[1]!____j567</definedName>
    <definedName name="____j6">[1]!____j6</definedName>
    <definedName name="____j60">[1]!____j35</definedName>
    <definedName name="____j66">[1]!____j66</definedName>
    <definedName name="____j67">[1]!____j67</definedName>
    <definedName name="____j678">[1]!____j678</definedName>
    <definedName name="____j68">[1]!____j68</definedName>
    <definedName name="____j69">[1]!____j69</definedName>
    <definedName name="____j7">[1]!____j7</definedName>
    <definedName name="____j77">[1]!____j77</definedName>
    <definedName name="____j78">[1]!____j78</definedName>
    <definedName name="____j789">[1]!____j789</definedName>
    <definedName name="____j8">[1]!____j8</definedName>
    <definedName name="____j80">[1]!____j80</definedName>
    <definedName name="____j88" localSheetId="0">#REF!</definedName>
    <definedName name="____j88">#REF!</definedName>
    <definedName name="____j9">[1]!____j9</definedName>
    <definedName name="____j90">[1]!____j90</definedName>
    <definedName name="____j99">[1]!____j99</definedName>
    <definedName name="____jj6">[1]!____jj6</definedName>
    <definedName name="____jj7" localSheetId="0">#REF!</definedName>
    <definedName name="____jj7">#REF!</definedName>
    <definedName name="____NOL1">#N/A</definedName>
    <definedName name="____NOL2">#N/A</definedName>
    <definedName name="____NOL3">#N/A</definedName>
    <definedName name="____oi9">[1]!____oi9</definedName>
    <definedName name="____re5">[1]!____re5</definedName>
    <definedName name="____rt5">[1]!____rt5</definedName>
    <definedName name="____rt6">[1]!____rt6</definedName>
    <definedName name="____RV1">'[2]SW1'!$E$10</definedName>
    <definedName name="____RV2" localSheetId="0">#REF!</definedName>
    <definedName name="____RV2">#REF!</definedName>
    <definedName name="____S3">[1]!____S3</definedName>
    <definedName name="____s5">[1]!____s5</definedName>
    <definedName name="____si7">[1]!____si7</definedName>
    <definedName name="____t5">[1]!____t5</definedName>
    <definedName name="____t6">[1]!____t6</definedName>
    <definedName name="____t7">[1]!____t7</definedName>
    <definedName name="____tc3">[3]NONCAB!$N$38</definedName>
    <definedName name="____u89">[1]!____u89</definedName>
    <definedName name="____ui7">[1]!____ui7</definedName>
    <definedName name="____y5">[1]!____y5</definedName>
    <definedName name="____y6">[1]!____y6</definedName>
    <definedName name="____y66">[1]!____y66</definedName>
    <definedName name="____y7">[1]!____y7</definedName>
    <definedName name="____y78">[1]!____y78</definedName>
    <definedName name="____y8" localSheetId="0">#REF!</definedName>
    <definedName name="____y8">#REF!</definedName>
    <definedName name="____yy7">[1]!____yy7</definedName>
    <definedName name="___A100000" localSheetId="0">#REF!</definedName>
    <definedName name="___A100000">#REF!</definedName>
    <definedName name="___A65600" localSheetId="0">#REF!</definedName>
    <definedName name="___A65600">#REF!</definedName>
    <definedName name="___A65700" localSheetId="0">#REF!</definedName>
    <definedName name="___A65700">#REF!</definedName>
    <definedName name="___A65900" localSheetId="0">#REF!</definedName>
    <definedName name="___A65900">#REF!</definedName>
    <definedName name="___A66000" localSheetId="0">#REF!</definedName>
    <definedName name="___A66000">#REF!</definedName>
    <definedName name="___A67000" localSheetId="0">#REF!</definedName>
    <definedName name="___A67000">#REF!</definedName>
    <definedName name="___A68000" localSheetId="0">#REF!</definedName>
    <definedName name="___A68000">#REF!</definedName>
    <definedName name="___A69000" localSheetId="0">#REF!</definedName>
    <definedName name="___A69000">#REF!</definedName>
    <definedName name="___A70000" localSheetId="0">#REF!</definedName>
    <definedName name="___A70000">#REF!</definedName>
    <definedName name="___A75000" localSheetId="0">#REF!</definedName>
    <definedName name="___A75000">#REF!</definedName>
    <definedName name="___NOL1">#N/A</definedName>
    <definedName name="___NOL2">#N/A</definedName>
    <definedName name="___NOL3">#N/A</definedName>
    <definedName name="___thinkcellckMAAAAAAAAAAAAARrKpocpcFUO5xftB6ICMjw" localSheetId="0">#REF!</definedName>
    <definedName name="___thinkcellckMAAAAAAAAAAAAARrKpocpcFUO5xftB6ICMjw">#REF!</definedName>
    <definedName name="___thinkcellckMAAAAAAAABAAAAMboLyTAlpUqd5QpispcilA" localSheetId="0">#REF!</definedName>
    <definedName name="___thinkcellckMAAAAAAAABAAAAMboLyTAlpUqd5QpispcilA">#REF!</definedName>
    <definedName name="___thinkcellckMAAAAAAAACAAAAWCVdlIy57kKyUqqrvHSl0A" localSheetId="0">#REF!</definedName>
    <definedName name="___thinkcellckMAAAAAAAACAAAAWCVdlIy57kKyUqqrvHSl0A">#REF!</definedName>
    <definedName name="___thinkcellckMAAAAAAAAEAAAA7MZGI9n0MEWVVKPFFp_L_g" localSheetId="0">#REF!</definedName>
    <definedName name="___thinkcellckMAAAAAAAAEAAAA7MZGI9n0MEWVVKPFFp_L_g">#REF!</definedName>
    <definedName name="___thinkcellckMAAAAAAAAEAAAAcJJGW9TpF0u22uNbgjFXAw" localSheetId="0">#REF!</definedName>
    <definedName name="___thinkcellckMAAAAAAAAEAAAAcJJGW9TpF0u22uNbgjFXAw">#REF!</definedName>
    <definedName name="___thinkcellckMAAAAAAAAEAAAAdXXtUAYzfEyR7HPkAeUOWA" localSheetId="0">#REF!</definedName>
    <definedName name="___thinkcellckMAAAAAAAAEAAAAdXXtUAYzfEyR7HPkAeUOWA">#REF!</definedName>
    <definedName name="___thinkcellckMAAAAAAAAEAAAAJdtuoSoag0a1Tdu8xaZfrg" localSheetId="0">#REF!</definedName>
    <definedName name="___thinkcellckMAAAAAAAAEAAAAJdtuoSoag0a1Tdu8xaZfrg">#REF!</definedName>
    <definedName name="___thinkcellckMAAAAAAAAEAAAALvhAJ1qjhE2NUu6j8D3YuQ" localSheetId="0">#REF!</definedName>
    <definedName name="___thinkcellckMAAAAAAAAEAAAALvhAJ1qjhE2NUu6j8D3YuQ">#REF!</definedName>
    <definedName name="___thinkcellckMAAAAAAAAEAAAAXCt0MDXUa0a0R3ugpdJNJQ" localSheetId="0">#REF!</definedName>
    <definedName name="___thinkcellckMAAAAAAAAEAAAAXCt0MDXUa0a0R3ugpdJNJQ">#REF!</definedName>
    <definedName name="___thinkcellckMAAAAAAAALAAAA9aCN.AmDjEaQq4eMYptu3A" localSheetId="0">#REF!</definedName>
    <definedName name="___thinkcellckMAAAAAAAALAAAA9aCN.AmDjEaQq4eMYptu3A">#REF!</definedName>
    <definedName name="___thinkcellckMAAAAAAAALAAAAEVJO81cOFkm13k.q_UVjiA" localSheetId="0">#REF!</definedName>
    <definedName name="___thinkcellckMAAAAAAAALAAAAEVJO81cOFkm13k.q_UVjiA">#REF!</definedName>
    <definedName name="___thinkcellckMAAAAAAAAMAAAA6_DWqm.OtUCKSDWSmvU_lw" localSheetId="0">#REF!</definedName>
    <definedName name="___thinkcellckMAAAAAAAAMAAAA6_DWqm.OtUCKSDWSmvU_lw">#REF!</definedName>
    <definedName name="___thinkcellckMAAAAAAAAMAAAA9jIhUEIGkUW25nXSTVhBgg" localSheetId="0">#REF!</definedName>
    <definedName name="___thinkcellckMAAAAAAAAMAAAA9jIhUEIGkUW25nXSTVhBgg">#REF!</definedName>
    <definedName name="___thinkcellckMAAAAAAAAMAAAAkCfimYny.UG4P0q.ZgbS.Q" localSheetId="0">#REF!</definedName>
    <definedName name="___thinkcellckMAAAAAAAAMAAAAkCfimYny.UG4P0q.ZgbS.Q">#REF!</definedName>
    <definedName name="___thinkcellckMAAAAAAAAMAAAAx4_JKSXS20qNMgN_8lNHHQ" localSheetId="0">#REF!</definedName>
    <definedName name="___thinkcellckMAAAAAAAAMAAAAx4_JKSXS20qNMgN_8lNHHQ">#REF!</definedName>
    <definedName name="___thinkcellckMAAAEAAAAGAAAA69esJku15kq7koGNWnsD1g" localSheetId="0">#REF!</definedName>
    <definedName name="___thinkcellckMAAAEAAAAGAAAA69esJku15kq7koGNWnsD1g">#REF!</definedName>
    <definedName name="___thinkcellCsqLKHKdF0OxKCtylG9jyA" localSheetId="0">#REF!</definedName>
    <definedName name="___thinkcellCsqLKHKdF0OxKCtylG9jyA">#REF!</definedName>
    <definedName name="___thinkcelliesc2tpNykeJEwJxC4DSBw" localSheetId="0">#REF!</definedName>
    <definedName name="___thinkcelliesc2tpNykeJEwJxC4DSBw">#REF!</definedName>
    <definedName name="___thinkcellKqzyyt0g.U6l5nKFbIpOzQ" localSheetId="0">#REF!</definedName>
    <definedName name="___thinkcellKqzyyt0g.U6l5nKFbIpOzQ">#REF!</definedName>
    <definedName name="___thinkcellmo3dRUqKgE6bgKKZ_D3cxA" localSheetId="0">#REF!</definedName>
    <definedName name="___thinkcellmo3dRUqKgE6bgKKZ_D3cxA">#REF!</definedName>
    <definedName name="___thinkcellN7.kOpNcaUO8W4vL.YlnCw" localSheetId="0">#REF!</definedName>
    <definedName name="___thinkcellN7.kOpNcaUO8W4vL.YlnCw">#REF!</definedName>
    <definedName name="___thinkcellNCGztZtmwk.VsxHtnAfhoQ" localSheetId="0">#REF!</definedName>
    <definedName name="___thinkcellNCGztZtmwk.VsxHtnAfhoQ">#REF!</definedName>
    <definedName name="___thinkcelluawqfESRmUGZJdc6UXogGA" localSheetId="0">#REF!</definedName>
    <definedName name="___thinkcelluawqfESRmUGZJdc6UXogGA">#REF!</definedName>
    <definedName name="___thinkcellwMU9_LgSB0aY82l0Jf3X9Q" localSheetId="0">#REF!</definedName>
    <definedName name="___thinkcellwMU9_LgSB0aY82l0Jf3X9Q">#REF!</definedName>
    <definedName name="___thinkcellyTkIVdOyfEeHKHqdyUk6Mw" localSheetId="0">#REF!</definedName>
    <definedName name="___thinkcellyTkIVdOyfEeHKHqdyUk6Mw">#REF!</definedName>
    <definedName name="__A100000" localSheetId="0">#REF!</definedName>
    <definedName name="__A100000">#REF!</definedName>
    <definedName name="__A65600" localSheetId="0">#REF!</definedName>
    <definedName name="__A65600">#REF!</definedName>
    <definedName name="__A65700" localSheetId="0">#REF!</definedName>
    <definedName name="__A65700">#REF!</definedName>
    <definedName name="__A65900" localSheetId="0">#REF!</definedName>
    <definedName name="__A65900">#REF!</definedName>
    <definedName name="__A66000" localSheetId="0">#REF!</definedName>
    <definedName name="__A66000">#REF!</definedName>
    <definedName name="__A67000" localSheetId="0">#REF!</definedName>
    <definedName name="__A67000">#REF!</definedName>
    <definedName name="__A68000" localSheetId="0">#REF!</definedName>
    <definedName name="__A68000">#REF!</definedName>
    <definedName name="__A69000" localSheetId="0">#REF!</definedName>
    <definedName name="__A69000">#REF!</definedName>
    <definedName name="__A70000" localSheetId="0">#REF!</definedName>
    <definedName name="__A70000">#REF!</definedName>
    <definedName name="__A75000" localSheetId="0">#REF!</definedName>
    <definedName name="__A75000">#REF!</definedName>
    <definedName name="__ii8">[1]!__ii8</definedName>
    <definedName name="__iu86">[1]!__iu86</definedName>
    <definedName name="__j1">[1]!__j1</definedName>
    <definedName name="__j10">[1]!__j10</definedName>
    <definedName name="__j11" localSheetId="0">#REF!</definedName>
    <definedName name="__j11">#REF!</definedName>
    <definedName name="__j1123">[1]!__j1123</definedName>
    <definedName name="__j12">[1]!__j12</definedName>
    <definedName name="__j13">[1]!__j13</definedName>
    <definedName name="__j14">[1]!__j14</definedName>
    <definedName name="__j15">[1]!__j15</definedName>
    <definedName name="__j16">[1]!__j16</definedName>
    <definedName name="__j17">[1]!__j17</definedName>
    <definedName name="__j18">[1]!__j18</definedName>
    <definedName name="__j19" localSheetId="0">#REF!</definedName>
    <definedName name="__j19">#REF!</definedName>
    <definedName name="__j2">[1]!__j2</definedName>
    <definedName name="__j20" localSheetId="0">#REF!</definedName>
    <definedName name="__j20">#REF!</definedName>
    <definedName name="__j22">[1]!__j22</definedName>
    <definedName name="__j23">[1]!__j23</definedName>
    <definedName name="__j234" localSheetId="0">#REF!</definedName>
    <definedName name="__j234">#REF!</definedName>
    <definedName name="__j3">[1]!__j40</definedName>
    <definedName name="__j30">[1]!__j30</definedName>
    <definedName name="__j33">[1]!__j33</definedName>
    <definedName name="__j34" localSheetId="0">#REF!</definedName>
    <definedName name="__j34">#REF!</definedName>
    <definedName name="__j345" localSheetId="0">#REF!</definedName>
    <definedName name="__j345">#REF!</definedName>
    <definedName name="__j35" localSheetId="0">#REF!</definedName>
    <definedName name="__j35">#REF!</definedName>
    <definedName name="__j48">[1]!__jj7</definedName>
    <definedName name="__j49">[1]!__j49</definedName>
    <definedName name="__j678">[1]!__j678</definedName>
    <definedName name="__j68">[1]!__j68</definedName>
    <definedName name="__j69">[1]!__j69</definedName>
    <definedName name="__j7">[1]!__j7</definedName>
    <definedName name="__j77">[1]!__j77</definedName>
    <definedName name="__j78">[1]!__j78</definedName>
    <definedName name="__j789">[1]!__j789</definedName>
    <definedName name="__j8">[1]!__j8</definedName>
    <definedName name="__j80">[1]!__j80</definedName>
    <definedName name="__j88" localSheetId="0">#REF!</definedName>
    <definedName name="__j88">#REF!</definedName>
    <definedName name="__j9">[1]!__j9</definedName>
    <definedName name="__j90">[1]!__j90</definedName>
    <definedName name="__j99">[1]!__j99</definedName>
    <definedName name="__NOL1">#N/A</definedName>
    <definedName name="__NOL2">#N/A</definedName>
    <definedName name="__NOL3">#N/A</definedName>
    <definedName name="__RV1">'[2]SW1'!$E$10</definedName>
    <definedName name="__RV2" localSheetId="0">#REF!</definedName>
    <definedName name="__RV2">#REF!</definedName>
    <definedName name="__S3">[1]!__S3</definedName>
    <definedName name="__s5">[1]!__s5</definedName>
    <definedName name="__si7">[1]!__si7</definedName>
    <definedName name="__t5">[1]!__t5</definedName>
    <definedName name="__t6">[1]!__t6</definedName>
    <definedName name="__t7">[1]!__t7</definedName>
    <definedName name="__tc3">[3]NONCAB!$N$38</definedName>
    <definedName name="__u89">[1]!__u89</definedName>
    <definedName name="__yy7">[1]!__yy7</definedName>
    <definedName name="_10" localSheetId="0">#REF!</definedName>
    <definedName name="_10">#REF!</definedName>
    <definedName name="_11" localSheetId="0">#REF!</definedName>
    <definedName name="_11">#REF!</definedName>
    <definedName name="_12" localSheetId="0">#REF!</definedName>
    <definedName name="_12">#REF!</definedName>
    <definedName name="_12_Mth" localSheetId="0">#REF!</definedName>
    <definedName name="_12_Mth">#REF!</definedName>
    <definedName name="_2" localSheetId="0">#REF!</definedName>
    <definedName name="_2">#REF!</definedName>
    <definedName name="_2_Mth">'[2]SW1'!$W$67:$W$67</definedName>
    <definedName name="_2_yrs" localSheetId="0">#REF!</definedName>
    <definedName name="_2_yrs">#REF!</definedName>
    <definedName name="_3" localSheetId="0">#REF!</definedName>
    <definedName name="_3">#REF!</definedName>
    <definedName name="_3_Mth">'[2]SW1'!$W$68:$W$68</definedName>
    <definedName name="_3_yrs" localSheetId="0">#REF!</definedName>
    <definedName name="_3_yrs">#REF!</definedName>
    <definedName name="_4" localSheetId="0">#REF!</definedName>
    <definedName name="_4">#REF!</definedName>
    <definedName name="_4_yrs" localSheetId="0">#REF!</definedName>
    <definedName name="_4_yrs">#REF!</definedName>
    <definedName name="_5" localSheetId="0">#REF!</definedName>
    <definedName name="_5">#REF!</definedName>
    <definedName name="_5_yrs" localSheetId="0">#REF!</definedName>
    <definedName name="_5_yrs">#REF!</definedName>
    <definedName name="_6" localSheetId="0">#REF!</definedName>
    <definedName name="_6">#REF!</definedName>
    <definedName name="_6_Mth" localSheetId="0">#REF!</definedName>
    <definedName name="_6_Mth">#REF!</definedName>
    <definedName name="_6_yrs" localSheetId="0">#REF!</definedName>
    <definedName name="_6_yrs">#REF!</definedName>
    <definedName name="_7" localSheetId="0">#REF!</definedName>
    <definedName name="_7">#REF!</definedName>
    <definedName name="_7_yrs" localSheetId="0">#REF!</definedName>
    <definedName name="_7_yrs">#REF!</definedName>
    <definedName name="_8" localSheetId="0">#REF!</definedName>
    <definedName name="_8">#REF!</definedName>
    <definedName name="_9" localSheetId="0">#REF!</definedName>
    <definedName name="_9">#REF!</definedName>
    <definedName name="_9_Mth">'[2]SW1'!$W$72:$W$72</definedName>
    <definedName name="_A100000" localSheetId="0">#REF!</definedName>
    <definedName name="_A100000">#REF!</definedName>
    <definedName name="_A65600" localSheetId="0">#REF!</definedName>
    <definedName name="_A65600">#REF!</definedName>
    <definedName name="_A65700" localSheetId="0">#REF!</definedName>
    <definedName name="_A65700">#REF!</definedName>
    <definedName name="_A65900" localSheetId="0">#REF!</definedName>
    <definedName name="_A65900">#REF!</definedName>
    <definedName name="_A66000" localSheetId="0">#REF!</definedName>
    <definedName name="_A66000">#REF!</definedName>
    <definedName name="_A67000" localSheetId="0">#REF!</definedName>
    <definedName name="_A67000">#REF!</definedName>
    <definedName name="_A68000" localSheetId="0">#REF!</definedName>
    <definedName name="_A68000">#REF!</definedName>
    <definedName name="_A69000" localSheetId="0">#REF!</definedName>
    <definedName name="_A69000">#REF!</definedName>
    <definedName name="_A70000" localSheetId="0">#REF!</definedName>
    <definedName name="_A70000">#REF!</definedName>
    <definedName name="_A75000" localSheetId="0">#REF!</definedName>
    <definedName name="_A75000">#REF!</definedName>
    <definedName name="_Fill" localSheetId="0" hidden="1">#REF!</definedName>
    <definedName name="_Fill" hidden="1">#REF!</definedName>
    <definedName name="_Key1" localSheetId="0" hidden="1">#REF!</definedName>
    <definedName name="_Key1" hidden="1">#REF!</definedName>
    <definedName name="_NOL1">#N/A</definedName>
    <definedName name="_NOL2">#N/A</definedName>
    <definedName name="_NOL3">#N/A</definedName>
    <definedName name="_Order1" hidden="1">255</definedName>
    <definedName name="_Regression_Int" hidden="1">1</definedName>
    <definedName name="_RV2" localSheetId="0">#REF!</definedName>
    <definedName name="_RV2">#REF!</definedName>
    <definedName name="_Sort" localSheetId="0" hidden="1">#REF!</definedName>
    <definedName name="_Sort" hidden="1">#REF!</definedName>
    <definedName name="_TPF1" localSheetId="0">#REF!</definedName>
    <definedName name="_TPF1">#REF!</definedName>
    <definedName name="A" localSheetId="0">#REF!</definedName>
    <definedName name="A">#REF!</definedName>
    <definedName name="a50000000" localSheetId="0">#REF!</definedName>
    <definedName name="a50000000">#REF!</definedName>
    <definedName name="aa" localSheetId="0">#REF!</definedName>
    <definedName name="aa">#REF!</definedName>
    <definedName name="aaa" localSheetId="0">#REF!</definedName>
    <definedName name="aaa">#REF!</definedName>
    <definedName name="aaas" localSheetId="0">#REF!</definedName>
    <definedName name="aaas">#REF!</definedName>
    <definedName name="abc" localSheetId="0">#REF!</definedName>
    <definedName name="abc">#REF!</definedName>
    <definedName name="abcdef" localSheetId="0">#REF!</definedName>
    <definedName name="abcdef">#REF!</definedName>
    <definedName name="abx" localSheetId="0">'[4]Nama Cabang'!#REF!</definedName>
    <definedName name="abx">'[4]Nama Cabang'!#REF!</definedName>
    <definedName name="adfasdfsa" localSheetId="0">#REF!</definedName>
    <definedName name="adfasdfsa">#REF!</definedName>
    <definedName name="aef" localSheetId="0">#REF!</definedName>
    <definedName name="aef">#REF!</definedName>
    <definedName name="Aktetap" localSheetId="0">#REF!</definedName>
    <definedName name="Aktetap">#REF!</definedName>
    <definedName name="aktiva" localSheetId="0">#REF!</definedName>
    <definedName name="aktiva">#REF!</definedName>
    <definedName name="AKTIVA_INV">'[5]Data Historis'!$B$90:$Q$106</definedName>
    <definedName name="Aktlain" localSheetId="0">#REF!</definedName>
    <definedName name="Aktlain">#REF!</definedName>
    <definedName name="Aktprod" localSheetId="0">#REF!</definedName>
    <definedName name="Aktprod">#REF!</definedName>
    <definedName name="Alamat" localSheetId="0">#REF!</definedName>
    <definedName name="Alamat">#REF!</definedName>
    <definedName name="ALCCARDVLS">[3]NONCAB!$D$34</definedName>
    <definedName name="ALCCIBRP">[3]LN!$B$46</definedName>
    <definedName name="ALCCIBVLS">[3]LN!$B$34</definedName>
    <definedName name="ALCCOOKRP">[3]LN!$C$46</definedName>
    <definedName name="ALCCOOKVLS">[3]LN!$C$34</definedName>
    <definedName name="ALCJUANDARP">[3]DKI!$E$46</definedName>
    <definedName name="ALCJUANDAVLS">[3]DKI!$E$34</definedName>
    <definedName name="ALCKALBESRP">[3]DKI!$B$46</definedName>
    <definedName name="ALCKALBESVLS">[3]DKI!$B$34</definedName>
    <definedName name="alckw1vls">[3]GABUNGAN!$C$34</definedName>
    <definedName name="ALCKWIIIRP">[3]GABUNGAN!$E$46</definedName>
    <definedName name="ALCKWIIIVLS">[3]GABUNGAN!$E$34</definedName>
    <definedName name="ALCKWIIRP">[3]GABUNGAN!$D$46</definedName>
    <definedName name="ALCKWIIVLS">[3]GABUNGAN!$D$34</definedName>
    <definedName name="ALCKWIRP">[3]GABUNGAN!$C$46</definedName>
    <definedName name="ALCMAUTRP">[3]LN!$E$46</definedName>
    <definedName name="ALCMAUTVLS">[3]LN!$E$34</definedName>
    <definedName name="ALCMCHANGERRP">[3]NONCAB!$B$46</definedName>
    <definedName name="ALCMCHANGERVLS">[3]NONCAB!$B$34</definedName>
    <definedName name="ALCMDUARP">[3]DKI!$F$46</definedName>
    <definedName name="ALCMDUAVLS">[3]DKI!$F$34</definedName>
    <definedName name="ALCMUMBAIRP">[3]LN!$D$46</definedName>
    <definedName name="ALCMUMBAIVLS">[6]LN!$D$34</definedName>
    <definedName name="ALCPOLIMRP">[3]DKI!$D$46</definedName>
    <definedName name="ALCPOLIMVLS">[3]DKI!$D$34</definedName>
    <definedName name="ALCPUSATRP">[3]NONCAB!$C$46</definedName>
    <definedName name="ALCPUSATVLS">[3]NONCAB!$C$34</definedName>
    <definedName name="ALCTCRP">[3]NONCAB!$E$46</definedName>
    <definedName name="ALCTCVLS">[3]NONCAB!$E$34</definedName>
    <definedName name="ALCTHAMRINRP">[3]DKI!$C$46</definedName>
    <definedName name="ALCTHAMRINVLS">[3]DKI!$C$34</definedName>
    <definedName name="ALL" localSheetId="0">#REF!</definedName>
    <definedName name="ALL">#REF!</definedName>
    <definedName name="ALL_KRD">'[7]MTV KRD'!$A:$N</definedName>
    <definedName name="AMORT_KRD">[8]OLAH_DATA3!$D$83:$O$97</definedName>
    <definedName name="AmountSaved" localSheetId="0">#REF!</definedName>
    <definedName name="AmountSaved">#REF!</definedName>
    <definedName name="AnnualSavings" localSheetId="0">#REF!</definedName>
    <definedName name="AnnualSavings">#REF!</definedName>
    <definedName name="Approach">[9]Parameters!$C$352:$C$354</definedName>
    <definedName name="as">[10]Bi.Promosi!$C$22:$O$23</definedName>
    <definedName name="asdf">[11]Kode!$C$13:$C$25</definedName>
    <definedName name="asdf3434" localSheetId="0" hidden="1">#REF!</definedName>
    <definedName name="asdf3434" hidden="1">#REF!</definedName>
    <definedName name="asdfa" localSheetId="0">#REF!</definedName>
    <definedName name="asdfa">#REF!</definedName>
    <definedName name="asdfasdfa" localSheetId="0" hidden="1">#REF!</definedName>
    <definedName name="asdfasdfa" hidden="1">#REF!</definedName>
    <definedName name="asdfasdfasdfas" localSheetId="0">#REF!</definedName>
    <definedName name="asdfasdfasdfas">#REF!</definedName>
    <definedName name="asdfasdfaslas" localSheetId="0">#REF!</definedName>
    <definedName name="asdfasdfaslas">#REF!</definedName>
    <definedName name="asdfase4ae3r" localSheetId="0" hidden="1">#REF!</definedName>
    <definedName name="asdfase4ae3r" hidden="1">#REF!</definedName>
    <definedName name="asdfasefae4af" localSheetId="0">#REF!</definedName>
    <definedName name="asdfasefae4af">#REF!</definedName>
    <definedName name="asdfasfa" localSheetId="0">#REF!</definedName>
    <definedName name="asdfasfa">#REF!</definedName>
    <definedName name="asdfasfas" localSheetId="0">#REF!</definedName>
    <definedName name="asdfasfas">#REF!</definedName>
    <definedName name="asdfawefreaf" localSheetId="0">#REF!</definedName>
    <definedName name="asdfawefreaf">#REF!</definedName>
    <definedName name="asf" localSheetId="0">#REF!</definedName>
    <definedName name="asf">#REF!</definedName>
    <definedName name="asfasfawea" localSheetId="0">#REF!</definedName>
    <definedName name="asfasfawea">#REF!</definedName>
    <definedName name="asffdaf" localSheetId="0">#REF!</definedName>
    <definedName name="asffdaf">#REF!</definedName>
    <definedName name="asjldf" localSheetId="0">#REF!</definedName>
    <definedName name="asjldf">#REF!</definedName>
    <definedName name="asq" localSheetId="0">#REF!</definedName>
    <definedName name="asq">#REF!</definedName>
    <definedName name="Asumsi_Sr1" localSheetId="0">#REF!</definedName>
    <definedName name="Asumsi_Sr1">#REF!</definedName>
    <definedName name="Asumsi_Sr10" localSheetId="0">#REF!</definedName>
    <definedName name="Asumsi_Sr10">#REF!</definedName>
    <definedName name="Asumsi_Sr11" localSheetId="0">#REF!</definedName>
    <definedName name="Asumsi_Sr11">#REF!</definedName>
    <definedName name="Asumsi_Sr12" localSheetId="0">#REF!</definedName>
    <definedName name="Asumsi_Sr12">#REF!</definedName>
    <definedName name="Asumsi_Sr13" localSheetId="0">#REF!</definedName>
    <definedName name="Asumsi_Sr13">#REF!</definedName>
    <definedName name="Asumsi_Sr14" localSheetId="0">#REF!</definedName>
    <definedName name="Asumsi_Sr14">#REF!</definedName>
    <definedName name="Asumsi_Sr15" localSheetId="0">#REF!</definedName>
    <definedName name="Asumsi_Sr15">#REF!</definedName>
    <definedName name="Asumsi_Sr16" localSheetId="0">#REF!</definedName>
    <definedName name="Asumsi_Sr16">#REF!</definedName>
    <definedName name="Asumsi_Sr2" localSheetId="0">#REF!</definedName>
    <definedName name="Asumsi_Sr2">#REF!</definedName>
    <definedName name="Asumsi_Sr3" localSheetId="0">#REF!</definedName>
    <definedName name="Asumsi_Sr3">#REF!</definedName>
    <definedName name="Asumsi_Sr4" localSheetId="0">#REF!</definedName>
    <definedName name="Asumsi_Sr4">#REF!</definedName>
    <definedName name="Asumsi_Sr5" localSheetId="0">#REF!</definedName>
    <definedName name="Asumsi_Sr5">#REF!</definedName>
    <definedName name="Asumsi_Sr6" localSheetId="0">#REF!</definedName>
    <definedName name="Asumsi_Sr6">#REF!</definedName>
    <definedName name="Asumsi_Sr7" localSheetId="0">#REF!</definedName>
    <definedName name="Asumsi_Sr7">#REF!</definedName>
    <definedName name="Asumsi_Sr8" localSheetId="0">#REF!</definedName>
    <definedName name="Asumsi_Sr8">#REF!</definedName>
    <definedName name="Asumsi_Sr9" localSheetId="0">#REF!</definedName>
    <definedName name="Asumsi_Sr9">#REF!</definedName>
    <definedName name="Asumsi1" localSheetId="0">#REF!</definedName>
    <definedName name="Asumsi1">#REF!</definedName>
    <definedName name="Asumsi10" localSheetId="0">#REF!</definedName>
    <definedName name="Asumsi10">#REF!</definedName>
    <definedName name="Asumsi11" localSheetId="0">#REF!</definedName>
    <definedName name="Asumsi11">#REF!</definedName>
    <definedName name="Asumsi12" localSheetId="0">#REF!</definedName>
    <definedName name="Asumsi12">#REF!</definedName>
    <definedName name="Asumsi13" localSheetId="0">#REF!</definedName>
    <definedName name="Asumsi13">#REF!</definedName>
    <definedName name="Asumsi14" localSheetId="0">#REF!</definedName>
    <definedName name="Asumsi14">#REF!</definedName>
    <definedName name="Asumsi15" localSheetId="0">#REF!</definedName>
    <definedName name="Asumsi15">#REF!</definedName>
    <definedName name="Asumsi16" localSheetId="0">#REF!</definedName>
    <definedName name="Asumsi16">#REF!</definedName>
    <definedName name="Asumsi17" localSheetId="0">#REF!</definedName>
    <definedName name="Asumsi17">#REF!</definedName>
    <definedName name="Asumsi18" localSheetId="0">#REF!</definedName>
    <definedName name="Asumsi18">#REF!</definedName>
    <definedName name="Asumsi19" localSheetId="0">#REF!</definedName>
    <definedName name="Asumsi19">#REF!</definedName>
    <definedName name="Asumsi2" localSheetId="0">#REF!</definedName>
    <definedName name="Asumsi2">#REF!</definedName>
    <definedName name="Asumsi20" localSheetId="0">#REF!</definedName>
    <definedName name="Asumsi20">#REF!</definedName>
    <definedName name="Asumsi21" localSheetId="0">#REF!</definedName>
    <definedName name="Asumsi21">#REF!</definedName>
    <definedName name="Asumsi22" localSheetId="0">#REF!</definedName>
    <definedName name="Asumsi22">#REF!</definedName>
    <definedName name="Asumsi23" localSheetId="0">#REF!</definedName>
    <definedName name="Asumsi23">#REF!</definedName>
    <definedName name="Asumsi24" localSheetId="0">#REF!</definedName>
    <definedName name="Asumsi24">#REF!</definedName>
    <definedName name="Asumsi25" localSheetId="0">#REF!</definedName>
    <definedName name="Asumsi25">#REF!</definedName>
    <definedName name="Asumsi26" localSheetId="0">#REF!</definedName>
    <definedName name="Asumsi26">#REF!</definedName>
    <definedName name="Asumsi27" localSheetId="0">#REF!</definedName>
    <definedName name="Asumsi27">#REF!</definedName>
    <definedName name="Asumsi28" localSheetId="0">#REF!</definedName>
    <definedName name="Asumsi28">#REF!</definedName>
    <definedName name="Asumsi29" localSheetId="0">#REF!</definedName>
    <definedName name="Asumsi29">#REF!</definedName>
    <definedName name="Asumsi3" localSheetId="0">#REF!</definedName>
    <definedName name="Asumsi3">#REF!</definedName>
    <definedName name="Asumsi30" localSheetId="0">#REF!</definedName>
    <definedName name="Asumsi30">#REF!</definedName>
    <definedName name="Asumsi4" localSheetId="0">#REF!</definedName>
    <definedName name="Asumsi4">#REF!</definedName>
    <definedName name="Asumsi5" localSheetId="0">#REF!</definedName>
    <definedName name="Asumsi5">#REF!</definedName>
    <definedName name="Asumsi6" localSheetId="0">#REF!</definedName>
    <definedName name="Asumsi6">#REF!</definedName>
    <definedName name="Asumsi7" localSheetId="0">#REF!</definedName>
    <definedName name="Asumsi7">#REF!</definedName>
    <definedName name="Asumsi8" localSheetId="0">#REF!</definedName>
    <definedName name="Asumsi8">#REF!</definedName>
    <definedName name="Asumsi9" localSheetId="0">#REF!</definedName>
    <definedName name="Asumsi9">#REF!</definedName>
    <definedName name="awdr" localSheetId="0">#REF!</definedName>
    <definedName name="awdr">#REF!</definedName>
    <definedName name="b" localSheetId="0">#REF!</definedName>
    <definedName name="b">#REF!</definedName>
    <definedName name="bankDate" localSheetId="0">#REF!</definedName>
    <definedName name="bankDate">#REF!</definedName>
    <definedName name="bbbbbbbbb">[12]Input_Asm!$B$35</definedName>
    <definedName name="bc" localSheetId="0">#REF!</definedName>
    <definedName name="bc">#REF!</definedName>
    <definedName name="BebanOPerasiLain" localSheetId="0">#REF!</definedName>
    <definedName name="BebanOPerasiLain">#REF!</definedName>
    <definedName name="BiWeeklySavings" localSheetId="0">#REF!</definedName>
    <definedName name="BiWeeklySavings">#REF!</definedName>
    <definedName name="BiWeeksUntilEvent" localSheetId="0">#REF!</definedName>
    <definedName name="BiWeeksUntilEvent">#REF!</definedName>
    <definedName name="Bulan">[13]Kode!$C$13:$C$25</definedName>
    <definedName name="CALON_KCP" localSheetId="0">#REF!</definedName>
    <definedName name="CALON_KCP">#REF!</definedName>
    <definedName name="cambon">[3]LRK!$F$57:$G$57</definedName>
    <definedName name="card1">[3]NONCAB!$M$19</definedName>
    <definedName name="card2">[3]NONCAB!$M$34</definedName>
    <definedName name="card3">[3]NONCAB!$M$38</definedName>
    <definedName name="cardpasiva">[3]NONCAB!$M$57</definedName>
    <definedName name="CategoriesExpense">{"room &amp; board";"tuition &amp; fees";"books &amp; supplies";"transportation";"discretionary";"other expenses"}</definedName>
    <definedName name="CategoriesIncome">{"financial aid";"wages (after-tax)";"family help";"from savings";"other"}</definedName>
    <definedName name="cayman1">[3]LN!$J$19</definedName>
    <definedName name="cayman2">[3]LN!$J$34</definedName>
    <definedName name="caymanpasiva">[3]LN!$J$56</definedName>
    <definedName name="cb" localSheetId="0">[4]Main!#REF!</definedName>
    <definedName name="cb">[4]Main!#REF!</definedName>
    <definedName name="cbaceh">[3]LRK!$F$20:$G$20</definedName>
    <definedName name="cbalikpapan">[3]LRK!$F$43:$G$43</definedName>
    <definedName name="cbandung">[3]LRK!$F$27:$G$27</definedName>
    <definedName name="cbanjarmasin">[3]LRK!$F$54:$G$54</definedName>
    <definedName name="cbatam">[3]LRK!$F$12:$G$12</definedName>
    <definedName name="cbkttinggi">[3]LRK!$F$21:$G$21</definedName>
    <definedName name="cblampung">[3]LRK!$F$33:$G$33</definedName>
    <definedName name="cbogor">[3]LRK!$F$26:$G$26</definedName>
    <definedName name="cc" localSheetId="0">#REF!</definedName>
    <definedName name="cc">#REF!</definedName>
    <definedName name="ccardcenter">[3]LRK!$F$65:$G$65</definedName>
    <definedName name="ccib">[3]LRK!$F$67:$G$67</definedName>
    <definedName name="ccilegon">[3]LRK!$F$38:$G$38</definedName>
    <definedName name="ccirebon">[3]LRK!$F$28:$G$28</definedName>
    <definedName name="ccook">[3]LRK!$F$68:$G$68</definedName>
    <definedName name="cdenpasar">[3]LRK!$F$44:$G$44</definedName>
    <definedName name="chart_one">OFFSET([14]Chart!$C$4,0,[14]Chart!$B$92-1,1,[14]Chart!$B$93-[14]Chart!$B$92+1)</definedName>
    <definedName name="chart_two">OFFSET([14]Chart!$C$5,0,[14]Chart!$B$92-1,1,[14]Chart!$B$93-[14]Chart!$B$92+1)</definedName>
    <definedName name="ChecklistTotal" localSheetId="0">SUM(#REF!)</definedName>
    <definedName name="ChecklistTotal">SUM(#REF!)</definedName>
    <definedName name="cjayapura">[3]LRK!$F$53:$G$53</definedName>
    <definedName name="cjember">[3]LRK!$F$45:$G$45</definedName>
    <definedName name="cjuanda">[3]LRK!$F$8:$G$8</definedName>
    <definedName name="ckalbes">[3]LRK!$F$5:$G$5</definedName>
    <definedName name="ckarawang">[3]LRK!$F$35:$G$35</definedName>
    <definedName name="ckediri">[3]LRK!$F$49:$G$49</definedName>
    <definedName name="ckendari">[3]LRK!$F$59:$G$59</definedName>
    <definedName name="ckpusat">[3]LRK!$F$64:$G$64</definedName>
    <definedName name="ckudus">[3]LRK!$F$39:$G$39</definedName>
    <definedName name="clhokseumawe">[3]LRK!$F$14:$G$14</definedName>
    <definedName name="cmalang">[3]LRK!$F$50:$G$50</definedName>
    <definedName name="cmanado">[3]LRK!$F$55:$G$55</definedName>
    <definedName name="cmataram">[3]LRK!$F$56:$G$56</definedName>
    <definedName name="cmauritius">[3]LRK!$F$70:$G$70</definedName>
    <definedName name="cmdua">[3]LRK!$F$9:$G$9</definedName>
    <definedName name="cmedan">[3]LRK!$F$10:$G$10</definedName>
    <definedName name="cmojokerto">[3]LRK!$F$51:$G$51</definedName>
    <definedName name="cmumbai">[3]LRK!$F$69:$G$69</definedName>
    <definedName name="Code_Cab">'[5]D1'!$B$9</definedName>
    <definedName name="ColumnTitle1" localSheetId="0">#REF!</definedName>
    <definedName name="ColumnTitle1">#REF!</definedName>
    <definedName name="ColumnTitle2">'Back to School Planner1'!Category[[#Headers],[Category]]</definedName>
    <definedName name="ColumnTitle3">'Back to School Planner1'!ToDoList[[#Headers],[Done]]</definedName>
    <definedName name="ColumnTitleRegion1..E3" localSheetId="0">#REF!</definedName>
    <definedName name="ColumnTitleRegion1..E3">#REF!</definedName>
    <definedName name="cook1">[3]LN!$K$19</definedName>
    <definedName name="cook2">[3]LN!$K$34</definedName>
    <definedName name="cookpasiva">[3]LN!$K$56</definedName>
    <definedName name="CORE_ALL">'[5]Core Historis'!$B$7:$T$1219</definedName>
    <definedName name="cpadang">[3]LRK!$F$11:$G$11</definedName>
    <definedName name="cpalembang">[3]LRK!$F$13:$G$13</definedName>
    <definedName name="cpalu">[3]LRK!$F$58:$G$58</definedName>
    <definedName name="cpekalongan">[3]LRK!$F$25:$G$25</definedName>
    <definedName name="cpekanbaru">[3]LRK!$F$15:$G$15</definedName>
    <definedName name="cpolim">[3]LRK!$F$7:$G$7</definedName>
    <definedName name="cpontianak">[3]LRK!$F$24:$G$24</definedName>
    <definedName name="cprobolinggo">[3]LRK!$F$46:$G$46</definedName>
    <definedName name="cpurwokerto">[3]LRK!$F$37:$G$37</definedName>
    <definedName name="crantau">[3]LRK!$F$17:$G$17</definedName>
    <definedName name="_xlnm.Criteria" localSheetId="0">'[15]BAP '!#REF!</definedName>
    <definedName name="_xlnm.Criteria">'[15]BAP '!#REF!</definedName>
    <definedName name="csalatiga">[3]LRK!$F$30:$G$30</definedName>
    <definedName name="csamarinda">[3]LRK!$F$47:$G$47</definedName>
    <definedName name="csampit">[3]LRK!$F$52:$G$52</definedName>
    <definedName name="csemarang">[3]LRK!$F$32:$G$32</definedName>
    <definedName name="csiantar">[3]LRK!$F$18:$G$18</definedName>
    <definedName name="csingaraja">[3]LRK!$F$62:$G$62</definedName>
    <definedName name="csolo">[3]LRK!$F$34:$G$34</definedName>
    <definedName name="csorong">[3]LRK!$F$48:$G$48</definedName>
    <definedName name="csurabaya">[3]LRK!$F$41:$G$41</definedName>
    <definedName name="ctasik">[3]LRK!$F$36:$G$36</definedName>
    <definedName name="ctegal">[3]LRK!$F$31:$G$31</definedName>
    <definedName name="cthamrin">[3]LRK!$F$6:$G$6</definedName>
    <definedName name="ctpinang">[3]LRK!$F$19:$G$19</definedName>
    <definedName name="cujungpandang">[3]LRK!$F$42:$G$42</definedName>
    <definedName name="CURRDATE" localSheetId="0">#REF!</definedName>
    <definedName name="CURRDATE">#REF!</definedName>
    <definedName name="CurrencyUnit">[16]Assumptions!$I$4</definedName>
    <definedName name="CurrentDate">[16]Assumptions!$K$2</definedName>
    <definedName name="cyogya">[3]LRK!$F$23:$G$23</definedName>
    <definedName name="d1mumbairp">[6]LN!$L$8</definedName>
    <definedName name="d1mumbaivls">[6]LN!$L$22</definedName>
    <definedName name="d2mumbaivls">[6]LN!$L$25</definedName>
    <definedName name="DABRP">[3]GABUNGAN!$BL$68</definedName>
    <definedName name="DABVLS">[3]GABUNGAN!$BL$69</definedName>
    <definedName name="dad">[17]Kode!$K$13:$K$18</definedName>
    <definedName name="DailySavings" localSheetId="0">#REF!</definedName>
    <definedName name="DailySavings">#REF!</definedName>
    <definedName name="Data_03_T">[18]Map_Sandi_BI!$C$5:$D$1148</definedName>
    <definedName name="Database" localSheetId="0">#REF!</definedName>
    <definedName name="Database">#REF!</definedName>
    <definedName name="DateSavingsBegin" localSheetId="0">#REF!</definedName>
    <definedName name="DateSavingsBegin">#REF!</definedName>
    <definedName name="DaysUntilEvent" localSheetId="0">#REF!</definedName>
    <definedName name="DaysUntilEvent">#REF!</definedName>
    <definedName name="dbfeed" localSheetId="0">#REF!</definedName>
    <definedName name="dbfeed">#REF!</definedName>
    <definedName name="dd" localSheetId="0">[19]Input_Asm_Syar!#REF!</definedName>
    <definedName name="dd">[19]Input_Asm_Syar!#REF!</definedName>
    <definedName name="def_exch">[20]lists!$D$4</definedName>
    <definedName name="def_feed">[20]lists!$D$2</definedName>
    <definedName name="def_link_exch">[20]lists!$F$4</definedName>
    <definedName name="def_link_feed">[20]lists!$F$2</definedName>
    <definedName name="def_link_mkt">[20]lists!$F$3</definedName>
    <definedName name="def_mkt">[20]lists!$D$3</definedName>
    <definedName name="depmumbairp">[6]LN!$L$13</definedName>
    <definedName name="DEPO_RATE" localSheetId="0">#REF!</definedName>
    <definedName name="DEPO_RATE">#REF!</definedName>
    <definedName name="deposito">'[8]D3'!$C$81:$J$235</definedName>
    <definedName name="DEPOSITORP">[3]GABUNGAN!$BL$60</definedName>
    <definedName name="DEPOSITOVLS">[3]GABUNGAN!$BL$61</definedName>
    <definedName name="Deropen" localSheetId="0">#REF!</definedName>
    <definedName name="Deropen">#REF!</definedName>
    <definedName name="DETAIL_DANA" localSheetId="0">#REF!</definedName>
    <definedName name="DETAIL_DANA">#REF!</definedName>
    <definedName name="DETAIL_TAB">[5]TAB_Y!$C$3:$F$884</definedName>
    <definedName name="dfa" localSheetId="0">#REF!</definedName>
    <definedName name="dfa">#REF!</definedName>
    <definedName name="dfafa" localSheetId="0">#REF!</definedName>
    <definedName name="dfafa">#REF!</definedName>
    <definedName name="DNCIB">[3]GABUNGAN!$BR$70:$BT$70</definedName>
    <definedName name="DNCOOK">[3]GABUNGAN!$BR$71:$BT$71</definedName>
    <definedName name="dnjuanda">[3]GABUNGAN!$BR$11:$BT$11</definedName>
    <definedName name="dnkalbes">[3]GABUNGAN!$BR$8:$BT$8</definedName>
    <definedName name="DNKWI">[3]GABUNGAN!$AN$30:$AN$36</definedName>
    <definedName name="DNKWII">[3]GABUNGAN!$AQ$30:$AQ$36</definedName>
    <definedName name="DNKWIII">[3]GABUNGAN!$AT$30:$AT$36</definedName>
    <definedName name="DNMAUT">[3]GABUNGAN!$BR$73:$BT$73</definedName>
    <definedName name="DNMCHANGER">[3]GABUNGAN!$BR$66:$BT$66</definedName>
    <definedName name="dnmdua">[3]GABUNGAN!$BR$12:$BT$12</definedName>
    <definedName name="DNMUMBAI">[3]GABUNGAN!$BR$72:$BT$72</definedName>
    <definedName name="dnpolim">[3]GABUNGAN!$BR$10:$BT$10</definedName>
    <definedName name="DNPUSAT">[3]GABUNGAN!$BR$67:$BT$67</definedName>
    <definedName name="DNTC">[3]GABUNGAN!$BR$69:$BT$69</definedName>
    <definedName name="dnthamrin">[3]GABUNGAN!$BR$9:$BT$9</definedName>
    <definedName name="DPKFNJKT">[3]NONNRC!$B$42</definedName>
    <definedName name="e" localSheetId="0">#REF!</definedName>
    <definedName name="e">#REF!</definedName>
    <definedName name="EA" localSheetId="0">#REF!</definedName>
    <definedName name="EA">#REF!</definedName>
    <definedName name="EA_1" localSheetId="0">#REF!</definedName>
    <definedName name="EA_1">#REF!</definedName>
    <definedName name="EAM" localSheetId="0">#REF!</definedName>
    <definedName name="EAM">#REF!</definedName>
    <definedName name="EAM_1" localSheetId="0">#REF!</definedName>
    <definedName name="EAM_1">#REF!</definedName>
    <definedName name="eksp._exist._Teras">'[21]Asumsi Proy buka Uker'!$B$26</definedName>
    <definedName name="eksp._existing_unit">'[21]Asumsi Proy buka Uker'!$B$19</definedName>
    <definedName name="Eksp._KC_Exist.">'[21]Asumsi Proy buka Uker'!$B$5</definedName>
    <definedName name="eksp._KCP_exist.">'[21]Asumsi Proy buka Uker'!$B$12</definedName>
    <definedName name="Ekuitas" localSheetId="0">#REF!</definedName>
    <definedName name="Ekuitas">#REF!</definedName>
    <definedName name="EventCost" localSheetId="0">#REF!</definedName>
    <definedName name="EventCost">#REF!</definedName>
    <definedName name="EventDate" localSheetId="0">#REF!</definedName>
    <definedName name="EventDate">#REF!</definedName>
    <definedName name="exist._KCP">'[21]Asumsi Proy buka Uker'!$B$11</definedName>
    <definedName name="exist_Teras">'[21]Asumsi Proy buka Uker'!$B$25</definedName>
    <definedName name="Existing_KC">'[21]Asumsi Proy buka Uker'!$B$4</definedName>
    <definedName name="existing_unit">'[21]Asumsi Proy buka Uker'!$B$18</definedName>
    <definedName name="fasdfas" localSheetId="0">#REF!</definedName>
    <definedName name="fasdfas">#REF!</definedName>
    <definedName name="fawrfawefafa" localSheetId="0">#REF!</definedName>
    <definedName name="fawrfawefafa">#REF!</definedName>
    <definedName name="Fee" localSheetId="0">#REF!</definedName>
    <definedName name="Fee">#REF!</definedName>
    <definedName name="field_defaults">[20]lists!$S$3:$S$5</definedName>
    <definedName name="FirstMonth" localSheetId="0">UPPER(TEXT('002'!StartDate,"mmm "))</definedName>
    <definedName name="FirstMonth">UPPER(TEXT(StartDate,"mmm "))</definedName>
    <definedName name="FullQuoteNames">[20]lists!$G$17:$G$27</definedName>
    <definedName name="G_KASDA" localSheetId="0">#REF!</definedName>
    <definedName name="G_KASDA">#REF!</definedName>
    <definedName name="G_KASDA_16" localSheetId="0">#REF!</definedName>
    <definedName name="G_KASDA_16">#REF!</definedName>
    <definedName name="G_KASDA_17" localSheetId="0">#REF!</definedName>
    <definedName name="G_KASDA_17">#REF!</definedName>
    <definedName name="GARIS">#N/A</definedName>
    <definedName name="GIRO">'[8]D1'!$B$74:$L$85</definedName>
    <definedName name="Giro_Kasda">'[8]D1'!$B$156:$N$167</definedName>
    <definedName name="Giro_NonKasda">'[8]D1'!$B$115:$N$126</definedName>
    <definedName name="GIROVLS">[3]GABUNGAN!$BL$56</definedName>
    <definedName name="Goal" localSheetId="0">#REF!</definedName>
    <definedName name="Goal">#REF!</definedName>
    <definedName name="Group">[9]Parameters!$C$317:$C$318</definedName>
    <definedName name="h" localSheetId="0">#REF!</definedName>
    <definedName name="h">#REF!</definedName>
    <definedName name="heri1">'[2]SW1'!$B$28:$W$62</definedName>
    <definedName name="HISTORIS_ALL">'[5]Core Historis'!$F$6:$S$1219</definedName>
    <definedName name="HTML_Email" hidden="1">""</definedName>
    <definedName name="HTML_Header" hidden="1">""</definedName>
    <definedName name="HTML_LastUpdate" hidden="1">"5/11/99"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"C:\coba\HTML\intrate.htm"</definedName>
    <definedName name="HTML_Title" hidden="1">""</definedName>
    <definedName name="i" localSheetId="0">#REF!</definedName>
    <definedName name="i">#REF!</definedName>
    <definedName name="IDRRATE" localSheetId="0">#REF!</definedName>
    <definedName name="IDRRATE">#REF!</definedName>
    <definedName name="Iklan">[22]Bi.Promosi!$C$22:$O$23</definedName>
    <definedName name="InBeneRate">[16]Assumptions!$E$79</definedName>
    <definedName name="InBldgDM">[16]Assumptions!$E$125:$Q$125</definedName>
    <definedName name="InBldgLife">[16]Assumptions!$E$121</definedName>
    <definedName name="InBldgPur">[16]Assumptions!$E$107:$Q$107</definedName>
    <definedName name="InCAPEXDaysPay">[16]Assumptions!$E$114:$Q$114</definedName>
    <definedName name="InCAPEXPct">[16]Assumptions!$E$113:$Q$113</definedName>
    <definedName name="InCAPEXPur">[16]Assumptions!$E$110:$Q$110</definedName>
    <definedName name="InCashPct">[16]Assumptions!$E$24:$Q$24</definedName>
    <definedName name="InCashPurch">[16]Assumptions!$E$51:$Q$51</definedName>
    <definedName name="income_percent_selected_period" localSheetId="0">#REF!</definedName>
    <definedName name="income_percent_selected_period">#REF!</definedName>
    <definedName name="InDaysInv">[16]Assumptions!$E$45:$Q$45</definedName>
    <definedName name="InDaysPay">[16]Assumptions!$E$48:$Q$48</definedName>
    <definedName name="InDaysRec">[16]Assumptions!$E$27:$Q$27</definedName>
    <definedName name="Indic" localSheetId="0">#REF!</definedName>
    <definedName name="Indic">#REF!</definedName>
    <definedName name="InEqptDM">[16]Assumptions!$E$126:$Q$126</definedName>
    <definedName name="InEqptLife">[16]Assumptions!$E$122</definedName>
    <definedName name="InEqptPur">[16]Assumptions!$E$108:$Q$108</definedName>
    <definedName name="InEqtInv">[16]Assumptions!$E$136:$Q$136</definedName>
    <definedName name="InExtBldg">[16]Assumptions!$E$95</definedName>
    <definedName name="InExtBldgDep">[16]Assumptions!$E$101</definedName>
    <definedName name="InExtEqpt">[16]Assumptions!$E$96</definedName>
    <definedName name="InExtEqptDep">[16]Assumptions!$E$102</definedName>
    <definedName name="InExtFix">[16]Assumptions!$E$97</definedName>
    <definedName name="InExtFixDep">[16]Assumptions!$E$103</definedName>
    <definedName name="InFCastPeriod">[16]Assumptions!$E$116</definedName>
    <definedName name="InFixDM">[16]Assumptions!$E$127:$Q$127</definedName>
    <definedName name="InFixLife">[16]Assumptions!$E$123</definedName>
    <definedName name="InFixPur">[16]Assumptions!$E$109:$Q$109</definedName>
    <definedName name="InLabor">[16]Assumptions!$E$40:$Q$40</definedName>
    <definedName name="InLTIntAnnual">[16]Assumptions!$E$155</definedName>
    <definedName name="InLTIntPer">[16]Assumptions!$E$156:$Q$156</definedName>
    <definedName name="InLTLoanIncr">[16]Assumptions!$E$150:$Q$150</definedName>
    <definedName name="InLTLoanRepay">[16]Assumptions!$E$151:$Q$151</definedName>
    <definedName name="InLTLoanVal">[16]Assumptions!$E$153:$Q$153</definedName>
    <definedName name="InMaintPct">[16]Assumptions!$E$86:$Q$86</definedName>
    <definedName name="InMinCash">[16]Assumptions!$E$131:$Q$131</definedName>
    <definedName name="InMiscPct">[16]Assumptions!$E$84:$Q$84</definedName>
    <definedName name="InNoAA">[16]Assumptions!$E$64:$Q$64</definedName>
    <definedName name="InNoCA">[16]Assumptions!$E$63:$Q$63</definedName>
    <definedName name="InNoCEO">[16]Assumptions!$E$56:$Q$56</definedName>
    <definedName name="InNoCFO">[16]Assumptions!$E$57:$Q$57</definedName>
    <definedName name="InNoEmp">[16]Assumptions!$E$65:$Q$65</definedName>
    <definedName name="InNoEng">[16]Assumptions!$E$62:$Q$62</definedName>
    <definedName name="InNoSP">[16]Assumptions!$E$61:$Q$61</definedName>
    <definedName name="InNoVPBD">[16]Assumptions!$E$60:$Q$60</definedName>
    <definedName name="InNoVPME">[16]Assumptions!$E$58:$Q$58</definedName>
    <definedName name="InNoVPSM">[16]Assumptions!$E$59:$Q$59</definedName>
    <definedName name="InOilPrcGrowthRt">[16]Assumptions!$E$10:$Q$10</definedName>
    <definedName name="InOilPrice">[16]Assumptions!$E$9:$Q$9</definedName>
    <definedName name="InOtherRaw">[16]Assumptions!$E$39:$Q$39</definedName>
    <definedName name="InPeriodUts">[16]Assumptions!$E$117</definedName>
    <definedName name="InPrice1">[16]Assumptions!$E$18:$Q$18</definedName>
    <definedName name="InPrice2">[16]Assumptions!$E$19:$Q$19</definedName>
    <definedName name="InPriceInpMeth">[16]Assumptions!$E$14</definedName>
    <definedName name="INPUT2" localSheetId="0">#REF!</definedName>
    <definedName name="INPUT2">#REF!</definedName>
    <definedName name="InRentperArea">[16]Assumptions!$E$88:$Q$88</definedName>
    <definedName name="InRentPeriod">[16]Assumptions!$E$90</definedName>
    <definedName name="InRentSpace">[16]Assumptions!$E$89:$Q$89</definedName>
    <definedName name="InRubber_OilCorr">[16]Assumptions!$E$37:$Q$37</definedName>
    <definedName name="InRubberCost1">[16]Assumptions!$E$33:$Q$33</definedName>
    <definedName name="InRubberCost2">[16]Assumptions!$E$34:$Q$34</definedName>
    <definedName name="InRubberCostGR">[16]Assumptions!$E$35:$Q$35</definedName>
    <definedName name="InRubberInpMeth">[16]Assumptions!$E$31</definedName>
    <definedName name="InSalAA">[16]Assumptions!$E$76</definedName>
    <definedName name="InSalCA">[16]Assumptions!$E$75</definedName>
    <definedName name="InSalCEO">[16]Assumptions!$E$68</definedName>
    <definedName name="InSalCFO">[16]Assumptions!$E$69</definedName>
    <definedName name="InSalEng">[16]Assumptions!$E$74</definedName>
    <definedName name="InSalSP">[16]Assumptions!$E$73</definedName>
    <definedName name="InSalVPBD">[16]Assumptions!$E$72</definedName>
    <definedName name="InSalVPME">[16]Assumptions!$E$70</definedName>
    <definedName name="InSalVPSM">[16]Assumptions!$E$71</definedName>
    <definedName name="InSTIntAnnual">[16]Assumptions!$E$144</definedName>
    <definedName name="InSTIntPer">[16]Assumptions!$E$145:$Q$145</definedName>
    <definedName name="InSTLoanIncr">[16]Assumptions!$E$139:$Q$139</definedName>
    <definedName name="InSTLoanRepay">[16]Assumptions!$E$140:$Q$140</definedName>
    <definedName name="InSTLoanVal">[16]Assumptions!$E$142:$Q$142</definedName>
    <definedName name="INT" localSheetId="0">#REF!</definedName>
    <definedName name="INT">#REF!</definedName>
    <definedName name="InTaxPct">[16]Assumptions!$E$91:$Q$91</definedName>
    <definedName name="InUnits">[16]Assumptions!$E$16:$Q$16</definedName>
    <definedName name="InUpperLmt">[16]Assumptions!$E$21</definedName>
    <definedName name="INVESTASI">'[7]MTV KRD'!$G:$G</definedName>
    <definedName name="Jabatan">[13]Kode!$J$13:$J$20</definedName>
    <definedName name="jal" localSheetId="0">#REF!</definedName>
    <definedName name="jal">#REF!</definedName>
    <definedName name="Jasa" localSheetId="0">#REF!</definedName>
    <definedName name="Jasa">#REF!</definedName>
    <definedName name="jsampurna.id" localSheetId="0">#REF!</definedName>
    <definedName name="jsampurna.id">#REF!</definedName>
    <definedName name="k" localSheetId="0">#REF!</definedName>
    <definedName name="k">#REF!</definedName>
    <definedName name="KA_PPA" localSheetId="0">#REF!</definedName>
    <definedName name="KA_PPA">#REF!</definedName>
    <definedName name="Kantor">[23]Kode!$I$13:$I$20</definedName>
    <definedName name="KAP" localSheetId="0">#REF!</definedName>
    <definedName name="KAP">#REF!</definedName>
    <definedName name="KAP_PPA" localSheetId="0">#REF!</definedName>
    <definedName name="KAP_PPA">#REF!</definedName>
    <definedName name="Kas" localSheetId="0">#REF!</definedName>
    <definedName name="Kas">#REF!</definedName>
    <definedName name="KONSUMSI">'[7]MTV KRD'!$J:$J</definedName>
    <definedName name="kontr._exist._Teras" localSheetId="0">#REF!</definedName>
    <definedName name="kontr._exist._Teras">#REF!</definedName>
    <definedName name="kontr._existing_unit" localSheetId="0">#REF!</definedName>
    <definedName name="kontr._existing_unit">#REF!</definedName>
    <definedName name="Kontr._KC_Exist." localSheetId="0">#REF!</definedName>
    <definedName name="Kontr._KC_Exist.">#REF!</definedName>
    <definedName name="kontr._KCP_exist." localSheetId="0">#REF!</definedName>
    <definedName name="kontr._KCP_exist.">#REF!</definedName>
    <definedName name="kontr._Teras_baru" localSheetId="0">#REF!</definedName>
    <definedName name="kontr._Teras_baru">#REF!</definedName>
    <definedName name="kontr._unit_baru" localSheetId="0">#REF!</definedName>
    <definedName name="kontr._unit_baru">#REF!</definedName>
    <definedName name="KOPERASI">'[22]Input-KREDIT'!$B$24:$L$48</definedName>
    <definedName name="Kota" localSheetId="0">#REF!</definedName>
    <definedName name="Kota">#REF!</definedName>
    <definedName name="Kota_Prop" localSheetId="0">#REF!</definedName>
    <definedName name="Kota_Prop">#REF!</definedName>
    <definedName name="kpno1">[3]NONCAB!$L$19</definedName>
    <definedName name="kpno2">[3]NONCAB!$L$34</definedName>
    <definedName name="kpno3">[3]NONCAB!$L$38</definedName>
    <definedName name="kpnopasiva">[3]NONCAB!$L$57</definedName>
    <definedName name="KRD_KONS">[5]Kredit!$B$107:$U$111</definedName>
    <definedName name="KRD_PROD">[5]Kredit!$B$70:$U$100</definedName>
    <definedName name="KRDCARDRP">[3]NONCAB!$D$17</definedName>
    <definedName name="KRDCARDVLS">[3]NONCAB!$D$27</definedName>
    <definedName name="KRDCIBRP">[3]LN!$B$17</definedName>
    <definedName name="KRDCIBVLS">[3]LN!$B$27</definedName>
    <definedName name="KRDCOOKRP">[3]LN!$C$17</definedName>
    <definedName name="KRDCOOKVLS">[3]LN!$C$27</definedName>
    <definedName name="krdkw1rp">[3]GABUNGAN!$AN$15</definedName>
    <definedName name="krdkw1vls">[3]GABUNGAN!$AN$16</definedName>
    <definedName name="krdkw2rp">[3]GABUNGAN!$AQ$15</definedName>
    <definedName name="krdkw2vls">[3]GABUNGAN!$AQ$16</definedName>
    <definedName name="krdkw3rp">[3]GABUNGAN!$AT$15</definedName>
    <definedName name="krdkw3vls">[3]GABUNGAN!$AT$16</definedName>
    <definedName name="KRDMAUTRP">[3]LN!$E$17</definedName>
    <definedName name="KRDMAUTVLS">[3]LN!$E$27</definedName>
    <definedName name="KRDMCHANGERRP">[3]NONCAB!$B$17</definedName>
    <definedName name="KRDMCHANGERVLS">[3]NONCAB!$B$27</definedName>
    <definedName name="KRDMUMBAIRP">[6]LN!$D$17</definedName>
    <definedName name="KRDMUMBAIVLS">[6]LN!$D$27</definedName>
    <definedName name="KRDPUSATRP">[3]NONCAB!$C$17</definedName>
    <definedName name="KRDPUSATVLS">[3]NONCAB!$C$27</definedName>
    <definedName name="KRDTCRP">[3]NONCAB!$E$17</definedName>
    <definedName name="KRDTCVLS">[3]NONCAB!$E$27</definedName>
    <definedName name="Kredit" localSheetId="0">#REF!</definedName>
    <definedName name="Kredit">#REF!</definedName>
    <definedName name="Kredit_B" localSheetId="0">#REF!</definedName>
    <definedName name="Kredit_B">#REF!</definedName>
    <definedName name="Kredit_Code">[5]Kredit!$B$70:$B$100,[5]Kredit!$B$107:$B$111</definedName>
    <definedName name="Kredit_Koperasi" localSheetId="0">#REF!</definedName>
    <definedName name="Kredit_Koperasi">#REF!</definedName>
    <definedName name="KREDIT_PRODUK">'[5]Data Historis'!$D$30:$Q$65</definedName>
    <definedName name="laba">[24]LABA!$C$7:$DD$997</definedName>
    <definedName name="LAMBON">[25]LRK!$D$57</definedName>
    <definedName name="Laporan" localSheetId="0">#REF!</definedName>
    <definedName name="Laporan">#REF!</definedName>
    <definedName name="LBACEH">[25]LRK!$D$20</definedName>
    <definedName name="LBALIKPAPAN">[25]LRK!$D$43</definedName>
    <definedName name="LBANDUNG">[25]LRK!$D$27</definedName>
    <definedName name="LBANJARMASIN">[25]LRK!$D$54</definedName>
    <definedName name="LBATAM">[25]LRK!$D$12</definedName>
    <definedName name="LBENGKULU">[25]LRK!$D$22</definedName>
    <definedName name="LBLAMPUNG">[25]LRK!$D$33</definedName>
    <definedName name="LBOGOR">[25]LRK!$D$26</definedName>
    <definedName name="LBUKITTINGGI">[25]LRK!$D$21</definedName>
    <definedName name="LCARDCENTER">[25]LRK!$D$65</definedName>
    <definedName name="LCIB">[25]LRK!$D$67</definedName>
    <definedName name="LCILEGON">[25]LRK!$D$38</definedName>
    <definedName name="LCIREBON">[25]LRK!$D$28</definedName>
    <definedName name="LCMARKET">'[25]PEND+BIAYA'!$G$29</definedName>
    <definedName name="LCOOK">[25]LRK!$D$68</definedName>
    <definedName name="LCRP">[3]GABUNGAN!$BL$47</definedName>
    <definedName name="LCVLS">[3]GABUNGAN!$BL$48</definedName>
    <definedName name="LDENPASAR">[25]LRK!$D$44</definedName>
    <definedName name="LFNHK">[6]NONNRC!$C$32</definedName>
    <definedName name="LFNJKT">[6]NONNRC!$B$32</definedName>
    <definedName name="LIBG">'[25]PEND+BIAYA'!$M$29</definedName>
    <definedName name="LJAMBI">[25]LRK!$D$16</definedName>
    <definedName name="LJAYAPURA">[25]LRK!$D$53</definedName>
    <definedName name="LJEMBER">[25]LRK!$D$45</definedName>
    <definedName name="LJOMBANG">[25]LRK!$D$60</definedName>
    <definedName name="LJUANDA">[25]LRK!$D$8</definedName>
    <definedName name="LKALBES">[25]LRK!$D$5</definedName>
    <definedName name="LKARAWANG">[25]LRK!$D$35</definedName>
    <definedName name="LKEDIRI">[25]LRK!$D$49</definedName>
    <definedName name="LKENDARI">[25]LRK!$D$59</definedName>
    <definedName name="LKPUSAT">[6]LRK!$D$64</definedName>
    <definedName name="LKUDUS">[25]LRK!$D$39</definedName>
    <definedName name="LKUPANG">[25]LRK!$D$61</definedName>
    <definedName name="LKWI">[6]GABUNGAN!$C$75</definedName>
    <definedName name="LKWII">[6]GABUNGAN!$D$75</definedName>
    <definedName name="LKWIII">[6]GABUNGAN!$E$75</definedName>
    <definedName name="LMALANG">[25]LRK!$D$50</definedName>
    <definedName name="LMANADO">[25]LRK!$D$55</definedName>
    <definedName name="LMATARAM">[25]LRK!$D$56</definedName>
    <definedName name="LMAURITIUS">[25]LRK!$D$70</definedName>
    <definedName name="LMCHANGER">[25]LRK!$D$63</definedName>
    <definedName name="LMDUA">[25]LRK!$D$9</definedName>
    <definedName name="LMEDAN">[25]LRK!$D$10</definedName>
    <definedName name="LMLAMPUNG">[25]LRK!$D$40</definedName>
    <definedName name="LMOJOKERTO">[25]LRK!$D$51</definedName>
    <definedName name="LMUMBAI">[25]LRK!$D$69</definedName>
    <definedName name="LNINGBO">[6]NONNRC!$D$32</definedName>
    <definedName name="LPALEMBANG">[25]LRK!$D$13</definedName>
    <definedName name="LPALU">[25]LRK!$D$58</definedName>
    <definedName name="LPEKALONGAN">[25]LRK!$D$25</definedName>
    <definedName name="LPEKANBARU">[25]LRK!$D$15</definedName>
    <definedName name="LPONTIANAK">[25]LRK!$D$24</definedName>
    <definedName name="LPROBOLINGGO">[25]LRK!$D$46</definedName>
    <definedName name="LPURWOKERTO">[25]LRK!$D$37</definedName>
    <definedName name="LRANTAU">[25]LRK!$D$17</definedName>
    <definedName name="lrkpno">[25]NONCAB!$C$75</definedName>
    <definedName name="LRLBU" localSheetId="0">[26]Input_Asm_Syar!#REF!</definedName>
    <definedName name="LRLBU">[26]Input_Asm_Syar!#REF!</definedName>
    <definedName name="LRSyr" localSheetId="0">[27]Input_Asm_Syar!#REF!</definedName>
    <definedName name="LRSyr">[27]Input_Asm_Syar!#REF!</definedName>
    <definedName name="LRSyr1" localSheetId="0">[28]Input_Asm_Syar!#REF!</definedName>
    <definedName name="LRSyr1">[28]Input_Asm_Syar!#REF!</definedName>
    <definedName name="lrtreas">'[25]lr treas'!$D$55</definedName>
    <definedName name="LSALATIGA">[25]LRK!$D$30</definedName>
    <definedName name="LSAMARINDA">[25]LRK!$D$47</definedName>
    <definedName name="LSAMPIT">[25]LRK!$D$52</definedName>
    <definedName name="LSEMARANG">[25]LRK!$D$32</definedName>
    <definedName name="LSIANTAR">[25]LRK!$D$18</definedName>
    <definedName name="LSINGARAJA">[25]LRK!$D$62</definedName>
    <definedName name="LSOLO">[25]LRK!$D$34</definedName>
    <definedName name="LSORONG">[25]LRK!$D$48</definedName>
    <definedName name="lstMetrics" localSheetId="0">OFFSET(#REF!,0,0,COUNTA(#REF!))</definedName>
    <definedName name="lstMetrics">OFFSET(#REF!,0,0,COUNTA(#REF!))</definedName>
    <definedName name="lstYears" localSheetId="0">OFFSET(#REF!,0,1,1,COUNTA(#REF!)-1)</definedName>
    <definedName name="lstYears">OFFSET(#REF!,0,1,1,COUNTA(#REF!)-1)</definedName>
    <definedName name="LSURABAYA">[25]LRK!$D$41</definedName>
    <definedName name="LTASIK">[25]LRK!$D$36</definedName>
    <definedName name="LTCCENTER">[25]LRK!$D$66</definedName>
    <definedName name="LTEGAL">[25]LRK!$D$31</definedName>
    <definedName name="LTHAMRIN">[25]LRK!$D$6</definedName>
    <definedName name="LTIntAnnual">[16]Assumptions!$E$155</definedName>
    <definedName name="LTPINANG">[25]LRK!$D$19</definedName>
    <definedName name="LYOGYA">[25]LRK!$D$23</definedName>
    <definedName name="m" localSheetId="0">#REF!</definedName>
    <definedName name="m">#REF!</definedName>
    <definedName name="Macro_Sr1" localSheetId="0">#REF!</definedName>
    <definedName name="Macro_Sr1">#REF!</definedName>
    <definedName name="Macro1" localSheetId="0">#REF!</definedName>
    <definedName name="Macro1">#REF!</definedName>
    <definedName name="Macro2" localSheetId="0">[27]Input_Asm!#REF!</definedName>
    <definedName name="Macro2">[27]Input_Asm!#REF!</definedName>
    <definedName name="Macro3" localSheetId="0">#REF!</definedName>
    <definedName name="Macro3">#REF!</definedName>
    <definedName name="Macro4" localSheetId="0">#REF!</definedName>
    <definedName name="Macro4">#REF!</definedName>
    <definedName name="Macro5" localSheetId="0">#REF!</definedName>
    <definedName name="Macro5">#REF!</definedName>
    <definedName name="Macro6" localSheetId="0">#REF!</definedName>
    <definedName name="Macro6">#REF!</definedName>
    <definedName name="MAJALAH">[22]Bi.Majalah!$C$26:$N$35</definedName>
    <definedName name="mas" localSheetId="0">#REF!</definedName>
    <definedName name="mas">#REF!</definedName>
    <definedName name="mauritius1">[3]LN!$M$19</definedName>
    <definedName name="mauritius2">[3]LN!$M$34</definedName>
    <definedName name="mauritius3">[3]LN!$M$38</definedName>
    <definedName name="mauritiuspasiva">[3]LN!$M$56</definedName>
    <definedName name="mchanger1">[3]NONCAB!$K$19</definedName>
    <definedName name="mchanger2">[3]NONCAB!$K$34</definedName>
    <definedName name="mchanger3">[3]NONCAB!$K$38</definedName>
    <definedName name="mchangerpasiva">[3]NONCAB!$K$57</definedName>
    <definedName name="Menu" localSheetId="0">#REF!</definedName>
    <definedName name="Menu">#REF!</definedName>
    <definedName name="menu_makro" localSheetId="0">#REF!</definedName>
    <definedName name="menu_makro">#REF!</definedName>
    <definedName name="MenuRange" localSheetId="0">#REF!</definedName>
    <definedName name="MenuRange">#REF!</definedName>
    <definedName name="MenuRange_Syar" localSheetId="0">#REF!</definedName>
    <definedName name="MenuRange_Syar">#REF!</definedName>
    <definedName name="MKM_Total" localSheetId="0">#REF!</definedName>
    <definedName name="MKM_Total">#REF!</definedName>
    <definedName name="MODAL_KERJA">'[7]MTV KRD'!$D:$D</definedName>
    <definedName name="MODALRP">[3]GABUNGAN!$BL$66</definedName>
    <definedName name="MODALVLS">[3]GABUNGAN!$BL$67</definedName>
    <definedName name="MONTH">[14]Assumptions!$E$124:$E$135</definedName>
    <definedName name="MonthlySavings" localSheetId="0">#REF!</definedName>
    <definedName name="MonthlySavings">#REF!</definedName>
    <definedName name="MonthsUntilEvent" localSheetId="0">#REF!</definedName>
    <definedName name="MonthsUntilEvent">#REF!</definedName>
    <definedName name="MORE3">[29]Sheet1!$D$6:$D$15</definedName>
    <definedName name="MORE6">[29]Sheet1!$D$7:$D$15</definedName>
    <definedName name="morning" localSheetId="0">#REF!</definedName>
    <definedName name="morning">#REF!</definedName>
    <definedName name="MULTIPLIER">[14]Assumptions!$B$124:$C$141</definedName>
    <definedName name="mumbai2">[3]LN!$L$34</definedName>
    <definedName name="mumbai3">[3]LN!$L$38</definedName>
    <definedName name="mumbaipasiva">[3]LN!$L$56</definedName>
    <definedName name="MY_IRR">OFFSET([16]Sales_and_Collections!$G$307,0,0,1,[16]Sales_and_Collections!$J$309)</definedName>
    <definedName name="MYHERI" localSheetId="0">#REF!</definedName>
    <definedName name="MYHERI">#REF!</definedName>
    <definedName name="Nama_Sheet_Mcr" localSheetId="0">#REF!</definedName>
    <definedName name="Nama_Sheet_Mcr">#REF!</definedName>
    <definedName name="Namabank">[13]Bank!$F$293:$F$407</definedName>
    <definedName name="NamaBank1" localSheetId="0">#REF!</definedName>
    <definedName name="NamaBank1">#REF!</definedName>
    <definedName name="Namabank3" localSheetId="0">#REF!</definedName>
    <definedName name="Namabank3">#REF!</definedName>
    <definedName name="nCab" localSheetId="0">#REF!</definedName>
    <definedName name="nCab">#REF!</definedName>
    <definedName name="ncdmumbairp">[6]LN!$L$14</definedName>
    <definedName name="NERACA_1" localSheetId="0">#REF!</definedName>
    <definedName name="NERACA_1">#REF!</definedName>
    <definedName name="NetWorth">[30]calculations!$D$10</definedName>
    <definedName name="NextMonth" localSheetId="0">UPPER(TEXT(EOMONTH(VALUE(#REF!&amp;"1"),0)+1,"mmm "))</definedName>
    <definedName name="NextMonth">UPPER(TEXT(EOMONTH(VALUE(#REF!&amp;"1"),0)+1,"mmm "))</definedName>
    <definedName name="nn" localSheetId="0">#REF!</definedName>
    <definedName name="nn">#REF!</definedName>
    <definedName name="NOL">#N/A</definedName>
    <definedName name="NP" localSheetId="0">#REF!</definedName>
    <definedName name="NP">#REF!</definedName>
    <definedName name="NRS" localSheetId="0">[19]Input_Asm_Syar!#REF!</definedName>
    <definedName name="NRS">[19]Input_Asm_Syar!#REF!</definedName>
    <definedName name="NRSyr" localSheetId="0">[27]Input_Asm_Syar!#REF!</definedName>
    <definedName name="NRSyr">[27]Input_Asm_Syar!#REF!</definedName>
    <definedName name="NRSYr1" localSheetId="0">[28]Input_Asm_Syar!#REF!</definedName>
    <definedName name="NRSYr1">[28]Input_Asm_Syar!#REF!</definedName>
    <definedName name="o" localSheetId="0">#REF!</definedName>
    <definedName name="o">#REF!</definedName>
    <definedName name="Obligasi" localSheetId="0">#REF!</definedName>
    <definedName name="Obligasi">#REF!</definedName>
    <definedName name="OBLVLS">[3]GABUNGAN!$BL$65</definedName>
    <definedName name="OFF" localSheetId="0">#REF!</definedName>
    <definedName name="OFF">#REF!</definedName>
    <definedName name="OLAH_DATA">'[31]PBL-Nett'!$C$7:$U$580</definedName>
    <definedName name="OLAH_DATA2">'[32]NRC-Nett'!$C$8:$T$705</definedName>
    <definedName name="OpRiskApproach">[9]Parameters!$C$346:$C$347</definedName>
    <definedName name="OS_FI" localSheetId="0">#REF!</definedName>
    <definedName name="OS_FI">#REF!</definedName>
    <definedName name="OS_FIXED_INCOME" localSheetId="0">#REF!</definedName>
    <definedName name="OS_FIXED_INCOME">#REF!</definedName>
    <definedName name="OutBEU">[16]Contribution_Margin!$E$45:$Q$45</definedName>
    <definedName name="OutBSCheck">[16]Consolidated_Forecast!$E$58:$Q$58</definedName>
    <definedName name="OutBSCheck_A">[16]Consolidated_Actuals!$E$58:$Q$58</definedName>
    <definedName name="OutCashBF">[16]Cash!$E$23:$Q$23</definedName>
    <definedName name="OutCashBOP">[16]Consolidated_Forecast!$E$106:$Q$106</definedName>
    <definedName name="OutCashBOP_A">[16]Consolidated_Actuals!$E$104:$Q$104</definedName>
    <definedName name="OutCashBS">[16]Consolidated_Forecast!$E$33:$Q$33</definedName>
    <definedName name="OutCashBS_A">[16]Consolidated_Actuals!$E$33:$Q$33</definedName>
    <definedName name="OutCashEOP">[16]Consolidated_Forecast!$E$107:$Q$107</definedName>
    <definedName name="OutCashEOP_A">[16]Consolidated_Actuals!$E$105:$Q$105</definedName>
    <definedName name="OutCashInvAc">[16]Consolidated_Forecast!$E$94:$Q$94</definedName>
    <definedName name="OutCashInvAc_A">[16]Consolidated_Actuals!$E$93:$Q$93</definedName>
    <definedName name="OutCashOpAc">[16]Consolidated_Forecast!$E$89:$Q$89</definedName>
    <definedName name="OutCashOpAc_A">[16]Consolidated_Actuals!$E$88:$Q$88</definedName>
    <definedName name="OutCAsset">[16]Consolidated_Forecast!$E$37:$Q$37</definedName>
    <definedName name="OutCAsset_A">[16]Consolidated_Actuals!$E$37:$Q$37</definedName>
    <definedName name="OutCFCheck">[16]Consolidated_Forecast!$E$109:$Q$109</definedName>
    <definedName name="OutCFCheck_A">[16]Consolidated_Actuals!$E$107:$Q$107</definedName>
    <definedName name="OutChgCash">[16]Consolidated_Forecast!$E$105:$Q$105</definedName>
    <definedName name="OutChgCash_A">[16]Consolidated_Actuals!$E$104:$Q$104</definedName>
    <definedName name="OutChgNWC">[16]Consolidated_Forecast!$E$70:$Q$70</definedName>
    <definedName name="OutChgNWC_A">[16]Consolidated_Actuals!$E$69:$Q$69</definedName>
    <definedName name="OutCL">[16]Consolidated_Forecast!$E$47:$Q$47</definedName>
    <definedName name="OutCL_A">[16]Consolidated_Actuals!$E$47:$Q$47</definedName>
    <definedName name="OutCM">[16]Contribution_Margin!$E$25:$Q$25</definedName>
    <definedName name="OutCMPU">[16]Contribution_Margin!$E$41:$Q$41</definedName>
    <definedName name="OutCOGS">[16]Consolidated_Forecast!$E$9:$Q$9</definedName>
    <definedName name="OutCOGS_A">[16]Consolidated_Actuals!$E$9:$Q$9</definedName>
    <definedName name="OutCOGSYr">[16]COGS!$S$13</definedName>
    <definedName name="OutEndCash">[16]Cash!$E$35:$Q$35</definedName>
    <definedName name="OutEqtInvYr">[16]Cash!$S$25</definedName>
    <definedName name="OutFinCashChg">[16]Cash!$F$33:$Q$33</definedName>
    <definedName name="OutFixCosts">[16]Contribution_Margin!$E$20:$Q$20</definedName>
    <definedName name="OutFlashActual">[16]Variance_Report!$G$11:$G$31</definedName>
    <definedName name="OutFlashBudget">[16]Variance_Report!$E$11:$E$31</definedName>
    <definedName name="OutGrMar">[16]Financial_Ratios!$F$9:$Q$9</definedName>
    <definedName name="OutGrossP">[16]Consolidated_Forecast!$E$10:$Q$10</definedName>
    <definedName name="OutGrossP_A">[16]Consolidated_Actuals!$E$10:$Q$10</definedName>
    <definedName name="OutIncEmp">[16]Financial_Ratios!$F$20:$Q$20</definedName>
    <definedName name="OutIntExp">[16]Cash!$F$29:$Q$29</definedName>
    <definedName name="OutInvTurn">[16]Financial_Ratios!$F$23:$Q$23</definedName>
    <definedName name="OutLTIntExp">[16]Cash!$F$32:$Q$32</definedName>
    <definedName name="OutLTLoan">[16]Consolidated_Forecast!$E$49:$Q$49</definedName>
    <definedName name="OutNetInc">[16]Consolidated_Forecast!$E$23:$Q$23</definedName>
    <definedName name="OutNetInc_A">[16]Consolidated_Actuals!$E$23:$Q$23</definedName>
    <definedName name="OutNetIncYr">[16]Consolidated_Forecast!$S$23</definedName>
    <definedName name="OutNPMar">[16]Financial_Ratios!$F$12:$Q$12</definedName>
    <definedName name="OutNWC">[16]Consolidated_Forecast!$E$66:$Q$66</definedName>
    <definedName name="OutNWC_A">[16]Consolidated_Actuals!$E$65:$Q$65</definedName>
    <definedName name="OutOpInc">[16]Consolidated_Forecast!$E$17:$Q$17</definedName>
    <definedName name="OutOpInc_A">[16]Consolidated_Actuals!$E$17:$Q$17</definedName>
    <definedName name="OutOpIncYr">[16]Consolidated_Forecast!$S$17</definedName>
    <definedName name="OutPlug">[16]Consolidated_Forecast!$F$43:$Q$43</definedName>
    <definedName name="OutPrcperUnit">[16]Contribution_Margin!$E$49:$Q$49</definedName>
    <definedName name="OutPTMar">[16]Financial_Ratios!$F$11:$Q$11</definedName>
    <definedName name="OutRE">[16]Consolidated_Forecast!$E$54:$Q$54</definedName>
    <definedName name="OutRE_A">[16]Consolidated_Actuals!$E$54:$Q$54</definedName>
    <definedName name="OutRecTurn">[16]Financial_Ratios!$F$22:$Q$22</definedName>
    <definedName name="OutRevEmp">[16]Financial_Ratios!$F$21:$Q$21</definedName>
    <definedName name="OutROA">[16]Financial_Ratios!$F$16:$Q$16</definedName>
    <definedName name="OutROC">[16]Financial_Ratios!$F$17:$Q$17</definedName>
    <definedName name="OutROE">[16]Financial_Ratios!$F$15:$Q$15</definedName>
    <definedName name="OutSales">[16]Consolidated_Forecast!$E$8:$Q$8</definedName>
    <definedName name="OutSales_A">[16]Consolidated_Actuals!$E$8:$Q$8</definedName>
    <definedName name="OutSalesYr">[16]Consolidated_Forecast!$S$8</definedName>
    <definedName name="OutSTFin">[16]Consolidated_Forecast!$E$43:$Q$43</definedName>
    <definedName name="OutSTLoan">[16]Consolidated_Forecast!$E$46:$Q$46</definedName>
    <definedName name="OutTaxExp">[16]Consolidated_Forecast!$E$22:$Q$22</definedName>
    <definedName name="OutTaxExp_A">[16]Consolidated_Actuals!$E$22:$Q$22</definedName>
    <definedName name="OutTaxInc">[16]Consolidated_Forecast!$E$20:$Q$20</definedName>
    <definedName name="OutTaxInc_A">[16]Consolidated_Actuals!$E$20:$Q$20</definedName>
    <definedName name="OutTotalOE">[16]Consolidated_Forecast!$E$55:$Q$55</definedName>
    <definedName name="OutTotalOE_A">[16]Consolidated_Actuals!$E$55:$Q$55</definedName>
    <definedName name="OutTotAsset">[16]Consolidated_Forecast!$E$40:$Q$40</definedName>
    <definedName name="OutTotAsset_A">[16]Consolidated_Actuals!$E$40:$Q$40</definedName>
    <definedName name="OutTotAssetYr">[16]Consolidated_Forecast!$S$40</definedName>
    <definedName name="OutTotCosts">[16]Contribution_Margin!$E$33:$Q$33</definedName>
    <definedName name="OutTotLiabs">[16]Consolidated_Forecast!$E$50:$Q$50</definedName>
    <definedName name="OutTotLiabs_A">[16]Consolidated_Actuals!$E$50:$Q$50</definedName>
    <definedName name="OutVarCosts">[16]Contribution_Margin!$E$14:$Q$14</definedName>
    <definedName name="OutVCperUnit">[16]Contribution_Margin!$E$40:$Q$40</definedName>
    <definedName name="p" localSheetId="0">#REF!</definedName>
    <definedName name="p">#REF!</definedName>
    <definedName name="pasiva" localSheetId="0">#REF!</definedName>
    <definedName name="pasiva">#REF!</definedName>
    <definedName name="PEMASARAN">[22]Bi.Majalah!$C$45:$N$54</definedName>
    <definedName name="PENDPTAN">#N/A</definedName>
    <definedName name="PENEMPATANPDRP">[3]GABUNGAN!$AF$9</definedName>
    <definedName name="PENEMPATANPDVLS">[3]GABUNGAN!$AF$10</definedName>
    <definedName name="penempmumbai1">[6]LN!$L$19</definedName>
    <definedName name="penempmumbai2">[6]LN!$L$34</definedName>
    <definedName name="PENJABARANKURS">[3]GABUNGAN!$BL$23</definedName>
    <definedName name="Penyediaan_Dana">[13]Kode!$K$13:$K$18</definedName>
    <definedName name="Per_EA" localSheetId="0">#REF!</definedName>
    <definedName name="Per_EA">#REF!</definedName>
    <definedName name="Per_EA1" localSheetId="0">#REF!</definedName>
    <definedName name="Per_EA1">#REF!</definedName>
    <definedName name="Per_TPF" localSheetId="0">#REF!</definedName>
    <definedName name="Per_TPF">#REF!</definedName>
    <definedName name="Per_TPF1" localSheetId="0">#REF!</definedName>
    <definedName name="Per_TPF1">#REF!</definedName>
    <definedName name="PercentsExpense" localSheetId="0">#REF!,#REF!,#REF!,#REF!,#REF!,#REF!</definedName>
    <definedName name="PercentsExpense">#REF!,#REF!,#REF!,#REF!,#REF!,#REF!</definedName>
    <definedName name="PercentsIncome" localSheetId="0">#REF!</definedName>
    <definedName name="PercentsIncome">#REF!</definedName>
    <definedName name="periode">[33]PARAM!$A$2:$E$50</definedName>
    <definedName name="Periods" localSheetId="0">#REF!</definedName>
    <definedName name="Periods">#REF!</definedName>
    <definedName name="Pert._eks._KC_exist.">'[21]Asumsi Proy buka Uker'!$B$7</definedName>
    <definedName name="pert._eksp._exist._Teras">'[21]Asumsi Proy buka Uker'!$B$28</definedName>
    <definedName name="Pert._eksp._existing_unit">'[21]Asumsi Proy buka Uker'!$B$21</definedName>
    <definedName name="Pert._eksp._KCP_exist">'[21]Asumsi Proy buka Uker'!$B$14</definedName>
    <definedName name="pg_labels_ven1">[20]lists!$G$1</definedName>
    <definedName name="pg_labels_ven2">[20]lists!$I$1</definedName>
    <definedName name="pg_pages_ven1">[20]lists!$H$1</definedName>
    <definedName name="pg_pages_ven2">[20]lists!$J$1</definedName>
    <definedName name="Pinj" localSheetId="0">#REF!</definedName>
    <definedName name="Pinj">#REF!</definedName>
    <definedName name="PINJAMANRP">[3]GABUNGAN!$BL$45</definedName>
    <definedName name="PINJAMANVLS">[3]GABUNGAN!$BL$46</definedName>
    <definedName name="pinjditmumbai">[6]LN!$L$32</definedName>
    <definedName name="PINJDTRMRP">[3]GABUNGAN!$BL$62</definedName>
    <definedName name="PINJDTRMVLS">[3]GABUNGAN!$BL$63</definedName>
    <definedName name="pinjfat">[3]DKI!$AK$16:$AK$17</definedName>
    <definedName name="pinjjua">[3]DKI!$AN$16:$AN$17</definedName>
    <definedName name="pinjkb">[3]DKI!$AE$16:$AE$17</definedName>
    <definedName name="pinjmg">[3]DKI!$AQ$16:$AQ$17</definedName>
    <definedName name="PINJSUBORDINASI">[3]GABUNGAN!$BL$25</definedName>
    <definedName name="pinjthm">[3]DKI!$AH$16:$AH$17</definedName>
    <definedName name="PJK" localSheetId="0">#REF!</definedName>
    <definedName name="PJK">#REF!</definedName>
    <definedName name="PNO" localSheetId="0">#REF!</definedName>
    <definedName name="PNO">#REF!</definedName>
    <definedName name="PNP1KALBES">[3]DKI!$K$19</definedName>
    <definedName name="PNP1KWI">[3]GABUNGAN!$O$19</definedName>
    <definedName name="PNP1KWII">[3]GABUNGAN!$P$19</definedName>
    <definedName name="PNP1KWIII">[3]GABUNGAN!$Q$19</definedName>
    <definedName name="PNP1MDUA">[3]DKI!$O$19</definedName>
    <definedName name="PNP1POLIM">[3]DKI!$M$19</definedName>
    <definedName name="PNP1TC">[3]NONCAB!$N$19</definedName>
    <definedName name="PNP1THAMRIN">[3]DKI!$L$19</definedName>
    <definedName name="PNP2JUANDA">[3]DKI!$N$34</definedName>
    <definedName name="PNP2KALBES">[3]DKI!$K$34</definedName>
    <definedName name="PNP2KWI">[3]GABUNGAN!$O$34</definedName>
    <definedName name="PNP2KWII">[3]GABUNGAN!$P$34</definedName>
    <definedName name="PNP2KWIII">[3]GABUNGAN!$Q$34</definedName>
    <definedName name="PNP2MDUA">[3]DKI!$O$34</definedName>
    <definedName name="PNP2POLIM">[3]DKI!$M$34</definedName>
    <definedName name="PNP2TC">[3]NONCAB!$N$34</definedName>
    <definedName name="PNP2THAMRIN">[3]DKI!$L$34</definedName>
    <definedName name="PNPDR1">[3]GABUNGAN!$AF$37</definedName>
    <definedName name="PNPDR2">[3]GABUNGAN!$AF$38</definedName>
    <definedName name="POL" localSheetId="0">#REF!</definedName>
    <definedName name="POL">#REF!</definedName>
    <definedName name="Porsi_KC" localSheetId="0">#REF!</definedName>
    <definedName name="Porsi_KC">#REF!</definedName>
    <definedName name="Porsi_KCP" localSheetId="0">#REF!</definedName>
    <definedName name="Porsi_KCP">#REF!</definedName>
    <definedName name="Porsi_Kecil_Menengah" localSheetId="0">#REF!</definedName>
    <definedName name="Porsi_Kecil_Menengah">#REF!</definedName>
    <definedName name="Porsi_Mikro" localSheetId="0">#REF!</definedName>
    <definedName name="Porsi_Mikro">#REF!</definedName>
    <definedName name="Porsi_Teras" localSheetId="0">#REF!</definedName>
    <definedName name="Porsi_Teras">#REF!</definedName>
    <definedName name="Porsi_Unit" localSheetId="0">#REF!</definedName>
    <definedName name="Porsi_Unit">#REF!</definedName>
    <definedName name="Premi_DPK">'[8]Premi DPK'!$C$23:$N$24</definedName>
    <definedName name="_xlnm.Print_Area" localSheetId="0">#REF!</definedName>
    <definedName name="_xlnm.Print_Area">#REF!</definedName>
    <definedName name="Print_Area_BB" localSheetId="0">#REF!</definedName>
    <definedName name="Print_Area_BB">#REF!</definedName>
    <definedName name="Print_Area_MI" localSheetId="0">#REF!</definedName>
    <definedName name="Print_Area_MI">#REF!</definedName>
    <definedName name="_xlnm.Print_Titles" localSheetId="0">#REF!,#REF!</definedName>
    <definedName name="_xlnm.Print_Titles">#REF!,#REF!</definedName>
    <definedName name="Print_Titles_MI" localSheetId="0">#REF!,#REF!</definedName>
    <definedName name="Print_Titles_MI">#REF!,#REF!</definedName>
    <definedName name="Promosi">[22]Bi.Promosi!$C$53:$N$54</definedName>
    <definedName name="Propinsi">[13]Kota!$D$2:$D$37</definedName>
    <definedName name="PSJUANDA">[3]DKI!$N$46</definedName>
    <definedName name="PSKALBES">[3]DKI!$K$46</definedName>
    <definedName name="PSKWI">[3]GABUNGAN!$O$46</definedName>
    <definedName name="PSKWII">[3]GABUNGAN!$P$46</definedName>
    <definedName name="PSKWIII">[3]GABUNGAN!$Q$46</definedName>
    <definedName name="PSMDUA">[3]DKI!$O$46</definedName>
    <definedName name="psmumbai1">[6]LN!$L$45</definedName>
    <definedName name="psmumbai2">[6]LN!$L$46</definedName>
    <definedName name="psmumbai3">[6]LN!$L$47</definedName>
    <definedName name="PSPOLIM">[3]DKI!$M$46</definedName>
    <definedName name="PSTHAMRIN">[3]DKI!$L$46</definedName>
    <definedName name="PSVJUANDA">[3]DKI!$N$56</definedName>
    <definedName name="PSVKALBES">[3]DKI!$K$56</definedName>
    <definedName name="PSVKWI">[3]GABUNGAN!$O$57</definedName>
    <definedName name="PSVKWII">[3]GABUNGAN!$P$57</definedName>
    <definedName name="PSVKWIII">[3]GABUNGAN!$Q$57</definedName>
    <definedName name="PSVMDUA">[3]DKI!$O$56</definedName>
    <definedName name="psvmumbai">[6]LN!$L$56</definedName>
    <definedName name="PSVPOLIM">[3]DKI!$M$56</definedName>
    <definedName name="PSVTHAMRIN">[3]DKI!$L$56</definedName>
    <definedName name="qqqqqq" localSheetId="0">[34]Input_Asm_Syar!#REF!</definedName>
    <definedName name="qqqqqq">[34]Input_Asm_Syar!#REF!</definedName>
    <definedName name="qw" localSheetId="0">[4]Main!#REF!</definedName>
    <definedName name="qw">[4]Main!#REF!</definedName>
    <definedName name="RAK" localSheetId="0">#REF!</definedName>
    <definedName name="RAK">#REF!</definedName>
    <definedName name="RATIOS">[14]Assumptions!$B$93:$N$119</definedName>
    <definedName name="REPARASI">'[22]Bi.Service &amp; Ban'!$C$69:$O$73</definedName>
    <definedName name="rgThW_K" localSheetId="0">#REF!</definedName>
    <definedName name="rgThW_K">#REF!</definedName>
    <definedName name="RINCIAN_DPK" localSheetId="0">#REF!</definedName>
    <definedName name="RINCIAN_DPK">#REF!</definedName>
    <definedName name="RINCIAN_DPK_1">[5]DPK_X!$A$4:$CR$153</definedName>
    <definedName name="RKJUANDA">[3]DKI!$N$38</definedName>
    <definedName name="RKKALBES">[3]DKI!$K$38</definedName>
    <definedName name="RKKCPKWI">[3]GABUNGAN!$O$38</definedName>
    <definedName name="RKKCPKWII">[3]GABUNGAN!$P$38</definedName>
    <definedName name="RKKCPKWIII">[3]GABUNGAN!$Q$38</definedName>
    <definedName name="RKMDUA">[3]DKI!$O$38</definedName>
    <definedName name="RKPOLIM">[3]DKI!$M$38</definedName>
    <definedName name="RKTHAMRIN">[3]DKI!$L$38</definedName>
    <definedName name="ROW_COLUMN_INPUT_CELLS">[14]SensitivityScenarios!$C$15:$N$32</definedName>
    <definedName name="RowTitleRegion1..C6" localSheetId="0">#REF!</definedName>
    <definedName name="RowTitleRegion1..C6">#REF!</definedName>
    <definedName name="RowTitleRegion1..C7" localSheetId="0">#REF!</definedName>
    <definedName name="RowTitleRegion1..C7">#REF!</definedName>
    <definedName name="RowTitleRegion2..C9" localSheetId="0">#REF!</definedName>
    <definedName name="RowTitleRegion2..C9">#REF!</definedName>
    <definedName name="RUGILABA">#N/A</definedName>
    <definedName name="RUMUSAKT">#N/A</definedName>
    <definedName name="S">[35]Kode!$I$13:$I$20</definedName>
    <definedName name="sad">[12]Input_Asm!$C$123:$R$133</definedName>
    <definedName name="SANTI1">'[2]SW1'!$B$4:$AF$73</definedName>
    <definedName name="SANTI2">'[2]SW1'!$B$74:$AF$96</definedName>
    <definedName name="SavingFrequency" localSheetId="0">#REF!</definedName>
    <definedName name="SavingFrequency">#REF!</definedName>
    <definedName name="SavingsPlanInfo" localSheetId="0">IF('002'!SavingFrequency="Weekly",'002'!WeeklySavings,IF('002'!SavingFrequency="Bi-Weekly",'002'!BiWeeklySavings,IF('002'!SavingFrequency="Monthly",'002'!MonthlySavings,'002'!AnnualSavings)))</definedName>
    <definedName name="SavingsPlanInfo">IF(SavingFrequency="Weekly",WeeklySavings,IF(SavingFrequency="Bi-Weekly",BiWeeklySavings,IF(SavingFrequency="Monthly",MonthlySavings,AnnualSavings)))</definedName>
    <definedName name="SavingsToDate" localSheetId="0">#REF!</definedName>
    <definedName name="SavingsToDate">#REF!</definedName>
    <definedName name="sbi" localSheetId="0">#REF!</definedName>
    <definedName name="sbi">#REF!</definedName>
    <definedName name="SBRT" localSheetId="0">#REF!</definedName>
    <definedName name="SBRT">#REF!</definedName>
    <definedName name="SBRT_Kr" localSheetId="0">#REF!</definedName>
    <definedName name="SBRT_Kr">#REF!</definedName>
    <definedName name="SBRTAP" localSheetId="0">#REF!</definedName>
    <definedName name="SBRTAP">#REF!</definedName>
    <definedName name="SBRTDPK" localSheetId="0">#REF!</definedName>
    <definedName name="SBRTDPK">#REF!</definedName>
    <definedName name="SchoolYear">YEAR(TODAY())&amp;" - "&amp;YEAR(TODAY())+1</definedName>
    <definedName name="ScrollBarValue">[36]chart_calcs!$D$13</definedName>
    <definedName name="sdasdfawefawe" localSheetId="0">#REF!</definedName>
    <definedName name="sdasdfawefawe">#REF!</definedName>
    <definedName name="sdf">[11]Kode!$C$13:$C$25</definedName>
    <definedName name="sdfas" localSheetId="0">#REF!</definedName>
    <definedName name="sdfas">#REF!</definedName>
    <definedName name="sdfasfsa" localSheetId="0">#REF!</definedName>
    <definedName name="sdfasfsa">#REF!</definedName>
    <definedName name="sdfwrdewdfa" localSheetId="0">[37]Input_Asm_Syar!#REF!</definedName>
    <definedName name="sdfwrdewdfa">[37]Input_Asm_Syar!#REF!</definedName>
    <definedName name="sdgaf" localSheetId="0">#REF!</definedName>
    <definedName name="sdgaf">#REF!</definedName>
    <definedName name="SelectedPeriod" localSheetId="0">INDEX('002'!Periods,,ScrollBarValue)</definedName>
    <definedName name="SelectedPeriod">INDEX(Periods,,ScrollBarValue)</definedName>
    <definedName name="SelectedPeriodCashFlowNegative" localSheetId="0">INDEX(#REF!,,'002'!SelectedPeriodColumn)*NOT('002'!SelectedPeriodIsFunded)</definedName>
    <definedName name="SelectedPeriodCashFlowNegative">INDEX(#REF!,,SelectedPeriodColumn)*NOT(SelectedPeriodIsFunded)</definedName>
    <definedName name="SelectedPeriodCashFlowNegative_Mirror" localSheetId="0">CHOOSE({1,2,3},0,'002'!SelectedPeriodCashFlowNegative,-(MAX(ABS('002'!SelectedPeriodCashFlowNegative),'002'!SelectedPeriodCashFlowPositive)))</definedName>
    <definedName name="SelectedPeriodCashFlowNegative_Mirror">CHOOSE({1,2,3},0,SelectedPeriodCashFlowNegative,-(MAX(ABS(SelectedPeriodCashFlowNegative),SelectedPeriodCashFlowPositive)))</definedName>
    <definedName name="SelectedPeriodCashFlowPositive" localSheetId="0">INDEX(#REF!,,'002'!SelectedPeriodColumn)*'002'!SelectedPeriodIsFunded</definedName>
    <definedName name="SelectedPeriodCashFlowPositive">INDEX(#REF!,,SelectedPeriodColumn)*SelectedPeriodIsFunded</definedName>
    <definedName name="SelectedPeriodCashFlowPositive_Mirror" localSheetId="0">CHOOSE({1,2,3},0,'002'!SelectedPeriodCashFlowPositive,(MAX(ABS('002'!SelectedPeriodCashFlowNegative),'002'!SelectedPeriodCashFlowPositive)))</definedName>
    <definedName name="SelectedPeriodCashFlowPositive_Mirror">CHOOSE({1,2,3},0,SelectedPeriodCashFlowPositive,(MAX(ABS(SelectedPeriodCashFlowNegative),SelectedPeriodCashFlowPositive)))</definedName>
    <definedName name="SelectedPeriodColumn" localSheetId="0">MATCH('002'!SelectedPeriod,'002'!Periods,0)</definedName>
    <definedName name="SelectedPeriodColumn">MATCH(SelectedPeriod,Periods,0)</definedName>
    <definedName name="SelectedPeriodIsFunded" localSheetId="0">INDEX(#REF!,,'002'!SelectedPeriodColumn)&gt;=INDEX(#REF!,,'002'!SelectedPeriodColumn)</definedName>
    <definedName name="SelectedPeriodIsFunded">INDEX(#REF!,,SelectedPeriodColumn)&gt;=INDEX(#REF!,,SelectedPeriodColumn)</definedName>
    <definedName name="SelectedStartMonth" localSheetId="0">#REF!</definedName>
    <definedName name="SelectedStartMonth">#REF!</definedName>
    <definedName name="SelectedYear" localSheetId="0">#REF!</definedName>
    <definedName name="SelectedYear">#REF!</definedName>
    <definedName name="Sewa">[22]Bi.Sewa!$C$31:$O$32</definedName>
    <definedName name="SI" localSheetId="0">#REF!</definedName>
    <definedName name="SI">#REF!</definedName>
    <definedName name="Simp" localSheetId="0">#REF!</definedName>
    <definedName name="Simp">#REF!</definedName>
    <definedName name="SIMP_BJK">'[8]D3'!$B$25:$S$34</definedName>
    <definedName name="source_ven1_label">[20]lists!$K$1</definedName>
    <definedName name="source_ven2">[20]lists!$N$1</definedName>
    <definedName name="source_ven2_label">[20]lists!$M$1</definedName>
    <definedName name="SPREAD" localSheetId="0">#REF!</definedName>
    <definedName name="SPREAD">#REF!</definedName>
    <definedName name="Spread_for_IDR___USD_interest_rate">'[2]SW1'!$W$61:$W$61</definedName>
    <definedName name="srtbhgmumbai">[6]LN!$L$26</definedName>
    <definedName name="StartDate" localSheetId="0">DATEVALUE('002'!SelectedStartMonth&amp;"1, "&amp;YEAR(TODAY()))</definedName>
    <definedName name="StartDate">DATEVALUE(SelectedStartMonth&amp;"1, "&amp;YEAR(TODAY()))</definedName>
    <definedName name="SumItemsBought" localSheetId="0">COUNTIF(#REF!,"&gt;0")</definedName>
    <definedName name="SumItemsBought">COUNTIF(#REF!,"&gt;0")</definedName>
    <definedName name="SumItemsToBuy" localSheetId="0">COUNTIF(#REF!,"&gt;0")</definedName>
    <definedName name="SumItemsToBuy">COUNTIF(#REF!,"&gt;0")</definedName>
    <definedName name="summary" localSheetId="0">#REF!</definedName>
    <definedName name="summary">#REF!</definedName>
    <definedName name="SuratBerharga" localSheetId="0">#REF!</definedName>
    <definedName name="SuratBerharga">#REF!</definedName>
    <definedName name="SUSPENDKALBES">[3]DKI!$K$47</definedName>
    <definedName name="SUSPENDKWI">[3]GABUNGAN!$O$47</definedName>
    <definedName name="SUSPENDKWII">[3]GABUNGAN!$P$47</definedName>
    <definedName name="SUSPENDKWIII">[3]GABUNGAN!$Q$47</definedName>
    <definedName name="SUSPENDMDUA">[3]DKI!$O$47</definedName>
    <definedName name="SUSPENDPOLIM">[3]DKI!$M$47</definedName>
    <definedName name="SUSPENTHAMRIN">[3]DKI!$L$47</definedName>
    <definedName name="SWAP" localSheetId="0">#REF!</definedName>
    <definedName name="SWAP">#REF!</definedName>
    <definedName name="SynCab" localSheetId="0">'[4]Nama Cabang'!#REF!</definedName>
    <definedName name="SynCab">'[4]Nama Cabang'!#REF!</definedName>
    <definedName name="syr_1" localSheetId="0">#REF!</definedName>
    <definedName name="syr_1">#REF!</definedName>
    <definedName name="syr_10" localSheetId="0">#REF!</definedName>
    <definedName name="syr_10">#REF!</definedName>
    <definedName name="syr_11" localSheetId="0">#REF!</definedName>
    <definedName name="syr_11">#REF!</definedName>
    <definedName name="syr_12" localSheetId="0">#REF!</definedName>
    <definedName name="syr_12">#REF!</definedName>
    <definedName name="syr_13" localSheetId="0">#REF!</definedName>
    <definedName name="syr_13">#REF!</definedName>
    <definedName name="syr_14" localSheetId="0">#REF!</definedName>
    <definedName name="syr_14">#REF!</definedName>
    <definedName name="syr_15" localSheetId="0">#REF!</definedName>
    <definedName name="syr_15">#REF!</definedName>
    <definedName name="syr_2" localSheetId="0">#REF!</definedName>
    <definedName name="syr_2">#REF!</definedName>
    <definedName name="syr_3" localSheetId="0">#REF!</definedName>
    <definedName name="syr_3">#REF!</definedName>
    <definedName name="syr_4" localSheetId="0">#REF!</definedName>
    <definedName name="syr_4">#REF!</definedName>
    <definedName name="syr_5" localSheetId="0">#REF!</definedName>
    <definedName name="syr_5">#REF!</definedName>
    <definedName name="syr_6" localSheetId="0">#REF!</definedName>
    <definedName name="syr_6">#REF!</definedName>
    <definedName name="syr_7" localSheetId="0">#REF!</definedName>
    <definedName name="syr_7">#REF!</definedName>
    <definedName name="syr_8" localSheetId="0">#REF!</definedName>
    <definedName name="syr_8">#REF!</definedName>
    <definedName name="syr_9" localSheetId="0">#REF!</definedName>
    <definedName name="syr_9">#REF!</definedName>
    <definedName name="szdf" localSheetId="0">#REF!</definedName>
    <definedName name="szdf">#REF!</definedName>
    <definedName name="T_LALU" localSheetId="0">#REF!</definedName>
    <definedName name="T_LALU">#REF!</definedName>
    <definedName name="T_SKR" localSheetId="0">#REF!</definedName>
    <definedName name="T_SKR">#REF!</definedName>
    <definedName name="Tab_Bima">'[8]D2'!$B$135:$Q$146</definedName>
    <definedName name="Tab_Haji">'[8]D2'!$B$220:$I$231</definedName>
    <definedName name="Tab_Hiprada">'[8]D2'!$B$303:$I$314</definedName>
    <definedName name="Tab_Ku">'[8]D2'!$B$345:$I$356</definedName>
    <definedName name="Tab_Qurban">'[8]D2'!$B$261:$I$272</definedName>
    <definedName name="Tab_Simpeda">'[8]D2'!$B$175:$Q$186</definedName>
    <definedName name="Tab_Simpel">'[8]D2'!$B$386:$I$397</definedName>
    <definedName name="Tab_Simple" localSheetId="0">'[38]D2'!#REF!</definedName>
    <definedName name="Tab_Simple">'[38]D2'!#REF!</definedName>
    <definedName name="TabelBulan" localSheetId="0">#REF!</definedName>
    <definedName name="TabelBulan">#REF!</definedName>
    <definedName name="TableRange">[14]SensitivityScenarios!$C$4:$J$11</definedName>
    <definedName name="tabmumbairp">[6]LN!$L$12</definedName>
    <definedName name="tabmumbaivls">[6]LN!$L$28</definedName>
    <definedName name="TABUNGAN">'[8]D2'!$B$54:$R$65</definedName>
    <definedName name="TABUNGANRP">[3]GABUNGAN!$BL$58</definedName>
    <definedName name="TABUNGANVLS">[3]GABUNGAN!$BL$59</definedName>
    <definedName name="Tahun">[13]Kode!$H$13:$H$23</definedName>
    <definedName name="TaxTV">10%</definedName>
    <definedName name="TaxXL">5%</definedName>
    <definedName name="tcpasiva">[3]NONCAB!$N$57</definedName>
    <definedName name="TD" localSheetId="0">#REF!</definedName>
    <definedName name="TD">#REF!</definedName>
    <definedName name="Telp" localSheetId="0">#REF!</definedName>
    <definedName name="Telp">#REF!</definedName>
    <definedName name="thCb" localSheetId="0">#REF!</definedName>
    <definedName name="thCb">#REF!</definedName>
    <definedName name="timeline">OFFSET([14]Chart!$C$3,0,[14]Chart!$B$92-1,1,[14]Chart!$B$93-[14]Chart!$B$92+1)</definedName>
    <definedName name="Title1" localSheetId="0">#REF!</definedName>
    <definedName name="Title1">#REF!</definedName>
    <definedName name="TitleRegion1..G13" localSheetId="0">#REF!</definedName>
    <definedName name="TitleRegion1..G13">#REF!</definedName>
    <definedName name="TitleRegion2..G15" localSheetId="0">#REF!</definedName>
    <definedName name="TitleRegion2..G15">#REF!</definedName>
    <definedName name="TORBEF" localSheetId="0">#REF!</definedName>
    <definedName name="TORBEF">#REF!</definedName>
    <definedName name="TORDKK" localSheetId="0">#REF!</definedName>
    <definedName name="TORDKK">#REF!</definedName>
    <definedName name="TORITL" localSheetId="0">#REF!</definedName>
    <definedName name="TORITL">#REF!</definedName>
    <definedName name="TORMYR" localSheetId="0">#REF!</definedName>
    <definedName name="TORMYR">#REF!</definedName>
    <definedName name="TORNOK" localSheetId="0">#REF!</definedName>
    <definedName name="TORNOK">#REF!</definedName>
    <definedName name="TORSEK" localSheetId="0">#REF!</definedName>
    <definedName name="TORSEK">#REF!</definedName>
    <definedName name="TORSGD" localSheetId="0">#REF!</definedName>
    <definedName name="TORSGD">#REF!</definedName>
    <definedName name="TOTAL">#N/A</definedName>
    <definedName name="TOTAL_KRD">'[7]MTV KRD'!$M:$M</definedName>
    <definedName name="TotalAssets">[30]calculations!$D$8</definedName>
    <definedName name="TotalDebts">[30]calculations!$D$9</definedName>
    <definedName name="tp" localSheetId="0">#REF!</definedName>
    <definedName name="tp">#REF!</definedName>
    <definedName name="TPF" localSheetId="0">#REF!</definedName>
    <definedName name="TPF">#REF!</definedName>
    <definedName name="TW">[13]Kode!$F$13:$F$17</definedName>
    <definedName name="TYPE" localSheetId="0">#REF!</definedName>
    <definedName name="TYPE">#REF!</definedName>
    <definedName name="USD_int_for_2_10_yrs__D112__diambil_dari_SWAQ_dan_SWAP">'[2]SW1'!$M$61:$M$61</definedName>
    <definedName name="USDRATE" localSheetId="0">#REF!</definedName>
    <definedName name="USDRATE">#REF!</definedName>
    <definedName name="VARIABLE">[14]Assumptions!$B$9:$N$27</definedName>
    <definedName name="VLS" localSheetId="0">#REF!</definedName>
    <definedName name="VLS">#REF!</definedName>
    <definedName name="VSAT">[22]Bi.Sewa!$C$62:$O$63</definedName>
    <definedName name="Wajiblain" localSheetId="0">#REF!</definedName>
    <definedName name="Wajiblain">#REF!</definedName>
    <definedName name="WeeklySavings" localSheetId="0">#REF!</definedName>
    <definedName name="WeeklySavings">#REF!</definedName>
    <definedName name="WeeksUntilEvent" localSheetId="0">#REF!</definedName>
    <definedName name="WeeksUntilEvent">#REF!</definedName>
    <definedName name="WkAccDep">[16]Capital!$E$35:$Q$35</definedName>
    <definedName name="WkAcquisition_Date">[16]Depreciation!$B$12:$B$66</definedName>
    <definedName name="WkAdvances">[16]Operating_Expenses!$E$30:$Q$30</definedName>
    <definedName name="WkAsset_Life">[16]Depreciation!$C$12:$C$66</definedName>
    <definedName name="WkBaseSal">[16]Headcount!$E$45:$Q$45</definedName>
    <definedName name="WkCAPEXDis">[16]Capital!$E$20:$Q$20</definedName>
    <definedName name="WkCashPurch">[16]Inventory_and_Purchases!$E$21:$Q$21</definedName>
    <definedName name="WkCashSls">[16]Sales_and_Collections!$E$15:$Q$15</definedName>
    <definedName name="WkCOGS">[16]COGS!$E$13:$Q$13</definedName>
    <definedName name="WkCollections">[16]Sales_and_Collections!$F$23:$Q$23</definedName>
    <definedName name="WkCreditPurch">[16]Inventory_and_Purchases!$E$22:$Q$22</definedName>
    <definedName name="WkCreditSls">[16]Sales_and_Collections!$E$16:$Q$16</definedName>
    <definedName name="WkCumCAPEX">[16]Capital!$E$38:$Q$38</definedName>
    <definedName name="WkCumDisCAPEX">[16]Capital!$E$39:$Q$39</definedName>
    <definedName name="WkDepr">[16]Capital!$E$26:$Q$26</definedName>
    <definedName name="WkDeprExpBldg">[16]Depreciation!$F$28:$Q$28</definedName>
    <definedName name="WkDeprExpEqpt">[16]Depreciation!$F$47:$Q$47</definedName>
    <definedName name="WkDeprExpFix">[16]Depreciation!$F$66:$Q$66</definedName>
    <definedName name="WkDisburses">[16]Inventory_and_Purchases!$E$28:$Q$28</definedName>
    <definedName name="WkDisOpExp">[16]Operating_Expenses!$E$24:$Q$24</definedName>
    <definedName name="WkEndAP">[16]Inventory_and_Purchases!$E$35:$Q$35</definedName>
    <definedName name="WkEndAR">[16]Sales_and_Collections!$E$30:$Q$30</definedName>
    <definedName name="WkEndInv">[16]Inventory_and_Purchases!$E$10:$Q$10</definedName>
    <definedName name="WkExistAccDeprBldg">[16]Depreciation!$E$14</definedName>
    <definedName name="WkExistAccDeprEqpt">[16]Depreciation!$E$33</definedName>
    <definedName name="WkExistAccDeprFix">[16]Depreciation!$E$52</definedName>
    <definedName name="WkFixAsset">[16]Capital!$E$36:$Q$36</definedName>
    <definedName name="WkGrossAsset">[16]Capital!$E$34:$Q$34</definedName>
    <definedName name="WkInvNeed">[16]Inventory_and_Purchases!$E$12:$Q$12</definedName>
    <definedName name="WkLabor">[16]COGS!$E$12:$Q$12</definedName>
    <definedName name="WkMaintExp">[16]Operating_Expenses!$E$12:$Q$12</definedName>
    <definedName name="WkMiscExp">[16]Operating_Expenses!$E$11:$Q$11</definedName>
    <definedName name="WkOtherRawMat">[16]COGS!$E$11:$Q$11</definedName>
    <definedName name="WkPayCapex">[16]Capital!$E$45:$Q$45</definedName>
    <definedName name="WkPmtPay">[16]Inventory_and_Purchases!$F$27:$Q$27</definedName>
    <definedName name="WkPurchases">[16]Inventory_and_Purchases!$E$18:$Q$18</definedName>
    <definedName name="WkRentExp">[16]Operating_Expenses!$E$13:$Q$13</definedName>
    <definedName name="WkRubber">[16]COGS!$E$10:$Q$10</definedName>
    <definedName name="WkSales">[16]Sales_and_Collections!$E$12:$Q$12</definedName>
    <definedName name="WkSalExp">[16]Headcount!$E$47:$Q$47</definedName>
    <definedName name="y" localSheetId="0">#REF!</definedName>
    <definedName name="y">#REF!</definedName>
    <definedName name="YearsUntilEvent" localSheetId="0">#REF!</definedName>
    <definedName name="YearsUntilEvent">#REF!</definedName>
    <definedName name="YesNo">[9]Parameters!$C$315:$C$316</definedName>
    <definedName name="Z" localSheetId="0">#REF!</definedName>
    <definedName name="Z">#REF!</definedName>
    <definedName name="zsfasf">[17]Kode!$C$13:$C$25</definedName>
    <definedName name="잔존만기" localSheetId="0">#REF!</definedName>
    <definedName name="잔존만기">#REF!</definedName>
  </definedNames>
  <calcPr calcId="144525"/>
</workbook>
</file>

<file path=xl/sharedStrings.xml><?xml version="1.0" encoding="utf-8"?>
<sst xmlns="http://schemas.openxmlformats.org/spreadsheetml/2006/main" count="1561" uniqueCount="1312">
  <si>
    <t>COA 5</t>
  </si>
  <si>
    <t>COA 7</t>
  </si>
  <si>
    <t>Keterangan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</si>
  <si>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</si>
  <si>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</si>
  <si>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</si>
  <si>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</si>
  <si>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</si>
  <si>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</si>
  <si>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</si>
  <si>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</si>
  <si>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</si>
  <si>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</si>
  <si>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</si>
  <si>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</si>
  <si>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Renc</t>
  </si>
  <si>
    <t>AKTIVA</t>
  </si>
  <si>
    <t>KAS, PENEMPATAN BI, BANK LAIN, SURAT BERHARGA</t>
  </si>
  <si>
    <t xml:space="preserve">  Aktiva  </t>
  </si>
  <si>
    <t>Kas (3)</t>
  </si>
  <si>
    <t>Penempatan Pada Bank Indonesia (4)</t>
  </si>
  <si>
    <t>   Giro</t>
  </si>
  <si>
    <t>   Fine Tune Operation (Fto)</t>
  </si>
  <si>
    <t>   Pdd Fine Tune Operation</t>
  </si>
  <si>
    <t>   Fasilitas Bank Indonesia</t>
  </si>
  <si>
    <t xml:space="preserve">     Pdd Fasilitas Diskonto BI  </t>
  </si>
  <si>
    <t>   Term Deposit Bank Indonesia</t>
  </si>
  <si>
    <t>   Lainnya</t>
  </si>
  <si>
    <t>Penempatan Pada Bank Lain</t>
  </si>
  <si>
    <t>   Giro Nostro</t>
  </si>
  <si>
    <t>   Interbank Call Money</t>
  </si>
  <si>
    <t>   Tabungan</t>
  </si>
  <si>
    <t>   Deposit On Call</t>
  </si>
  <si>
    <t>   Deposito Berjangka</t>
  </si>
  <si>
    <t>   Sertifikat Deposito</t>
  </si>
  <si>
    <t>   Margin Deposito</t>
  </si>
  <si>
    <t>   Set.Jam.Dlm Rangka Tx. Perdagn</t>
  </si>
  <si>
    <t>   Dana Pelunasan Obligasi</t>
  </si>
  <si>
    <t>   Lain - Lain</t>
  </si>
  <si>
    <t xml:space="preserve"> Tagihan Spot Dan DerIVatif </t>
  </si>
  <si>
    <t xml:space="preserve">    Dalam Rangka NeTTing Agreement </t>
  </si>
  <si>
    <t xml:space="preserve">    Tagihan Spot Dan DerIVatif </t>
  </si>
  <si>
    <t>Surat Berharga</t>
  </si>
  <si>
    <t>   Dimiliki Hingga Jatuh Tempo</t>
  </si>
  <si>
    <t>      Bank Indonesia</t>
  </si>
  <si>
    <t>        Sertifikat Bank Indonesia</t>
  </si>
  <si>
    <t xml:space="preserve">          Pendapatan Diterima Dimuka SBI  </t>
  </si>
  <si>
    <t>      Penempatan Pada Bank Lain</t>
  </si>
  <si>
    <t>        Surat Berharga Pasar Uang  (Sbpu)</t>
  </si>
  <si>
    <t>          Wesel</t>
  </si>
  <si>
    <t>            Wesel Ekspor</t>
  </si>
  <si>
    <t>            Skbdn</t>
  </si>
  <si>
    <t>            Lainnya</t>
  </si>
  <si>
    <t>          Medium Term Notes  (Mtn)</t>
  </si>
  <si>
    <t>          Floating Rate Notes  (Frn)</t>
  </si>
  <si>
    <t>          Lainnya</t>
  </si>
  <si>
    <t>            Forfaiting</t>
  </si>
  <si>
    <t>        Surat Berharga Pasar Modal</t>
  </si>
  <si>
    <t>          Obligasi</t>
  </si>
  <si>
    <t>      Pihak Ketiga (Non Bank)</t>
  </si>
  <si>
    <t>        Wesel</t>
  </si>
  <si>
    <t>          Wesel Ekspor</t>
  </si>
  <si>
    <t>          Skbdn</t>
  </si>
  <si>
    <t>        S B Komersial (Cp)</t>
  </si>
  <si>
    <t>        Medium Term Notes (Mtn)</t>
  </si>
  <si>
    <t>        Floating Rate Notes (Frn)</t>
  </si>
  <si>
    <t>        Lainnya</t>
  </si>
  <si>
    <t>        Surat Perbendaharaan Negara (Spn)</t>
  </si>
  <si>
    <t>        Promes</t>
  </si>
  <si>
    <t>        Reksadana</t>
  </si>
  <si>
    <t>        Obligasi</t>
  </si>
  <si>
    <t>          Obligasi Negara (On)</t>
  </si>
  <si>
    <t>          Obligasi Retail Indonesia (Ori)</t>
  </si>
  <si>
    <t>          Subordinasi</t>
  </si>
  <si>
    <t>   Diperdagangkan</t>
  </si>
  <si>
    <t>        Surat Berharga Pasar Uang</t>
  </si>
  <si>
    <t>          Sb Pasar Uang  (Sbpu)</t>
  </si>
  <si>
    <t>   Tersedia Untuk Dijual</t>
  </si>
  <si>
    <t>  Pinj. Yang Diberikan &amp; Piutang</t>
  </si>
  <si>
    <t>    Penempatan Pada Bank Lain</t>
  </si>
  <si>
    <t>      Surat Berharga Pasar Uang</t>
  </si>
  <si>
    <t>        Sb Pasar Uang (Sbpu)</t>
  </si>
  <si>
    <t>      Surat Berhaga Pasar Modal</t>
  </si>
  <si>
    <t>    Pihak Ketiga (Non Bank)</t>
  </si>
  <si>
    <t>        S B Komersial</t>
  </si>
  <si>
    <t>Sb. Yang Dijual Dengan Janji Dibeli Kembali (Repo)</t>
  </si>
  <si>
    <t xml:space="preserve">     SBI Repo  </t>
  </si>
  <si>
    <t>   Surat Berharga Repo</t>
  </si>
  <si>
    <t>Tag. Atas Sb. Yang Dibeli Dengan Janji Dijual Kembali (Rever</t>
  </si>
  <si>
    <t>   Reverse Repo</t>
  </si>
  <si>
    <t>15031</t>
  </si>
  <si>
    <t>1351013</t>
  </si>
  <si>
    <t xml:space="preserve">   Akumulasi Amortisasi Reverse Repo</t>
  </si>
  <si>
    <t>Tagihan Akseptasi</t>
  </si>
  <si>
    <t>   Penempatan Pada Bank Lain</t>
  </si>
  <si>
    <t>      Tagihan Akseptasi Upas</t>
  </si>
  <si>
    <t>      Tagihan Akseptasi Upau</t>
  </si>
  <si>
    <t>      Tagihan Akseptasi Banker'S Acceptance</t>
  </si>
  <si>
    <t>      Tagihan Akseptasi Forfaiting</t>
  </si>
  <si>
    <t>   Pihak Ketiga (Non Bank)</t>
  </si>
  <si>
    <t>      Tagihan Akseptasi</t>
  </si>
  <si>
    <t xml:space="preserve">        Tagihan SCF  </t>
  </si>
  <si>
    <t>KREDIT</t>
  </si>
  <si>
    <t/>
  </si>
  <si>
    <t>Kredit Yang Diberikan N.W</t>
  </si>
  <si>
    <t>Kredit Yang Diberikan N.K</t>
  </si>
  <si>
    <t>Kredit Produktif N.K 2021</t>
  </si>
  <si>
    <t>Kredit Konsumtif N.K 2021</t>
  </si>
  <si>
    <t>        Kredit Linkage Apex Bpr</t>
  </si>
  <si>
    <t>        Kredit Koperasi</t>
  </si>
  <si>
    <t>        Kredit Ketahanan Pangan</t>
  </si>
  <si>
    <t>        Kredit Mikro Jateng Sejahtera</t>
  </si>
  <si>
    <t>        Kredit Kpkm</t>
  </si>
  <si>
    <t>        Kredit Pundi</t>
  </si>
  <si>
    <t>        Kredit Jexim</t>
  </si>
  <si>
    <t>        Kredit Kumk</t>
  </si>
  <si>
    <t xml:space="preserve">         Kredit KFW </t>
  </si>
  <si>
    <t>        Kredit Usaha Produktif</t>
  </si>
  <si>
    <t>        Kredit R/C</t>
  </si>
  <si>
    <t>        Kredit Pemda</t>
  </si>
  <si>
    <t>        Kredit Karsa</t>
  </si>
  <si>
    <t>        Kredit Sindikasi</t>
  </si>
  <si>
    <t>        Kredit Perdag. Ln (Kpln-Bjk)</t>
  </si>
  <si>
    <t>        Kredit Kridakop</t>
  </si>
  <si>
    <t>        Kredit Kpmd</t>
  </si>
  <si>
    <t xml:space="preserve">          Kredit PemBIBItan Sapi (Kups)  </t>
  </si>
  <si>
    <t>        Kredit Usaha Rakyat (Kur)</t>
  </si>
  <si>
    <t>        Kredit Extra (Cash Col Credit)</t>
  </si>
  <si>
    <t>1454337P</t>
  </si>
  <si>
    <t>        Kredit Extra (Cash Col Credit) Produktif</t>
  </si>
  <si>
    <t>1454337K</t>
  </si>
  <si>
    <t>        Kredit Extra (Cash Col Credit) Konsumtif</t>
  </si>
  <si>
    <t>        Kredit Perdag. Ln (Kpln-Siaga)</t>
  </si>
  <si>
    <t>        Kredit Resi Gudang</t>
  </si>
  <si>
    <t>        Kredit Investasi Pdam</t>
  </si>
  <si>
    <t>        Kredit Wira Usaha (Kwu)</t>
  </si>
  <si>
    <t>        Kredit Proyek</t>
  </si>
  <si>
    <t>        Pinjaman Dalam Negeri (Pdn)</t>
  </si>
  <si>
    <t>        Kredit Blud</t>
  </si>
  <si>
    <t>        Kredit Standby Loan Proyek</t>
  </si>
  <si>
    <t>        Kredit Standby Loan Kup</t>
  </si>
  <si>
    <t>        Kredit Lemb. Linkage Produktif (Klp)</t>
  </si>
  <si>
    <t>        Kredit Mitra Jateng25</t>
  </si>
  <si>
    <t>        Kredit Mitra Jateng 100-500</t>
  </si>
  <si>
    <t>        Kredit Mikro Dini</t>
  </si>
  <si>
    <t>        Kredit Korporasi</t>
  </si>
  <si>
    <t>        Kredit Komersial</t>
  </si>
  <si>
    <t>        Kredit Developer Korp &amp; Komrsl</t>
  </si>
  <si>
    <t>        Kredit Kontruksi Developer Ritail</t>
  </si>
  <si>
    <t>        Kredit Ultra Mikro Mbokde</t>
  </si>
  <si>
    <t xml:space="preserve">          Kredit Rantai Pasok (SCF)  </t>
  </si>
  <si>
    <t>        Kredit Invoice Financing</t>
  </si>
  <si>
    <t xml:space="preserve">        Kredit Ready Cash</t>
  </si>
  <si>
    <t xml:space="preserve">        Kredit Joint Financing Account</t>
  </si>
  <si>
    <t>        Kredit Pemilikan Rumah</t>
  </si>
  <si>
    <t>        Kredit Uang Muka</t>
  </si>
  <si>
    <t>        Kredit Personal Loan</t>
  </si>
  <si>
    <t>        Kredit Multi Guna</t>
  </si>
  <si>
    <t>        Kredit Kendaraan Bermotor (Kkb)</t>
  </si>
  <si>
    <t xml:space="preserve">         Kredit Pmlkn Rumah KPR Bp2Bt </t>
  </si>
  <si>
    <t xml:space="preserve">          PemBIayaan Syariah  </t>
  </si>
  <si>
    <t xml:space="preserve">              PemBIayaan Produktif  </t>
  </si>
  <si>
    <t xml:space="preserve">              PemBIayaan Konsumtif  </t>
  </si>
  <si>
    <t>        Kredit Modifikasi</t>
  </si>
  <si>
    <t>        Pendapatan Dan Beban Krd</t>
  </si>
  <si>
    <t>        Amort Pendapatan Dan Beban Krd</t>
  </si>
  <si>
    <t xml:space="preserve">&lt; PD BULAN TERAKHIR, IF </t>
  </si>
  <si>
    <t>PENYERTAAN, CADANGAN KERUGIAN PENURUNAN NILAI ASET KEUANGAN</t>
  </si>
  <si>
    <t>Penyertaan</t>
  </si>
  <si>
    <t>      Penyertaan</t>
  </si>
  <si>
    <t>      Lembaga Keuangan Bukan Bank (Lkbb)</t>
  </si>
  <si>
    <t>15590</t>
  </si>
  <si>
    <t>1501312</t>
  </si>
  <si>
    <t xml:space="preserve">      Selisih Nilai Wajar Penyertaan</t>
  </si>
  <si>
    <t>      Lainnya</t>
  </si>
  <si>
    <t>Cadangan Kerugian Penurunan Nilai Aset Keuangan</t>
  </si>
  <si>
    <t>   Surat Berharga Yang Dimiliki</t>
  </si>
  <si>
    <t xml:space="preserve">        ECL Surat Berharga Stage 1  </t>
  </si>
  <si>
    <t xml:space="preserve">        ECL Surat Berharga Stage 2&amp;3  </t>
  </si>
  <si>
    <t>   Kredit Yang Diberikan</t>
  </si>
  <si>
    <t xml:space="preserve">        ECL Kredit Yg Diberikan Stage 1  </t>
  </si>
  <si>
    <t xml:space="preserve">        ECL Kredit Yg Diberikan Stage 2  </t>
  </si>
  <si>
    <t xml:space="preserve">        ECL Kredit Yg Diberikan Stage 3  </t>
  </si>
  <si>
    <t xml:space="preserve">        ECL Individu    </t>
  </si>
  <si>
    <t xml:space="preserve">        ECL Kolektif Kredit Modifikasi  </t>
  </si>
  <si>
    <t xml:space="preserve">        ECL Individual Kredit Modifikasi    </t>
  </si>
  <si>
    <t xml:space="preserve">        ECL Penempatan Pada Bank Lain Stage 1  </t>
  </si>
  <si>
    <t xml:space="preserve">        ECL Penempatan Pada Bank Lain Stage 2&amp;3  </t>
  </si>
  <si>
    <t xml:space="preserve">         ECL Tagihan DerIVatif Stage 1   </t>
  </si>
  <si>
    <t xml:space="preserve">         ECL Tagihan DerIVatif Stage 2&amp;3   </t>
  </si>
  <si>
    <t xml:space="preserve">        ECL Tagihan Akseptasi Stage 1  </t>
  </si>
  <si>
    <t xml:space="preserve">        ECL Tagihan Akseptasi Stage 2&amp;3  </t>
  </si>
  <si>
    <t>      Ckpn Tagihan Akseptasi Banker'S Acceptance</t>
  </si>
  <si>
    <t>      Ckpn Ind. Tag Akseptasi</t>
  </si>
  <si>
    <t xml:space="preserve">        ECL Penyertaan Stage 1  </t>
  </si>
  <si>
    <t xml:space="preserve">        ECL Penyertaan Stage 2&amp;3  </t>
  </si>
  <si>
    <t xml:space="preserve">  Aktiva Tidak Berwujud  </t>
  </si>
  <si>
    <t xml:space="preserve">     Aktiva Tidak Berwujud  </t>
  </si>
  <si>
    <t xml:space="preserve">     Amortisasi Aktiva Tak Berwujud  </t>
  </si>
  <si>
    <t>AKTIVA TETAP, INVENTARIS DAN ASET HAK GUNA</t>
  </si>
  <si>
    <t xml:space="preserve">  Aktiva Tetap, Inventaris Dan Aset Hak Guna  </t>
  </si>
  <si>
    <t>   Harga Perolehan</t>
  </si>
  <si>
    <t>      Harga Perolehan Tanah Hgb</t>
  </si>
  <si>
    <t>      Harga Perolehan Tanah Hm</t>
  </si>
  <si>
    <t>      Harga Perolehan Gedung</t>
  </si>
  <si>
    <t xml:space="preserve">        - Pada Bln Gedung</t>
  </si>
  <si>
    <t>      Harga Perolehan Inventaris Kel. I</t>
  </si>
  <si>
    <t xml:space="preserve">        - Pada Bln Kel.1</t>
  </si>
  <si>
    <t xml:space="preserve">       Harga Perolehan Inventaris Kel. II </t>
  </si>
  <si>
    <t xml:space="preserve">        - Pada Bln Kel.2</t>
  </si>
  <si>
    <t>      Hrg.Prolehan Instlasi Bangunan</t>
  </si>
  <si>
    <t xml:space="preserve">        - Pada Bln Inst. Bangunan</t>
  </si>
  <si>
    <t>      Inventaris Aset Hak Guna Gedung</t>
  </si>
  <si>
    <t>      Inventaris Aset Hak Guna Kel. 1</t>
  </si>
  <si>
    <t>      Inventaris Aset Hak Guna Kel. 2</t>
  </si>
  <si>
    <t>   Akumulasi Penyusutan Aset Tetap Dan Inventaris</t>
  </si>
  <si>
    <t>      Akum. Penyusutan Gedung</t>
  </si>
  <si>
    <t>      Akum. Peny. Inventarsi Kel. I</t>
  </si>
  <si>
    <t xml:space="preserve">       Akum. Peny. Inventarsi Kel. II </t>
  </si>
  <si>
    <t>      Akum. Peny. Instalasi Bangunan</t>
  </si>
  <si>
    <t>      Akum. Peny. AHG Gedung </t>
  </si>
  <si>
    <t>      Akum. Peny. AHG Kel. 1</t>
  </si>
  <si>
    <t>      Akum. Peny. AHG Kel. 2</t>
  </si>
  <si>
    <t>PROPERTI TERBENGKALAI, ASET ANTAR KANTOR, RUPA RUPA ASET</t>
  </si>
  <si>
    <t>Properti Terbengkalai</t>
  </si>
  <si>
    <t>   Hrg. Perolehan Prop Terbengkalai</t>
  </si>
  <si>
    <t>   Akum. Peny.Properti Terbengkalai</t>
  </si>
  <si>
    <t xml:space="preserve">  Aset Yang DiamBIl Alih  </t>
  </si>
  <si>
    <t xml:space="preserve">  Agunan Yang DiamBIl Alih  </t>
  </si>
  <si>
    <t>Rekening Tunda</t>
  </si>
  <si>
    <t>   Suspense Account</t>
  </si>
  <si>
    <t>Aset Antar Kantor</t>
  </si>
  <si>
    <t>   Rak Cabang / Induk</t>
  </si>
  <si>
    <t>   Rak Capem</t>
  </si>
  <si>
    <t xml:space="preserve">   Rak GWM  </t>
  </si>
  <si>
    <t xml:space="preserve">   Rak KLBI &amp; Rak Kl Pihak III        </t>
  </si>
  <si>
    <t>   Rak KL Pundi</t>
  </si>
  <si>
    <t>  Rak Dp Executing</t>
  </si>
  <si>
    <t>  Rak Dp Chanelling</t>
  </si>
  <si>
    <t xml:space="preserve">  Rak Kl SCF  </t>
  </si>
  <si>
    <t xml:space="preserve">  Rak Modal UUS  </t>
  </si>
  <si>
    <t xml:space="preserve">  Rak Transaksional UUS  </t>
  </si>
  <si>
    <t>  Rak Rekening Antar Core</t>
  </si>
  <si>
    <t>Cadangan Kerugian Penurunan Nilai Aset Lainnya Dan Ppa Non P</t>
  </si>
  <si>
    <t>   Ppanp. Properti Terbengkalai</t>
  </si>
  <si>
    <t>   Ppanp. Rekening Antar Kantor</t>
  </si>
  <si>
    <t>   Ppanp. Suspent Account</t>
  </si>
  <si>
    <t>Aset Pajak Tangguhan</t>
  </si>
  <si>
    <t>   Apt Ppa Penp. Pd Bank Lain</t>
  </si>
  <si>
    <t>   Apt Ppa Surat Berharga</t>
  </si>
  <si>
    <t>   Apt Ppa Kredit Yg Diberikan</t>
  </si>
  <si>
    <t>   Apt Ppa Rek. Administratif</t>
  </si>
  <si>
    <t>   Apt Pdd Propisi</t>
  </si>
  <si>
    <t xml:space="preserve">     Apt BI. Ydib Bunga Depo  </t>
  </si>
  <si>
    <t xml:space="preserve">     Apt BI. Ydib  Bunga  Abp  </t>
  </si>
  <si>
    <t>   Apt Imbalan Kerja</t>
  </si>
  <si>
    <t>   Apt Penurunan Aset Tetap</t>
  </si>
  <si>
    <t>   Apt Ppa Penyertaan</t>
  </si>
  <si>
    <t>   Apt Jasa Produksi</t>
  </si>
  <si>
    <t>   Apt Lainnya</t>
  </si>
  <si>
    <t>Rupa-Rupa Aset</t>
  </si>
  <si>
    <t>   Emas Dan Mata Uang Emas</t>
  </si>
  <si>
    <t xml:space="preserve">    CommemoratIVe Coins &amp; Notes </t>
  </si>
  <si>
    <t>      Nilai Nominal</t>
  </si>
  <si>
    <t>      Selisih Harga Perolehan Atas Nilai Nominal</t>
  </si>
  <si>
    <t xml:space="preserve">     Aktiva Murabahah  </t>
  </si>
  <si>
    <t>   Tagihan Inkaso</t>
  </si>
  <si>
    <t>   Pendapatan Dalam Rangka Restrukturisasi Kredit</t>
  </si>
  <si>
    <t>   Pendapatan Bunga Yang Akan Diterima</t>
  </si>
  <si>
    <t>      Kredit Yang Diberikan</t>
  </si>
  <si>
    <t>        Pend. Y.A.D Bunga Krd R/C</t>
  </si>
  <si>
    <t>        Pend. Y.A.D Bunga Kredit</t>
  </si>
  <si>
    <t>        Pend. Y.A.D Penempatan Pada Bank Lain</t>
  </si>
  <si>
    <t xml:space="preserve">          Pend. Y.A.D Penempatan Pada BI  </t>
  </si>
  <si>
    <t>        Pend. Y.A.D Surat Berharga</t>
  </si>
  <si>
    <t>        Pend. Y.A.D Bunga Rak</t>
  </si>
  <si>
    <t>        Pend. Y.A.D Bunga Pundi</t>
  </si>
  <si>
    <t>        Pendapatan Y.A.D Upas Financing</t>
  </si>
  <si>
    <t>        Pendapatan Y.A.D Upau</t>
  </si>
  <si>
    <t xml:space="preserve">          Pendapatan Y.A.D Bunga SCF  </t>
  </si>
  <si>
    <t xml:space="preserve">          Pendapatan Y.A.D Rak SCF  </t>
  </si>
  <si>
    <t>        Pyad Bunga Term Deposit</t>
  </si>
  <si>
    <t>        Pyad Bunga Banker'S Acceptance</t>
  </si>
  <si>
    <t>   Uang Muka Pajak</t>
  </si>
  <si>
    <t>19077</t>
  </si>
  <si>
    <t>1951612</t>
  </si>
  <si>
    <t xml:space="preserve">   Uang Muka Pph Badan</t>
  </si>
  <si>
    <t>   Beban Dibayar Dimuka</t>
  </si>
  <si>
    <t xml:space="preserve">        BIaya Dibyr Dimuka Sewa Kantor  </t>
  </si>
  <si>
    <t>      Bdd Premi Asuransi Aset Tetap</t>
  </si>
  <si>
    <t xml:space="preserve">        BIaya Dibayar Dimuka Premi Lps  </t>
  </si>
  <si>
    <t xml:space="preserve">          BDD Marketing Kredit Pihak III    </t>
  </si>
  <si>
    <t>      Diskonto BDD Sb Repo</t>
  </si>
  <si>
    <t>      BDD Simpanan Pihak Ketiga</t>
  </si>
  <si>
    <t xml:space="preserve">        BIaya Dibyr Dimuka Lainnya  </t>
  </si>
  <si>
    <t>   Beban Yang Ditangguhkan</t>
  </si>
  <si>
    <t>   Uang Muka Kantor</t>
  </si>
  <si>
    <t xml:space="preserve">    Uang Muka Cash Count ATM </t>
  </si>
  <si>
    <t>   Uang Muka Dplk</t>
  </si>
  <si>
    <t>      R/S Rak</t>
  </si>
  <si>
    <t xml:space="preserve">       Tagihan ATM Bersama </t>
  </si>
  <si>
    <t xml:space="preserve">       Tagihan ATM BCA </t>
  </si>
  <si>
    <t>      Tagihan Western Union</t>
  </si>
  <si>
    <t>      Tagihan E-Samsat</t>
  </si>
  <si>
    <t>      Tagihan E-Samsat Nasional</t>
  </si>
  <si>
    <t>      Talangan KKP</t>
  </si>
  <si>
    <t>19317</t>
  </si>
  <si>
    <t>1951920</t>
  </si>
  <si>
    <t xml:space="preserve">      Talangan Qris</t>
  </si>
  <si>
    <t>      Aset Dalam Penyelesaian</t>
  </si>
  <si>
    <t>      Kliring</t>
  </si>
  <si>
    <t>PASSIVA</t>
  </si>
  <si>
    <t>GIRO, TABUNGAN, SIMP BERJANGKA</t>
  </si>
  <si>
    <t xml:space="preserve">   Pasiva   </t>
  </si>
  <si>
    <t xml:space="preserve">Giro </t>
  </si>
  <si>
    <t>   Giro Kasda</t>
  </si>
  <si>
    <t>Tabungan</t>
  </si>
  <si>
    <t xml:space="preserve">     -Tabungan BIma  </t>
  </si>
  <si>
    <t xml:space="preserve">   -Tabungan Simpeda</t>
  </si>
  <si>
    <t xml:space="preserve">   -Tabungan Haji</t>
  </si>
  <si>
    <t xml:space="preserve">   -Tabungan Qurban</t>
  </si>
  <si>
    <t xml:space="preserve">   -Tabungan Hiprada</t>
  </si>
  <si>
    <t xml:space="preserve">   -Tabunganku</t>
  </si>
  <si>
    <t xml:space="preserve">   -Simpanan Pelajar</t>
  </si>
  <si>
    <t xml:space="preserve">     -BImaku Pandai  </t>
  </si>
  <si>
    <t>Simpanan Berjangka</t>
  </si>
  <si>
    <t xml:space="preserve">     - Rate &lt; 5%</t>
  </si>
  <si>
    <t xml:space="preserve">     - Rate 5% - 6%</t>
  </si>
  <si>
    <t xml:space="preserve">     - Rate 6% - 7%</t>
  </si>
  <si>
    <t xml:space="preserve">     - Rate 7% - 8%</t>
  </si>
  <si>
    <t xml:space="preserve">     - Rate &gt; 8%</t>
  </si>
  <si>
    <t>   Bdd Sertifikat Deposito    -/-</t>
  </si>
  <si>
    <t>   Bepede Save</t>
  </si>
  <si>
    <t>   Bdd Bepede Save    -/-</t>
  </si>
  <si>
    <t>   Kreditur Dep. Jth Tmp</t>
  </si>
  <si>
    <t>   Kreditur Bepede Save Jth Tmp</t>
  </si>
  <si>
    <t>   Kreditur Sertf Dep Jth Tmp</t>
  </si>
  <si>
    <t>Total Dpk</t>
  </si>
  <si>
    <t>KWJBN PADA BI, BANK LAIN, SURAT BERHARGA, PINJAMAN DITERIMA</t>
  </si>
  <si>
    <t xml:space="preserve">  Kewajiban Kepada BI  </t>
  </si>
  <si>
    <t xml:space="preserve">     OD Giro Pd BI  </t>
  </si>
  <si>
    <t xml:space="preserve">       Kredit Likuiditas BI ( KLBI )    </t>
  </si>
  <si>
    <t>      Dalam Rangka Kuk</t>
  </si>
  <si>
    <t xml:space="preserve">            Pelimpahan Penerusan KLBI    </t>
  </si>
  <si>
    <t xml:space="preserve">            Penarikn Kmbali Penerusan KLBI    </t>
  </si>
  <si>
    <t>          Lik. Kredit Koperasi</t>
  </si>
  <si>
    <t xml:space="preserve">          Lik. KPR BI Otonom ( T.21-36 )   </t>
  </si>
  <si>
    <t xml:space="preserve">          Lik. KPR BI Umum  (T.21)   </t>
  </si>
  <si>
    <t xml:space="preserve">          Lik. KPR BI Rss  (T.21)   </t>
  </si>
  <si>
    <t>      Bukan Kuk</t>
  </si>
  <si>
    <t>   Pinjaman Subordinasi</t>
  </si>
  <si>
    <t>   Pinjaman Two Step Loan</t>
  </si>
  <si>
    <t>      Lik. Adb Kredit Mikro</t>
  </si>
  <si>
    <t xml:space="preserve">       Lik. Kredit KFW </t>
  </si>
  <si>
    <t>      Lik. Lainnya</t>
  </si>
  <si>
    <t>   Fasilitas Diskonto/ Kredit</t>
  </si>
  <si>
    <t>Kewajiban Kepada Bank Lain</t>
  </si>
  <si>
    <t>   Bdd Sertifikat Deposito -/-</t>
  </si>
  <si>
    <t>   Setoran Jaminan Dlm Rangka Tx. Perdagangan</t>
  </si>
  <si>
    <t>   Deposito Jatuh Tempo Abp</t>
  </si>
  <si>
    <t>   Lain-Lain</t>
  </si>
  <si>
    <t xml:space="preserve"> Kewajiban Spot Dan DerIVatif </t>
  </si>
  <si>
    <t xml:space="preserve">    Dlm Rangka NeTTing Agreemnt </t>
  </si>
  <si>
    <t xml:space="preserve">    Kewajiban Spot Dan DerIVatif </t>
  </si>
  <si>
    <t>Kewajiban Atas Surat Berharga Yang Dijual Dg Janji Dibeli Ke</t>
  </si>
  <si>
    <t xml:space="preserve">     Kewajiban SBI Repo  </t>
  </si>
  <si>
    <t xml:space="preserve">     Sb Yg Djl Dg Jnj Dbl Kmbl(Repo)</t>
  </si>
  <si>
    <t>Kewajiban Akseptasi</t>
  </si>
  <si>
    <t>   Kewajiban Akseptasi</t>
  </si>
  <si>
    <t xml:space="preserve">  Surat Berharga Yang DiterBItkan  </t>
  </si>
  <si>
    <t>   Kewajiban Pada Bank Lain</t>
  </si>
  <si>
    <t xml:space="preserve">        BIaya Emisi Abp Mtn  </t>
  </si>
  <si>
    <t>      Surat Berharga Pasar Modal</t>
  </si>
  <si>
    <t>        Obligasi Subordinasi</t>
  </si>
  <si>
    <t>        Promes / Aksep</t>
  </si>
  <si>
    <t xml:space="preserve">        BIaya Emisi Sbpu Mtn  </t>
  </si>
  <si>
    <t>        Kredit Linked Notes</t>
  </si>
  <si>
    <t>          Tanpa Jangka Waktu Komulatif</t>
  </si>
  <si>
    <t>          Tanpa Jangka Waktu Non Komulatif</t>
  </si>
  <si>
    <t>          Dengan Jangka Waktu Komulatif</t>
  </si>
  <si>
    <t>          Dengan Jangka Waktu Non Komulatif</t>
  </si>
  <si>
    <t xml:space="preserve">          Lainnya</t>
  </si>
  <si>
    <t xml:space="preserve">     BIaya Emisi Obligasi  </t>
  </si>
  <si>
    <t xml:space="preserve"> Kewajiban DerIVatif </t>
  </si>
  <si>
    <t>Pinjaman Yg Diterima</t>
  </si>
  <si>
    <t>   Subordinasi</t>
  </si>
  <si>
    <t>   Sewa Guna Usaha</t>
  </si>
  <si>
    <t>   Dana Kelolaan</t>
  </si>
  <si>
    <t>      Dn Pendukung Executng</t>
  </si>
  <si>
    <t>      Dn Pendukung Terslr Executng</t>
  </si>
  <si>
    <t>      Pngemb.Dn Pendkng Terslr Exect</t>
  </si>
  <si>
    <t>      Pokok Pendanaan Kumk</t>
  </si>
  <si>
    <t>      Pinjaman Kumk Tersalur</t>
  </si>
  <si>
    <t xml:space="preserve">        BIlateral  </t>
  </si>
  <si>
    <t xml:space="preserve">         Lik. KPR Ksb (Depkeu) </t>
  </si>
  <si>
    <t>        Lik. Kr. Koperasi</t>
  </si>
  <si>
    <t>        Lik. Kredit Pundi</t>
  </si>
  <si>
    <t>        Lik. Kuk Jexim</t>
  </si>
  <si>
    <t>        Lik. Kumk</t>
  </si>
  <si>
    <t>         Lik. Kr. Uang Mk (Bapertarum)</t>
  </si>
  <si>
    <t>        Lik. Kr. Konstrks (Bapertarum)</t>
  </si>
  <si>
    <t>        Lik. Kr. KFW</t>
  </si>
  <si>
    <t>        Lik. Kr. Mikro</t>
  </si>
  <si>
    <t>        Lik. Pnm</t>
  </si>
  <si>
    <t>        Lik. Plba - Pr (Bapertarum)</t>
  </si>
  <si>
    <t>        Lik. Lainnya</t>
  </si>
  <si>
    <t>        Lik. Kridakop</t>
  </si>
  <si>
    <t>        Lik. KPR FLPP</t>
  </si>
  <si>
    <t>        Lik KPR FLPP Ppdpp Porsi 75%</t>
  </si>
  <si>
    <t>        Lik KPR FLPP Smf Porsi 25%</t>
  </si>
  <si>
    <t>        BIlateral</t>
  </si>
  <si>
    <t>      Sindikasi</t>
  </si>
  <si>
    <t>        Sindikasi</t>
  </si>
  <si>
    <t>SETORAN JAMINAN,ANTAR KANTOR PASSIVA,RUPA RUPA KEWAJIBAN</t>
  </si>
  <si>
    <t>Setoran Jaminan</t>
  </si>
  <si>
    <t>   Dlm Rangka Perdagangan Luar Negeri</t>
  </si>
  <si>
    <t>   Dlm Rangka Perdagangan Dalam Negeri</t>
  </si>
  <si>
    <t>   PenerBItan Garansi</t>
  </si>
  <si>
    <t>      Bank Garansi Penawaran</t>
  </si>
  <si>
    <t>      Bank Garansi Pelaksanaan</t>
  </si>
  <si>
    <t>      Bank Garansi Uang Muka</t>
  </si>
  <si>
    <t>      Bank Garansi Pemeliharaan</t>
  </si>
  <si>
    <t>      Bank Garansi Pembayaran</t>
  </si>
  <si>
    <t>Antar Kantor Pasiva</t>
  </si>
  <si>
    <t>   Rak GWM</t>
  </si>
  <si>
    <t>   Rak KLBI &amp; Rak Kl Pihak III</t>
  </si>
  <si>
    <t>   Rak Kl Pundi</t>
  </si>
  <si>
    <t>   Rak Kl SCF</t>
  </si>
  <si>
    <t>   Rak Transaksi UUS</t>
  </si>
  <si>
    <t>   Rak RPV</t>
  </si>
  <si>
    <t>Pasiva Pajak Tangguhan / Kpt</t>
  </si>
  <si>
    <t>   Kpt Pendptn Yad Bank Lain</t>
  </si>
  <si>
    <t>   Kpt Pendptn Yad Krd Yg Dibrkn</t>
  </si>
  <si>
    <t>   Kpt Bdd Sertifikat Deposito</t>
  </si>
  <si>
    <t>   Kpt Surat Berharga</t>
  </si>
  <si>
    <t>   Kpt Sewa Guna Usaha</t>
  </si>
  <si>
    <t>   Kpt Lainnya</t>
  </si>
  <si>
    <t>Rupa - Rupa Kewajiban</t>
  </si>
  <si>
    <t>   Kewajiban Kepada Pemerintah Yang Belum Dipindahbukukan</t>
  </si>
  <si>
    <t>      Jagir Yg Msh Hrs Distr Ke Kkn</t>
  </si>
  <si>
    <t>      PPH Ps 23 Jasa Giro</t>
  </si>
  <si>
    <t>      PPH Ps 23 Deposito</t>
  </si>
  <si>
    <t>      PPH Ps 23 Tab. BIma</t>
  </si>
  <si>
    <t>      PPH Ps 23 Tab. Simpeda</t>
  </si>
  <si>
    <t>      PPH Ps 23 Tab. Hiprada</t>
  </si>
  <si>
    <t>      PPH Ps 23 Sert. Dep.</t>
  </si>
  <si>
    <t>      PPH Ps 23 Bepede Save</t>
  </si>
  <si>
    <t>      PPH Ps 23 Kasda</t>
  </si>
  <si>
    <t>      PPH Ps 21</t>
  </si>
  <si>
    <t>      Ppn Kasda</t>
  </si>
  <si>
    <t>      Ppn Umum</t>
  </si>
  <si>
    <t>      PPH Ps 22 Pemborongan</t>
  </si>
  <si>
    <t>      PPH. Ps 23  Tab. Haji</t>
  </si>
  <si>
    <t>      PPH. Ps 23  Tab. Qurban</t>
  </si>
  <si>
    <t>      PPH. Ps 23 Obligasi</t>
  </si>
  <si>
    <t>      Kreditur Imbalan Jasa Ipeda</t>
  </si>
  <si>
    <t>      PPH. Ps 23 Tabunganku</t>
  </si>
  <si>
    <t>      PPH. Ps 23 BImaku Pandai</t>
  </si>
  <si>
    <t>      Kreditur Penerimaan Negara Terpusat</t>
  </si>
  <si>
    <t>      PPH. Ps 23 Simpanan Pelajar</t>
  </si>
  <si>
    <t>      PPH Pasal 25</t>
  </si>
  <si>
    <t>      Ppn Handling Fee Asuransi</t>
  </si>
  <si>
    <t>      Ppn Imbal Jasa</t>
  </si>
  <si>
    <t xml:space="preserve">      Titipan Pajak</t>
  </si>
  <si>
    <t>   Bunga Simpanan Berjangka Yang Sudah Jatuh Tempo</t>
  </si>
  <si>
    <t>      Kreditur Budep. Jth Tmp</t>
  </si>
  <si>
    <t>      Bunga Deposito Abp Jatuh Tempo</t>
  </si>
  <si>
    <t>   Transfer (Ku Ymh Dibyr)</t>
  </si>
  <si>
    <t>   Beban Bunga Ymh</t>
  </si>
  <si>
    <t>      Kewajiban Pada Bank Lain</t>
  </si>
  <si>
    <t>        BI. Ymh Bng Abp Giro</t>
  </si>
  <si>
    <t>        BI. Ymh Bng Bpd Kerjasama</t>
  </si>
  <si>
    <t>        BI. Ymh Bng Abp Interbank Cm</t>
  </si>
  <si>
    <t>        BI. Ymh Bng Abp Surat Berharga</t>
  </si>
  <si>
    <t>        BI. Ymh Bng Abp BIma</t>
  </si>
  <si>
    <t>        BI. Ymh Bng Abp Simpeda</t>
  </si>
  <si>
    <t>        BI. Ymh Bng Abp Dep. On Call</t>
  </si>
  <si>
    <t>        BI. Ymh Bng Abp Dep. Berjngk</t>
  </si>
  <si>
    <t>        BI. Ymh Bng Abp Pinjaman Yang Diterima</t>
  </si>
  <si>
    <t>        BI. Ymh Bunga Abp Mtn</t>
  </si>
  <si>
    <t>        BI. Ymh Bng Jasa Giro</t>
  </si>
  <si>
    <t>        BI. Ymh Bng Tab. BIma</t>
  </si>
  <si>
    <t>        BI. Ymh Bng Tab. Simpeda</t>
  </si>
  <si>
    <t>        BI. Ymh Bng Tab. Hiprada</t>
  </si>
  <si>
    <t>        BI. Ymh Bng Tab. Haji</t>
  </si>
  <si>
    <t>        BI. Ymh Bng Tab. Qurban</t>
  </si>
  <si>
    <t>        BI. Ymh Bng Deposito</t>
  </si>
  <si>
    <t>        BI. Ymh Bng Surat Berharga</t>
  </si>
  <si>
    <t>        BI. Ymh Bng Kl Kr Koperasi</t>
  </si>
  <si>
    <t>        BI. Ymh Bng KPR BI Otonom</t>
  </si>
  <si>
    <t>        BI. Ymh Bng KPR BI Umum</t>
  </si>
  <si>
    <t>        BI. Ymh Bng KPR Rss</t>
  </si>
  <si>
    <t>        BI. Ymh Bng Adb Krd Mikro</t>
  </si>
  <si>
    <t>        BI. Ymh Bng KFW</t>
  </si>
  <si>
    <t>        BI. Ymh Bng Pnm</t>
  </si>
  <si>
    <t>        BI. Ymh Bng Kumk</t>
  </si>
  <si>
    <t>        BI. Ymh Bng Kuk Jexim</t>
  </si>
  <si>
    <t>        BI. Ymh Bng Kl Kr. Konstruksi</t>
  </si>
  <si>
    <t>        BI. Ymh Premi Penjaminan Dpk</t>
  </si>
  <si>
    <t>        BI. Ymh Bng Kl  Plba - Pr (Bapertarum)</t>
  </si>
  <si>
    <t>        BI. Ymh Bng Krd Kpmd</t>
  </si>
  <si>
    <t>        BI. Ymh Bng Kl Krd Kridakop</t>
  </si>
  <si>
    <t>        BI. Ymh Bng Tabunganku</t>
  </si>
  <si>
    <t>        BI. Ymh Bng BImaku Pandai</t>
  </si>
  <si>
    <t>        BI. Ymh Bng Simpanan Pelajar</t>
  </si>
  <si>
    <t>        By. Ymh Bunga Sbpu Mtn</t>
  </si>
  <si>
    <t>        BI. Ymh Bng Antar Kantor</t>
  </si>
  <si>
    <t>   Dividen Yg Blm Dibayar</t>
  </si>
  <si>
    <t>      Dividen Yg Blm Dibayar</t>
  </si>
  <si>
    <t>   Taksiran Pajak Penghasilan</t>
  </si>
  <si>
    <t>      Taksiran Pajak Penghasilan</t>
  </si>
  <si>
    <t>   Pendapatan Yang Ditangguhkan / Diterima Dimuka (Pdd)</t>
  </si>
  <si>
    <t>      Pdd Diskonto Reverse Repo</t>
  </si>
  <si>
    <t>      Pdd Forfaiting</t>
  </si>
  <si>
    <t>      Dlm Rangka Restrukt Krd</t>
  </si>
  <si>
    <t>        Dlm Rangka Restrukt Krd</t>
  </si>
  <si>
    <t>      Bkn Dlm Rangka Restrukt Krd</t>
  </si>
  <si>
    <t>        Pdd Provisi Kredit</t>
  </si>
  <si>
    <t>        Pdd Provisi Bank Garansi</t>
  </si>
  <si>
    <t>        Pdd Iuran Thnan Kartu Krd</t>
  </si>
  <si>
    <t>        Pdd SCF</t>
  </si>
  <si>
    <t>        Pdd Lainnya</t>
  </si>
  <si>
    <t>   Penyisihan Penghapusan Untuk Tran Rek Administratif</t>
  </si>
  <si>
    <t>      Cadangan Umum</t>
  </si>
  <si>
    <t>        ECL Stage 1 Garansi Yang Diberikan</t>
  </si>
  <si>
    <t>        ECL Stage 1 Kelonggaran Tarik Kredit</t>
  </si>
  <si>
    <t>        ECL Stage 1 Irrevocable L/C</t>
  </si>
  <si>
    <t>        Cad Umum Lainnya</t>
  </si>
  <si>
    <t>      Cadangan Khusus</t>
  </si>
  <si>
    <t>        ECL Stage 2&amp;3 Kelonggaran Tarik Kredit</t>
  </si>
  <si>
    <t>        ECL Stage 2&amp;3 Garansi Yang Diberikan</t>
  </si>
  <si>
    <t>        ECL Stage 2&amp;3 Irrevocable L/C</t>
  </si>
  <si>
    <t>        Cad Khusus Lainnya</t>
  </si>
  <si>
    <t>   Penyisihan Kerugian Untuk Resiko Operasional</t>
  </si>
  <si>
    <t>   Suspense Account Payment Agent</t>
  </si>
  <si>
    <t>   Kewajiban Pajak Penghasilan</t>
  </si>
  <si>
    <t>   Kewjbn Imb Psc Kerja - Penghg Masa Kerja &amp; Cuti Besar</t>
  </si>
  <si>
    <t>   Kewjbn Imb Psc Kerja - Masa Persiapan Pensiun</t>
  </si>
  <si>
    <t>   Kewjbn Imb Psc Kerja - Penghg Masa Kerja Dir &amp; Komisaris</t>
  </si>
  <si>
    <t>   Kewjbn Imb Psc Kerja - Pensiun Dini</t>
  </si>
  <si>
    <t>   Kewjbn Imb Psc Kerja - Dana Pensiun</t>
  </si>
  <si>
    <t>28425</t>
  </si>
  <si>
    <t>2958615</t>
  </si>
  <si>
    <t xml:space="preserve">   Kewjbn Imb Psc Kerja - Pegawai Mikro</t>
  </si>
  <si>
    <t>   E-Money</t>
  </si>
  <si>
    <t>   Goodwill Negatif</t>
  </si>
  <si>
    <t>   Kewajiban Diestimasi</t>
  </si>
  <si>
    <t>     Kreditur Umum</t>
  </si>
  <si>
    <t>     Kreditur TelePHone</t>
  </si>
  <si>
    <t>     Kreditur Materai</t>
  </si>
  <si>
    <t>     Kreditur Sementara</t>
  </si>
  <si>
    <t>     Kreditur Rekonsiliasi</t>
  </si>
  <si>
    <t>     Kreditur Bg Penawaran</t>
  </si>
  <si>
    <t>     Kreditur Bg Pelaksanaan</t>
  </si>
  <si>
    <t>     Kreditur Bg Uang Muka</t>
  </si>
  <si>
    <t>     Kreditur Bg Pemeliharaan</t>
  </si>
  <si>
    <t>     Kreditur Bg Pembayaran</t>
  </si>
  <si>
    <t>     Kreditur BIaya Notaris</t>
  </si>
  <si>
    <t>     Kreditur Hipotik</t>
  </si>
  <si>
    <t>     Kreditur Premi Ass.</t>
  </si>
  <si>
    <t>     Kreditur Kredit Bpr</t>
  </si>
  <si>
    <t>     Kreditur Ass. Jaminan Krd</t>
  </si>
  <si>
    <t>     Kreditur Guru Bantu</t>
  </si>
  <si>
    <t>     Kreditur Bpkb</t>
  </si>
  <si>
    <t>     Kreditur Pkb/Dipenda</t>
  </si>
  <si>
    <t>     Kreditur Swjr/Jasa Raharja</t>
  </si>
  <si>
    <t>     Kreditur Kartu Simpati</t>
  </si>
  <si>
    <t>     Kreditur Kartu As</t>
  </si>
  <si>
    <t>     Kreditur Kartu Hallo</t>
  </si>
  <si>
    <t>     Kreditur Save Deposit Box</t>
  </si>
  <si>
    <t>     Kreditur Angs Krd Chan (Pokok)</t>
  </si>
  <si>
    <t>     Kreditur Angs Krd Chan (Bunga)</t>
  </si>
  <si>
    <t>     Kreditur Mgmp Dan Kkg</t>
  </si>
  <si>
    <t>     Kreditur Angs Krd</t>
  </si>
  <si>
    <t>     Kreditur ATM Bersama</t>
  </si>
  <si>
    <t>     Kreditur Penerimaan Pajak</t>
  </si>
  <si>
    <t>     Kreditur Angs Krd Kik/Kmkp</t>
  </si>
  <si>
    <t>     Kreditur PPH 21</t>
  </si>
  <si>
    <t>     Kreditur P2Kp</t>
  </si>
  <si>
    <t>     Kreditur Tp-Tf Diknas</t>
  </si>
  <si>
    <t>     Kreditur Kontra Bank Garansi</t>
  </si>
  <si>
    <t>     Kreditur ATM Bca-Transfer Issuer</t>
  </si>
  <si>
    <t>     Kreditur R/B Kolektif</t>
  </si>
  <si>
    <t>     Kreditur Kartu Indosat</t>
  </si>
  <si>
    <t>     Kreditur Kartu Esia</t>
  </si>
  <si>
    <t>     Kreditur Ppob Pln</t>
  </si>
  <si>
    <t>     Kreditur Bg Lainnya</t>
  </si>
  <si>
    <t>     Kreditur Jasa Notaris</t>
  </si>
  <si>
    <t>     Kreditur Finnet</t>
  </si>
  <si>
    <t>     Kreditur Ibft Bpd-Net</t>
  </si>
  <si>
    <t>     Kreditur E-BIma</t>
  </si>
  <si>
    <t>     Kreditur Kartu Kredit</t>
  </si>
  <si>
    <t>     Kreditur Laku Pandai</t>
  </si>
  <si>
    <t>     Kreditur BIller Agregator</t>
  </si>
  <si>
    <t>     Kred. Bantuan Virtual Account</t>
  </si>
  <si>
    <t>     Kreditur Bpjs</t>
  </si>
  <si>
    <t>     Kreditur E-Retribusi</t>
  </si>
  <si>
    <t>     Kreditur Jaminan Lelang</t>
  </si>
  <si>
    <t>     Kreditur ATM Prima</t>
  </si>
  <si>
    <t>     Kreditur BIad DelIVery Channel</t>
  </si>
  <si>
    <t>     Kreditur Kasda Prov</t>
  </si>
  <si>
    <t>     Kreditur Transfer</t>
  </si>
  <si>
    <t>25759</t>
  </si>
  <si>
    <t>2991075</t>
  </si>
  <si>
    <t xml:space="preserve">     Kreditur Pajak Kendaraan</t>
  </si>
  <si>
    <t>25760</t>
  </si>
  <si>
    <t>2991076</t>
  </si>
  <si>
    <t xml:space="preserve">     Kreditur Human Capital</t>
  </si>
  <si>
    <t>     Kreditur Lainnya</t>
  </si>
  <si>
    <t>     BI. Ymh PPH Pasal 21</t>
  </si>
  <si>
    <t>     BI. Ymh Lainnya</t>
  </si>
  <si>
    <t>     Kewajiban Kepada Karyawan</t>
  </si>
  <si>
    <t>     Renumerasi Var Yg Ditangguhkan</t>
  </si>
  <si>
    <t>     R/S Bendahara</t>
  </si>
  <si>
    <t>     R/S Kas</t>
  </si>
  <si>
    <t>     R/S Retail</t>
  </si>
  <si>
    <t>     R/S Deposito</t>
  </si>
  <si>
    <t>     R/S Pinjaman</t>
  </si>
  <si>
    <t>     R/S Transfer</t>
  </si>
  <si>
    <t>     R/S Perantara</t>
  </si>
  <si>
    <t>     R/S Rak</t>
  </si>
  <si>
    <t>2991219</t>
  </si>
  <si>
    <t xml:space="preserve">     Kewajiban Western Union</t>
  </si>
  <si>
    <t>     Lain-Lain</t>
  </si>
  <si>
    <t>     Dana Bos</t>
  </si>
  <si>
    <t>     Um Cash Count ATM</t>
  </si>
  <si>
    <t>     R/P Pendapatan/BIaya Valas</t>
  </si>
  <si>
    <t xml:space="preserve">     R/P Jual Beli Valas</t>
  </si>
  <si>
    <t>     LiaBIlitas Sewa Gedung</t>
  </si>
  <si>
    <t>     LiaBIlitas Sewa Inv Kel 1</t>
  </si>
  <si>
    <t>     LiaBIlitas Sewa Inv Kel 2</t>
  </si>
  <si>
    <t>MODAL</t>
  </si>
  <si>
    <t>M O D A L</t>
  </si>
  <si>
    <t>Modal Pinjaman</t>
  </si>
  <si>
    <t>   Surat Berharga Subordinasi</t>
  </si>
  <si>
    <t>      Pemerintah Pusat</t>
  </si>
  <si>
    <t>      Pemerintah Daerah</t>
  </si>
  <si>
    <t>        Pemda Tingkat I</t>
  </si>
  <si>
    <t>        Pemda Tingkat II</t>
  </si>
  <si>
    <t>      Surat Berharga</t>
  </si>
  <si>
    <t>        Sbpm ( Bank )</t>
  </si>
  <si>
    <t>        Sbpm ( Non Bank )</t>
  </si>
  <si>
    <t>        BIaya Emisi Obligasi</t>
  </si>
  <si>
    <t>Modal Disetor</t>
  </si>
  <si>
    <t>   Modal Dasar</t>
  </si>
  <si>
    <t>   Modal Yang Belum Disetor -/-</t>
  </si>
  <si>
    <t>   Saham Yang Dibeli Kembali (Treasury Stock) -/-</t>
  </si>
  <si>
    <t>Tambahan Modal Disetor</t>
  </si>
  <si>
    <t>   Agio Saham</t>
  </si>
  <si>
    <t>   Disagio               -/-</t>
  </si>
  <si>
    <t>   Modal Sumbangan</t>
  </si>
  <si>
    <t>      Penduduk</t>
  </si>
  <si>
    <t>        Pemerintah Pusat</t>
  </si>
  <si>
    <t>      Bukan Penduduk</t>
  </si>
  <si>
    <t>   Penyesuaian Akibat Penjabaran Lap. Keuangan</t>
  </si>
  <si>
    <t>      Faktor Penambah</t>
  </si>
  <si>
    <t>      Faktor Pengurang</t>
  </si>
  <si>
    <t>   Pendapatan Komprehensip Lainnya</t>
  </si>
  <si>
    <t>      Keuntungan</t>
  </si>
  <si>
    <t>      Keuntungan Repo</t>
  </si>
  <si>
    <t>      Keuntungan (Pajak Tangguhan)</t>
  </si>
  <si>
    <t>      Kerugian</t>
  </si>
  <si>
    <t>      Kerugian Repo</t>
  </si>
  <si>
    <t>      Kerugian (Pajak Tangguhan)</t>
  </si>
  <si>
    <t>   Pkk Imbalan Pasti Stlh Pjk Tgh</t>
  </si>
  <si>
    <t>      Selisih LeBIh</t>
  </si>
  <si>
    <t>      Selisih Kurang</t>
  </si>
  <si>
    <t>   Dana Setoran Modal</t>
  </si>
  <si>
    <t>      Dalam Rangka Setoran Modal</t>
  </si>
  <si>
    <t>          Pemerintah Pusat</t>
  </si>
  <si>
    <t>        Pemerintah Daerah</t>
  </si>
  <si>
    <t>          Pemda Tingkat I</t>
  </si>
  <si>
    <t>          Pemda Tingkat II</t>
  </si>
  <si>
    <t>Selisih Penilaian Kembali Aktiva Tetap</t>
  </si>
  <si>
    <t>   Selisih Penilaian Kembali Aktiva Tetap</t>
  </si>
  <si>
    <t>Cadangan</t>
  </si>
  <si>
    <t>   Cadangan Umum</t>
  </si>
  <si>
    <t>   Cadangan Tujuan</t>
  </si>
  <si>
    <t>Laba/Rugi</t>
  </si>
  <si>
    <t>   Tahun-Tahun Lalu</t>
  </si>
  <si>
    <t>      Laba</t>
  </si>
  <si>
    <t>      Rugi</t>
  </si>
  <si>
    <t>   Tahun Berjalan</t>
  </si>
  <si>
    <t>36300</t>
  </si>
  <si>
    <t>3501300</t>
  </si>
  <si>
    <t xml:space="preserve">   Dividen Yang Dibayarkan</t>
  </si>
  <si>
    <t>36310</t>
  </si>
  <si>
    <t>3501311</t>
  </si>
  <si>
    <t xml:space="preserve">      Dividen Yang Dibayarkan</t>
  </si>
  <si>
    <t>Selisih Neraca</t>
  </si>
  <si>
    <t>Aset</t>
  </si>
  <si>
    <t xml:space="preserve"> Asset Netto Cabang </t>
  </si>
  <si>
    <t>Penggunaan Dana Diluar Antar Kantor</t>
  </si>
  <si>
    <t>Penghimpunan Dana Diluar Antar Kantor</t>
  </si>
  <si>
    <t>II</t>
  </si>
  <si>
    <t>RENCANA USULAN ANGGARAN LABA RUGI TAHUN 2021</t>
  </si>
  <si>
    <t>PENDAPATAN DAN BEBAN BUNGA</t>
  </si>
  <si>
    <t>PENDAPATAN BUNGA</t>
  </si>
  <si>
    <t>Dlm Bulan</t>
  </si>
  <si>
    <t>   1. Pendapatan Bunga</t>
  </si>
  <si>
    <t>      A. Dari Bank Indonesia</t>
  </si>
  <si>
    <t xml:space="preserve">           Jasa Giro BI  </t>
  </si>
  <si>
    <t>         Fto</t>
  </si>
  <si>
    <t xml:space="preserve">           FasBI  </t>
  </si>
  <si>
    <t>         Pendapatan Bunga Term Deposit</t>
  </si>
  <si>
    <t>      B. Dari Penempatan Pada Bank Lain</t>
  </si>
  <si>
    <t>           I. Giro</t>
  </si>
  <si>
    <t>              Giro</t>
  </si>
  <si>
    <t>              Giro (0)</t>
  </si>
  <si>
    <t xml:space="preserve">           II. Interbank Call Money </t>
  </si>
  <si>
    <t>              Interbank Call Money</t>
  </si>
  <si>
    <t>              Interbank Call Money (0)</t>
  </si>
  <si>
    <t xml:space="preserve">             III. Tabungan    </t>
  </si>
  <si>
    <t>              Tabungan</t>
  </si>
  <si>
    <t>              Tabungan (0)</t>
  </si>
  <si>
    <t xml:space="preserve">           IV. Simpanan Berjangka </t>
  </si>
  <si>
    <t>              Deposit On Call</t>
  </si>
  <si>
    <t>              Deposito Berjangka</t>
  </si>
  <si>
    <t>              Sertifikat Deposito</t>
  </si>
  <si>
    <t>              Simpanan Berjangka (0)</t>
  </si>
  <si>
    <t>           V. Lainnya</t>
  </si>
  <si>
    <t>              Margin Deposito</t>
  </si>
  <si>
    <t>              Set.Jamin.Dlm Rangka Tx.Perdagangan</t>
  </si>
  <si>
    <t>      C. Dari Surat Berharga 2A)</t>
  </si>
  <si>
    <t>            I. Dari Bank Indonesia</t>
  </si>
  <si>
    <t xml:space="preserve">                 Sertifikat BI (SBI)  </t>
  </si>
  <si>
    <t xml:space="preserve">            II. Dari Bank Lain </t>
  </si>
  <si>
    <t>               Surat Berharga Pasar Uang</t>
  </si>
  <si>
    <t>               Surat Berharga Pasar Modal</t>
  </si>
  <si>
    <t>               Surat Berharga (0)</t>
  </si>
  <si>
    <t xml:space="preserve">           III. Dari Pihak Ketiga Bukan Bank    </t>
  </si>
  <si>
    <t>               Promes / Aksep</t>
  </si>
  <si>
    <t>               Wesel</t>
  </si>
  <si>
    <t>               Srt Berhrg Komersial (Cp)</t>
  </si>
  <si>
    <t>               Medium Term Notes (Mtn)</t>
  </si>
  <si>
    <t>               Floating Rate Notes (Frn)</t>
  </si>
  <si>
    <t>               Lainnya</t>
  </si>
  <si>
    <t>               Reksadana</t>
  </si>
  <si>
    <t>               Srt Perbendhrn Negara (Spn)</t>
  </si>
  <si>
    <t>               Obligasi Negara</t>
  </si>
  <si>
    <t>               Obligasi Lainnya</t>
  </si>
  <si>
    <t>               Mtn</t>
  </si>
  <si>
    <t>      D. Dari Kredit Yang Diberikan 2B)</t>
  </si>
  <si>
    <t>           I. Dari Bank-Bank Lain</t>
  </si>
  <si>
    <t>RATE (%)</t>
  </si>
  <si>
    <t>              Kredit Yang Diberikan</t>
  </si>
  <si>
    <t>              Kredit Yang Diberikan (0)</t>
  </si>
  <si>
    <t>              Bunga Kredit Linkage Apex Bpr (Klp)</t>
  </si>
  <si>
    <t xml:space="preserve">           II. Dari Pihak Ketiga Bukan Bank </t>
  </si>
  <si>
    <t>              Bunga Kredit Koperasi</t>
  </si>
  <si>
    <t>              Bunga Kredit Ketahanan Pangan</t>
  </si>
  <si>
    <t>              Bunga Kredit Mikro Jateng Sejahtera</t>
  </si>
  <si>
    <t>              Bunga Kredit Kpkm</t>
  </si>
  <si>
    <t>              Bunga Kredit Pundi</t>
  </si>
  <si>
    <t>              Bunga Kredit Jexim</t>
  </si>
  <si>
    <t>              Bunga Kredit Kumk</t>
  </si>
  <si>
    <t xml:space="preserve">               Bunga Kredit Kfw </t>
  </si>
  <si>
    <t>              Bunga Kredit Usaha Produktif</t>
  </si>
  <si>
    <t>              Bunga Kredit Rc</t>
  </si>
  <si>
    <t>              Bunga Kredit Pemda</t>
  </si>
  <si>
    <t>              Bunga Kredit Karsa</t>
  </si>
  <si>
    <t>              Bunga Kredit Pemilikan Rumah</t>
  </si>
  <si>
    <t>              Bunga Kredit Multi Guna</t>
  </si>
  <si>
    <t>              Bunga Kredit Uang Muka</t>
  </si>
  <si>
    <t>              Bunga Kredit Personal Loan</t>
  </si>
  <si>
    <t>              Bunga Kredit Sindikasi</t>
  </si>
  <si>
    <t>              Bunga Kredit Perdag. Ln (Kpln-Bjk)</t>
  </si>
  <si>
    <t>              Bunga Kredit Kridakop</t>
  </si>
  <si>
    <t>              Bunga Kredit Kpmd</t>
  </si>
  <si>
    <t xml:space="preserve">                Bunga Kredit PemBIBItan Sapi (Kups)  </t>
  </si>
  <si>
    <t>              Bunga Kredit Usaha Rakyat (Kur)</t>
  </si>
  <si>
    <t>              Bunga Kredit Extra (Cash Col Credit)</t>
  </si>
  <si>
    <t>              Bunga Kredit Perdag. Ln (Kpln-Siaga)</t>
  </si>
  <si>
    <t>              Bunga Kredit Resi Gudang</t>
  </si>
  <si>
    <t>              Bunga Kredit Investasi Pdam</t>
  </si>
  <si>
    <t>              Bunga Kredit Wira Usaha (Kwu)</t>
  </si>
  <si>
    <t>              Bunga Kredit Kendaraan Bermotor (Kkb)</t>
  </si>
  <si>
    <t>              Bunga Kredit Proyek</t>
  </si>
  <si>
    <t>              Bunga Pinjaman Dalam Negeri (Pdn)</t>
  </si>
  <si>
    <t>              Bunga Kredit Blud</t>
  </si>
  <si>
    <t>              Bunga Kredit Standby Loan Proyek</t>
  </si>
  <si>
    <t>              Bunga Kredit Standby Loan Kup</t>
  </si>
  <si>
    <t>              Bunga Kredit Lemb. Linkage Produktif (Klp)</t>
  </si>
  <si>
    <t>              Bunga Kredit Mitra Jateng25</t>
  </si>
  <si>
    <t>              Bunga Kredit Mitra Jateng 100-500</t>
  </si>
  <si>
    <t>              Bunga Kredit Mikro Dini</t>
  </si>
  <si>
    <t>              Bunga Kredit Korporasi</t>
  </si>
  <si>
    <t>              Bunga Kredit Komersial</t>
  </si>
  <si>
    <t>              Bunga Kredit Developer Korp &amp; Komrsl</t>
  </si>
  <si>
    <t>              Bunga Kredit Kontruksi Developer Ritail</t>
  </si>
  <si>
    <t xml:space="preserve">               Bunga Kredit Pmlkn Rumah Kpr Bp2Bt </t>
  </si>
  <si>
    <t>              Bunga Kredit Ultra Mikro Mbokde</t>
  </si>
  <si>
    <t xml:space="preserve">                Bunga Kredit Rantai Pasok (Scf)  </t>
  </si>
  <si>
    <t>              Bunga Kredit Invoice Financing</t>
  </si>
  <si>
    <t xml:space="preserve">              Bunga Kredit Ready Cash</t>
  </si>
  <si>
    <t xml:space="preserve">              Bunga Kredit Joint Financing Account</t>
  </si>
  <si>
    <t>              Laba Rugi Kredit Modifikasi</t>
  </si>
  <si>
    <t>              Pendapatan Dan Beban Krd</t>
  </si>
  <si>
    <t>              Amort Pendapatan Dan Beban Krd</t>
  </si>
  <si>
    <t xml:space="preserve">                Bagi Hasil PemBIayaan Syariah  </t>
  </si>
  <si>
    <t>       E. Lainnya</t>
  </si>
  <si>
    <t>               Revers Repo</t>
  </si>
  <si>
    <t xml:space="preserve">                Tagihan Transaksi DerIVatif </t>
  </si>
  <si>
    <t>               Tagihan Akseptasi Upas</t>
  </si>
  <si>
    <t>               Tagihan Akseptasi Upau</t>
  </si>
  <si>
    <t xml:space="preserve">                 Tc Yang Dibeli / DiamBIl Alih  </t>
  </si>
  <si>
    <t>               Dana Pelunasan Obligasi</t>
  </si>
  <si>
    <t>               Tagihan Akseptasi Banker'S Acceptance</t>
  </si>
  <si>
    <t>               Lain- Lain</t>
  </si>
  <si>
    <t>               Lainnya (0)</t>
  </si>
  <si>
    <t xml:space="preserve">                 Bunga Tagihan Scf  </t>
  </si>
  <si>
    <t>               Lain - Lain (0)</t>
  </si>
  <si>
    <t xml:space="preserve">            IV. Kantor Pusat/Cabang Sendiri Diluar Indonesia </t>
  </si>
  <si>
    <t>               Kanpus/Cab Sendiri Di Luar Ind.</t>
  </si>
  <si>
    <t>            V. Kantor Pusat/Cabang Sendiri Di Indonesia</t>
  </si>
  <si>
    <t>               Bunga Antar Kantor Murni</t>
  </si>
  <si>
    <t>               Bunga Antar Kantor Rak Kl</t>
  </si>
  <si>
    <t xml:space="preserve">               Bunga Rak Scf  </t>
  </si>
  <si>
    <t>BEBAN BUNGA</t>
  </si>
  <si>
    <t>   2. Beban Bunga</t>
  </si>
  <si>
    <t>      A. Kepada Bank Indonesia</t>
  </si>
  <si>
    <t>         Koperasi</t>
  </si>
  <si>
    <t xml:space="preserve">         Kpr BI Otonom   </t>
  </si>
  <si>
    <t xml:space="preserve">         Kpr BI Umum   </t>
  </si>
  <si>
    <t xml:space="preserve">         Kpr Rss </t>
  </si>
  <si>
    <t>       Adb Kredit Mikro</t>
  </si>
  <si>
    <t xml:space="preserve">        Kfw </t>
  </si>
  <si>
    <t>         Kpkm</t>
  </si>
  <si>
    <t>         Fine Tune Operation (Ekspansi)</t>
  </si>
  <si>
    <t>      B. Kewajiban Pada Bank Lain</t>
  </si>
  <si>
    <t xml:space="preserve">          III. Tabungan    </t>
  </si>
  <si>
    <t xml:space="preserve">                Tabungan BIma  </t>
  </si>
  <si>
    <t>              Tabungan Simpeda</t>
  </si>
  <si>
    <t>              Deposit On Call (Doc)</t>
  </si>
  <si>
    <t>              Bunga Deposito</t>
  </si>
  <si>
    <t>              Simpanan Berjangka</t>
  </si>
  <si>
    <t>              Set.Jam.Dlm Rangka Tx. Perdag</t>
  </si>
  <si>
    <t>      C. Kepada Pihak Ketiga Bukan Bank</t>
  </si>
  <si>
    <t xml:space="preserve">               Jasa Giro Pihak III    </t>
  </si>
  <si>
    <t>              Jasa Giro Kasda</t>
  </si>
  <si>
    <t xml:space="preserve">           II. Simpanan Berjangka </t>
  </si>
  <si>
    <t>                &gt;&gt; Bunga Deposito Pd Bln</t>
  </si>
  <si>
    <t>              Bunga Sertifikat Deposito</t>
  </si>
  <si>
    <t>              Bunga Bepede Save</t>
  </si>
  <si>
    <t xml:space="preserve">              Tabungan BIma  </t>
  </si>
  <si>
    <t>              Tabungan Haji</t>
  </si>
  <si>
    <t>              Tabungan Qurban</t>
  </si>
  <si>
    <t>              Tabungan Hiprada</t>
  </si>
  <si>
    <t>              Tabunganku</t>
  </si>
  <si>
    <t xml:space="preserve">              BImaku Pandai  </t>
  </si>
  <si>
    <t>              Simpanan Pelajar</t>
  </si>
  <si>
    <t>             Tabungan (0)</t>
  </si>
  <si>
    <t>      D. Surat Berharga</t>
  </si>
  <si>
    <t>           I. Kepada Bank Indonesia</t>
  </si>
  <si>
    <t xml:space="preserve">           II. Kepada Bank Lain </t>
  </si>
  <si>
    <t>              Surat Berharga Pasar Uang</t>
  </si>
  <si>
    <t>              Kupon Sbpu Abp Mtn</t>
  </si>
  <si>
    <t>              Surat Berharga Pasar Modal</t>
  </si>
  <si>
    <t xml:space="preserve">                BIaya Bunga Repo  </t>
  </si>
  <si>
    <t xml:space="preserve">          III. Kepada Pihak Ketiga Bukan Bank    </t>
  </si>
  <si>
    <t>              Sbpu Promes / Aksep</t>
  </si>
  <si>
    <t>              Sbpu Medium Term Notes (Mtn)</t>
  </si>
  <si>
    <t>              Sbpu Floating Rate Notes (Frn)</t>
  </si>
  <si>
    <t>              Sbpu Lainnya</t>
  </si>
  <si>
    <t>              Sbpm Obligasi</t>
  </si>
  <si>
    <t>              Sbpm Lainnya</t>
  </si>
  <si>
    <t>              Surat Berharga Lainnya</t>
  </si>
  <si>
    <t>              Surat Berharga</t>
  </si>
  <si>
    <t>      E. Pinjaman Yang Diterima</t>
  </si>
  <si>
    <t>          I. Kepada Bank Lain</t>
  </si>
  <si>
    <t>             Bank Export Indonesia</t>
  </si>
  <si>
    <t>             Bank Bni</t>
  </si>
  <si>
    <t>             Pinjaman Yang Diterima (0)</t>
  </si>
  <si>
    <t xml:space="preserve">          II. Kepada Pihak Ketiga Bukan Bank </t>
  </si>
  <si>
    <t>             Dana Pendukung Executing</t>
  </si>
  <si>
    <t xml:space="preserve">              Kpr Ksb S/D T 21 (Dep Keu) </t>
  </si>
  <si>
    <t>             Kl Pnm</t>
  </si>
  <si>
    <t>             Kl Jexim</t>
  </si>
  <si>
    <t>             Kl Kumk</t>
  </si>
  <si>
    <t>             Kl Uang Muka (Bapertarum)</t>
  </si>
  <si>
    <t>             Kl Krd Konstrksi (Bapertarum)</t>
  </si>
  <si>
    <t>             Kl Plo (Bapertarum)</t>
  </si>
  <si>
    <t>             Kl Kridakop</t>
  </si>
  <si>
    <t xml:space="preserve">              Kl Flpp </t>
  </si>
  <si>
    <t xml:space="preserve">               BIaya Refinancing  </t>
  </si>
  <si>
    <t xml:space="preserve">               Bunga BIlateral  </t>
  </si>
  <si>
    <t>             Lainnya</t>
  </si>
  <si>
    <t>      F. Lainnya</t>
  </si>
  <si>
    <t>              Lainnya</t>
  </si>
  <si>
    <t>              Lainnya (0)</t>
  </si>
  <si>
    <t xml:space="preserve">           IV. Kantor Pusat/Cabang Sendiri Di Luar Indonesia </t>
  </si>
  <si>
    <t>              Kanpus/Cab.Sendiri Di Luar Ind</t>
  </si>
  <si>
    <t>           V. Kantor Pusat/Cabang Sendiri Di Indonesia</t>
  </si>
  <si>
    <t>              Bunga Antar Kantor Murni</t>
  </si>
  <si>
    <t>              Bunga Antar Kantor Rak Kl</t>
  </si>
  <si>
    <t xml:space="preserve">                Bunga Rak Kl Scf  </t>
  </si>
  <si>
    <t>      G. Koreksi Atas Pendapatan Bunga</t>
  </si>
  <si>
    <t>         Koreksi Atas Pendptan Bunga</t>
  </si>
  <si>
    <t>PENDAPATAN DAN BEBAN OPERASIONAL LAIN</t>
  </si>
  <si>
    <t>PENDAPATAN OPERASIONAL SELAIN BUNGA</t>
  </si>
  <si>
    <t>   1. Pendapatan Operasional Selain Bunga</t>
  </si>
  <si>
    <t>      A. Surat Berharga</t>
  </si>
  <si>
    <t>          I. Peningkatan Nilai Wajar (Mtm) Surat Berharga</t>
  </si>
  <si>
    <t>             Kenaikan Nilai Sb</t>
  </si>
  <si>
    <t xml:space="preserve">          II. Keuntungan Penjualan Surat Berharga </t>
  </si>
  <si>
    <t xml:space="preserve">              II.1. Diukur Pd Nilai Wajar Melalui Lap. L/R </t>
  </si>
  <si>
    <t>                   A. Diperdagangkan</t>
  </si>
  <si>
    <t>                   B. Ditetapkan Untuk Diukur Pd Nilai Wajar</t>
  </si>
  <si>
    <t xml:space="preserve">              II.2. Tersedia Untuk Dijual </t>
  </si>
  <si>
    <t xml:space="preserve">              II.3. Dimiliki Hingga Jatuh Tempo </t>
  </si>
  <si>
    <t xml:space="preserve">              II.4. Pinjaman Yang Diberikan Dan Piutang </t>
  </si>
  <si>
    <t>      B. Kredit Yang Diberikan</t>
  </si>
  <si>
    <t>          I. Peningkatan Nilai Wajar (Mtm) Krd Yg Diberikan</t>
  </si>
  <si>
    <t xml:space="preserve">          II. Keuntungan Penjualan Kredit </t>
  </si>
  <si>
    <t xml:space="preserve">              II.1. Diukur Pada Nilai Wajar Melalui Lap. L/R </t>
  </si>
  <si>
    <t>      C. Aset Keuangan Lainnya</t>
  </si>
  <si>
    <t>          I. Peningkatan Nilai Wajar (Mtm) Aset Keu. Lain</t>
  </si>
  <si>
    <t xml:space="preserve">          II. Keuntungan Penjualan Aset Keuangan Lainnya </t>
  </si>
  <si>
    <t>      D. Kewajiban Keuangan-Penurunan Nilai Wajar (Mtm)</t>
  </si>
  <si>
    <t>      E. Keuntungan Transaksi Spot Dan DerIVatif</t>
  </si>
  <si>
    <t>          I. Perubahan Nilai Wajar (Mtm)</t>
  </si>
  <si>
    <t>             I.1. Forward</t>
  </si>
  <si>
    <t>             I.2. Futures</t>
  </si>
  <si>
    <t>             I.3. Swap</t>
  </si>
  <si>
    <t>             I.4. Option</t>
  </si>
  <si>
    <t>             I.5. Spot</t>
  </si>
  <si>
    <t>             I.6. Lainnya</t>
  </si>
  <si>
    <t>         II. Keuntungan Transaksi</t>
  </si>
  <si>
    <t>             II.1. Forward</t>
  </si>
  <si>
    <t>             II.2. Futures</t>
  </si>
  <si>
    <t>             II.3. Swap</t>
  </si>
  <si>
    <t>             II.4. Option</t>
  </si>
  <si>
    <t>             II.5. Spot</t>
  </si>
  <si>
    <t>             II.6. Lainnya</t>
  </si>
  <si>
    <t>      F. Dividen, Keuntungan Dr Penyertaan Dg Equity Method</t>
  </si>
  <si>
    <t>           I. Deviden</t>
  </si>
  <si>
    <t>              Penyertaan Aba</t>
  </si>
  <si>
    <t>              Pt. Bpr Bpd</t>
  </si>
  <si>
    <t>              Pt. Bpr Bkk</t>
  </si>
  <si>
    <t>              Pt. Sarlina</t>
  </si>
  <si>
    <t>              Pt. Ventura</t>
  </si>
  <si>
    <t>              Bkk</t>
  </si>
  <si>
    <t>          II. Keuntungan Dr Penyertaan Dg Equity Method</t>
  </si>
  <si>
    <t>         III. Komisi/Provisi Kredit</t>
  </si>
  <si>
    <t>              Komisi/Provisi Dan Fee</t>
  </si>
  <si>
    <t>          IV. Komisi/Provisi Dari Transaksi DerIVatif</t>
  </si>
  <si>
    <t>              Komisi/Provisi Dr Tx DerIVatif</t>
  </si>
  <si>
    <t>              Komisi/Prov. Dr Tx DerIVatif</t>
  </si>
  <si>
    <t>           V. Fee Atas Kredit Kelolaan</t>
  </si>
  <si>
    <t>              Fee Kredit Kelolaan/Chanelling</t>
  </si>
  <si>
    <t>              Fee Kredit Sindikasi</t>
  </si>
  <si>
    <t>              Fee Kredit BIlateral</t>
  </si>
  <si>
    <t>              Fee Atas Kredit Kelolaan</t>
  </si>
  <si>
    <t>          Vi. Fee Atas Layanan Cash Management</t>
  </si>
  <si>
    <t>         VII. Lainnya</t>
  </si>
  <si>
    <t>              Provisi Kas Daerah</t>
  </si>
  <si>
    <t>              Provisi Bank Garansi</t>
  </si>
  <si>
    <t>              Provisi Transfer</t>
  </si>
  <si>
    <t>              Provisi / Komisi Bkk</t>
  </si>
  <si>
    <t>              Provisi Transaksi Skbdn</t>
  </si>
  <si>
    <t>              Imbal Jasa Mpn G2</t>
  </si>
  <si>
    <t>              Provisi / Komisi Jasa2 Lainnya</t>
  </si>
  <si>
    <t>              Provisi / Komisi Lainnya</t>
  </si>
  <si>
    <t>      G. Koreksi Cad. Kerugian Penurunan Nilai &amp; Ppa Non</t>
  </si>
  <si>
    <t>           I. Aset Keuangan</t>
  </si>
  <si>
    <t>              Koreksi Ppap Kredit</t>
  </si>
  <si>
    <t>              Koreksi Ppap Surat Berharga</t>
  </si>
  <si>
    <t>              Koreksi Ppap Penempatan Bank Lain</t>
  </si>
  <si>
    <t>              Koreksi Ppap Penyertaan</t>
  </si>
  <si>
    <t>              Koreksi Ppap Tagihan Akseptasi</t>
  </si>
  <si>
    <t>          II. Aset Lainnya</t>
  </si>
  <si>
    <t>         III. Rupa-Rupa Aset</t>
  </si>
  <si>
    <t>      H. Koreksi Atas Penyisihan Penghapusan Trx. Rek. Admin</t>
  </si>
  <si>
    <t>      I. Pendapatan Lainnya</t>
  </si>
  <si>
    <t>          Pendapatan Administrasi Rekening Pasif</t>
  </si>
  <si>
    <t xml:space="preserve">              Pendapatan Adm Rek Pasif BIma Umum</t>
  </si>
  <si>
    <t xml:space="preserve">              Pendapatan Adm Rek Pasif BIma Kencana</t>
  </si>
  <si>
    <t xml:space="preserve">              Pendapatan Adm Rek Pasif Simpeda Umum</t>
  </si>
  <si>
    <t xml:space="preserve">              Pendapatan Adm Rek Pasif BIma Abp</t>
  </si>
  <si>
    <t xml:space="preserve">              Pendapatan Adm Rek Pasif Simpeda Abp</t>
  </si>
  <si>
    <t xml:space="preserve">              Pendapatan Adm Rek Pasif BIma Platinum</t>
  </si>
  <si>
    <t xml:space="preserve">              Pendapatan Adm Rek Pasif Tabunganku</t>
  </si>
  <si>
    <t xml:space="preserve">              Pendapatan Adm Rek Pasif Tebungan Simpel</t>
  </si>
  <si>
    <t xml:space="preserve">              Pendapatan Adm Rek Pasif Simpeda Hiprada</t>
  </si>
  <si>
    <t xml:space="preserve">              Pendapatan Adm Rek Pasif Giro Swasta</t>
  </si>
  <si>
    <t xml:space="preserve">              Pendapatan Adm Rek Pasif Giro Abp</t>
  </si>
  <si>
    <t>         Penggntian Keru.Dr Lemb.Penjm</t>
  </si>
  <si>
    <t>         Penggntian Telex &amp; Adm.Ekspor</t>
  </si>
  <si>
    <t>         Penges. Pemby.Eks.Barang (Peb)</t>
  </si>
  <si>
    <t>         Penerimaan Ongkos Adm.</t>
  </si>
  <si>
    <t>         Administrasi Transaksi Skbdn</t>
  </si>
  <si>
    <t>         Penggantian BIaya Cetak</t>
  </si>
  <si>
    <t>         Penggantian Telex &amp; Adm.Impor</t>
  </si>
  <si>
    <t>         Premi Wesel Yg Akan Diterima</t>
  </si>
  <si>
    <t>         Pengesahaan Piud (Non L/C)</t>
  </si>
  <si>
    <t>         Pendapatan Pbb</t>
  </si>
  <si>
    <t>         Pendapatan Rumah Sakit</t>
  </si>
  <si>
    <t>         Pendapatan Edukasi</t>
  </si>
  <si>
    <t>         Pendapatan E-Tax</t>
  </si>
  <si>
    <t>         Pendapatan Pdam</t>
  </si>
  <si>
    <t>         Pendapatan ATM Bersama</t>
  </si>
  <si>
    <t>         Pendapatan ATM Prima</t>
  </si>
  <si>
    <t>         Pendapatan Ppob</t>
  </si>
  <si>
    <t>         Pendapatan Taspen Life</t>
  </si>
  <si>
    <t>         Penggantian Telex &amp; Adm. Jasa</t>
  </si>
  <si>
    <t>         Bunga PH Kredit Macet</t>
  </si>
  <si>
    <t xml:space="preserve">         Pendapatan E-BIma Apps</t>
  </si>
  <si>
    <t>44110</t>
  </si>
  <si>
    <t>4591069</t>
  </si>
  <si>
    <t xml:space="preserve">         PENDAPATAN SHARING FEE</t>
  </si>
  <si>
    <t>44111</t>
  </si>
  <si>
    <t>4591070</t>
  </si>
  <si>
    <t xml:space="preserve">         PENDAPATAN PENYELESAIAN KREDIT</t>
  </si>
  <si>
    <t>         Pendapatan Selisih Kurs TT</t>
  </si>
  <si>
    <t>         Pendapatan Selisih Kurs Bank Note</t>
  </si>
  <si>
    <t>         Penarikan Pokok PH</t>
  </si>
  <si>
    <t>         Operasional ATM</t>
  </si>
  <si>
    <t>         Penalti Pinjaman</t>
  </si>
  <si>
    <t>         Administrasi Pulsa</t>
  </si>
  <si>
    <t>         E-BIma</t>
  </si>
  <si>
    <t>         Pendapatan Porto</t>
  </si>
  <si>
    <t>         Pendapatan Bancassurance Equity</t>
  </si>
  <si>
    <t>         Pendapatan Kartu Kredit Co Brand</t>
  </si>
  <si>
    <t>         Pendapatan Bancassurance Jiwasraya</t>
  </si>
  <si>
    <t>         Pemulihan Imbal Pasca Kerja</t>
  </si>
  <si>
    <t>         Pendapatan E-Samsat</t>
  </si>
  <si>
    <t>         Pendapatan Handling Fee Asuransi</t>
  </si>
  <si>
    <t>         Pendapatan Imbal Jasa</t>
  </si>
  <si>
    <t>         Pendapatan Kartu Brizzi</t>
  </si>
  <si>
    <t>         Pendapatan Denda Tagihan Scf</t>
  </si>
  <si>
    <t>         Pendapatan Pembulatan Giro BI</t>
  </si>
  <si>
    <t>         Lainnya</t>
  </si>
  <si>
    <t>BEBAN OPERASIONAL SELAIN BUNGA</t>
  </si>
  <si>
    <t>   2. Beban Operasional Selain Beban Bunga</t>
  </si>
  <si>
    <t>          I. Penurunan Nilai Wajar (Mtm) Surat Berharga</t>
  </si>
  <si>
    <t>             Penurunan Nilai Surat Berharga</t>
  </si>
  <si>
    <t>         II. Kerugian Penjualan Surat Berharga</t>
  </si>
  <si>
    <t>             II.1. Diukur Pd Nilai Wajar Melalui Lap. L/R</t>
  </si>
  <si>
    <t>                      Diperdagangkan</t>
  </si>
  <si>
    <t>             II.2. Tersedia Untuk Dijual</t>
  </si>
  <si>
    <t>             II.3. Dimiliki Hingga Jatuh Tempo</t>
  </si>
  <si>
    <t>             II.4. Pinjaman Yang Diberikan Dan Piutang</t>
  </si>
  <si>
    <t>          I. Penurunan Nilai Wajar (Mtm) Kredit</t>
  </si>
  <si>
    <t>         II. Kerugian Penjualan Kredit</t>
  </si>
  <si>
    <t>          I. Penurunan Nilai Wajar (Mtm) Aset Keuangan Lain</t>
  </si>
  <si>
    <t>         II. Kerugian Penjualan Aset Keuangan Lainnya</t>
  </si>
  <si>
    <t>             II.1. Diukur Pada Nilai Wajar Melalui Lap. L/R</t>
  </si>
  <si>
    <t>      D. Kewajiban Keuangan-Peningkatan Nilai Wajar (Mtm)</t>
  </si>
  <si>
    <t>      E. Kerugian Transaksi Spot Dan DerIVatif</t>
  </si>
  <si>
    <t>         II. Kerugian Transaksi</t>
  </si>
  <si>
    <t>      F. Kerugian Dari Penyertaan Dg Equity Method, Kom/Prov</t>
  </si>
  <si>
    <t>           I. Kerugian Dari Penyertaan Dengan Equity Method</t>
  </si>
  <si>
    <t>          II. Komisi/Provisi Kredit</t>
  </si>
  <si>
    <t>         III. Komisi/Provisi Dari Transaksi DerIVatif</t>
  </si>
  <si>
    <t>          IV. Fee Atas Kredit Kelolaan</t>
  </si>
  <si>
    <t>      G. Premi Asuransi</t>
  </si>
  <si>
    <t>           I. Kredit</t>
  </si>
  <si>
    <t>          II. Penjaminan Dana Pihak Ketiga</t>
  </si>
  <si>
    <t>         III. Kerugian Operasional</t>
  </si>
  <si>
    <t>              C.I.T</t>
  </si>
  <si>
    <t>              Gedung</t>
  </si>
  <si>
    <t>              Kendaraan</t>
  </si>
  <si>
    <t>              BIaya Premi Asuransi Dokumen Kredit</t>
  </si>
  <si>
    <t>          IV. Lainnya</t>
  </si>
  <si>
    <t>      H. Kerugian Penurunan Nilai Aset Keuangan</t>
  </si>
  <si>
    <t>            I. Penempatan Dana Antarbank</t>
  </si>
  <si>
    <t>           II. Tagihan Derivatif</t>
  </si>
  <si>
    <t>          III. Surat Berharga</t>
  </si>
  <si>
    <t>           IV. Tagihan Reverse Repo</t>
  </si>
  <si>
    <t>            V. Tagihan Akseptasi</t>
  </si>
  <si>
    <t>               Tagihan Akseptasi</t>
  </si>
  <si>
    <t>           Vi. Kredit Yang Diberikan</t>
  </si>
  <si>
    <t>               BIaya ECL Kredit Kolektif</t>
  </si>
  <si>
    <t>               BIaya ECL Kredit Individual</t>
  </si>
  <si>
    <t>          VII. Penyertaan</t>
  </si>
  <si>
    <t>         VIII. Lainnya</t>
  </si>
  <si>
    <t>      I. Penyisihan Penghapusan Transaksi Rekening Admin.</t>
  </si>
  <si>
    <t>         BIaya ECL Bank Garansi</t>
  </si>
  <si>
    <t>         BIaya ECL Kel. Tarik Stage 1</t>
  </si>
  <si>
    <t>         BIaya ECL Kel. Tarik Stage 2&amp;3</t>
  </si>
  <si>
    <t>      J. Penyisihan Kerugian Risiko Operasional</t>
  </si>
  <si>
    <t>      K. Penyusutan/Amortisasi</t>
  </si>
  <si>
    <t>           I. Aset Tetap Dan Inventaris</t>
  </si>
  <si>
    <t>              BIaya Penyusutan Bangunan</t>
  </si>
  <si>
    <t>              Penyusutan Instalasi Bangunan</t>
  </si>
  <si>
    <t>              Aktiva Penyusutan Aset Hak Guna Gedung</t>
  </si>
  <si>
    <t>              BIaya Penyusutan Inventaris Kel I</t>
  </si>
  <si>
    <t>              BIaya Penyusutan Inventaris Kel II</t>
  </si>
  <si>
    <t>              Aktiva Penyusutan AHG Kel. 1</t>
  </si>
  <si>
    <t>              Aktiva Penyusutan AHG Kel. 2</t>
  </si>
  <si>
    <t>          II. Beban Yang Ditangguhkan</t>
  </si>
  <si>
    <t>              - Beban Yang Ditangguhkan (Aktiva Tetap)</t>
  </si>
  <si>
    <t>              - Sbpm - Emisi Obligasi</t>
  </si>
  <si>
    <t>              - Sbpu - Emisi Mtn</t>
  </si>
  <si>
    <t>         III. Aktiva Tidak Berwujud</t>
  </si>
  <si>
    <t>              Aktiva Tidak Berwujud</t>
  </si>
  <si>
    <t>              Bya Kerugian PH Aset</t>
  </si>
  <si>
    <t>      L. Kerugian Restrukturisasi Kredit</t>
  </si>
  <si>
    <t>      M. Kerugian Penurunan Nilai Aset Lainnya &amp; Pembentukan</t>
  </si>
  <si>
    <t>           I. Aset Tidak Berwujud</t>
  </si>
  <si>
    <t>          II. Aset Tetap Dan Inventaris</t>
  </si>
  <si>
    <t>         III. Properti Terbengkalai</t>
  </si>
  <si>
    <t>          IV. Aset Yang DiamBIl Alih</t>
  </si>
  <si>
    <t>           V. Rekening Tunda</t>
  </si>
  <si>
    <t>              Rekening Tunda</t>
  </si>
  <si>
    <t>          Vi. Lainnya</t>
  </si>
  <si>
    <t>      N. Kerugian Penurunan Nilai Rupa-Rupa Aset</t>
  </si>
  <si>
    <t>      O. Kerugian Terkait Risiko Operasional (Termasuk Kerug</t>
  </si>
  <si>
    <t>           I. Kecurangan Internal</t>
  </si>
  <si>
    <t>          II. Kejahatan Eksternal</t>
  </si>
  <si>
    <t>         III. Praktek Ketenagakerjaan &amp; Keselamatan T. Kerja</t>
  </si>
  <si>
    <t>          IV. Klien, Produk Dan Praktek BIsnis</t>
  </si>
  <si>
    <t>           V. Kerusakan Aset Fisik</t>
  </si>
  <si>
    <t>          Vi. Gangguan AktIVitas BIsnis Dan Kegagalan Sistem</t>
  </si>
  <si>
    <t>         VII. Manajemen Eksekusi, Pengiriman Dan Pemrosesan</t>
  </si>
  <si>
    <t>              - Manajemen Eksekusi Pengiriman Dan Pemrosesan</t>
  </si>
  <si>
    <t>              - Denda</t>
  </si>
  <si>
    <t>      P. Tenaga Kerja</t>
  </si>
  <si>
    <t>           I. Gaji Dan Upah</t>
  </si>
  <si>
    <t>              Gaji</t>
  </si>
  <si>
    <t>              Honor,UPH Magang,Capeg&amp;Kontrk</t>
  </si>
  <si>
    <t>              Tunj Jabatan &amp; Fungs./ Struktural</t>
  </si>
  <si>
    <t>              Tunj Program Pemilikan MoBIl</t>
  </si>
  <si>
    <t>              Pajak</t>
  </si>
  <si>
    <t>              Gaji Unit Layanan Mikro</t>
  </si>
  <si>
    <t>              Tunjangan Lain-Lain</t>
  </si>
  <si>
    <t>          II. Gaji Direksi</t>
  </si>
  <si>
    <t>              Gaji Direksi</t>
  </si>
  <si>
    <t>              Pajak Direksi</t>
  </si>
  <si>
    <t>              Tunjangan Lain-Lain Direksi</t>
  </si>
  <si>
    <t>         III. Honor Komisaris / Dp</t>
  </si>
  <si>
    <t>              Honor Komisaris/Dp</t>
  </si>
  <si>
    <t>              Pajak Komisaris/Dp</t>
  </si>
  <si>
    <t>              Asuransi Tenaga Kerja</t>
  </si>
  <si>
    <t>              Pengobatan Dan Rawat Inap</t>
  </si>
  <si>
    <t>              Pppk &amp; Keperluan Poliklinik</t>
  </si>
  <si>
    <t>              Cuti Tahunan</t>
  </si>
  <si>
    <t>              Imbln Pasc Krj - Penghrgaan Msa Krj &amp; Cuti Bsr</t>
  </si>
  <si>
    <t>              Imbln Pasca Kerja - Masa Persiapan Pensiun</t>
  </si>
  <si>
    <t>              Imbln Psc Krj - Penghrg Msa Krj Dir &amp; Komsaris</t>
  </si>
  <si>
    <t>              Imbln Pasca Kerja - Pensiun Dini</t>
  </si>
  <si>
    <t>              Imb Pasca Kerja - Dana Pensiun</t>
  </si>
  <si>
    <t>53320</t>
  </si>
  <si>
    <t>5679029</t>
  </si>
  <si>
    <t xml:space="preserve">              Imb Pasca Kerja - Cuti Besar Pegawai Mikro</t>
  </si>
  <si>
    <t>              Uang Makan</t>
  </si>
  <si>
    <t>              Uang Makan Unit Layanan Mikro</t>
  </si>
  <si>
    <t>              Uang Makan Direksi Dan Komisaris</t>
  </si>
  <si>
    <t>              Fasilitas Kesehatan Direksi Dan Komisaris</t>
  </si>
  <si>
    <t>              Uang Lembur</t>
  </si>
  <si>
    <t>              Pakaian Dinas</t>
  </si>
  <si>
    <t>              BIaya Pegawai Lainnya</t>
  </si>
  <si>
    <t>              BIaya Rekrutmen</t>
  </si>
  <si>
    <t>              BIaya Outsourcing</t>
  </si>
  <si>
    <t>      Q. Pendidikan Dan Pelatihan</t>
  </si>
  <si>
    <t>         BIaya Program</t>
  </si>
  <si>
    <t>         BIaya Akomodasi Dan Transportasi</t>
  </si>
  <si>
    <t>         BIaya Konsumsi</t>
  </si>
  <si>
    <t>         BIaya Uang Saku Dan Honor</t>
  </si>
  <si>
    <t>         BIaya Beasiswa</t>
  </si>
  <si>
    <t>         BIaya Lainnya</t>
  </si>
  <si>
    <t>      R. Penelitian Dan Pengembangan</t>
  </si>
  <si>
    <t>         Penelitian Dan Pengembangan</t>
  </si>
  <si>
    <t>      S. Sewa</t>
  </si>
  <si>
    <t>         Sewa Gedung</t>
  </si>
  <si>
    <t>         Sewa Rumah Dinas</t>
  </si>
  <si>
    <t>         Sewa Kendaraan</t>
  </si>
  <si>
    <t>         Sewa Perabot Dan Peralatan</t>
  </si>
  <si>
    <t>CRM</t>
  </si>
  <si>
    <t>         Sewa SSTCR,Pinpad, CRM Dll</t>
  </si>
  <si>
    <t>         Sewa Kendaraan Pejabat Bank</t>
  </si>
  <si>
    <t>         Sewa Kendaraan Unit Layanan Mikro</t>
  </si>
  <si>
    <t>      T. Promosi</t>
  </si>
  <si>
    <t>         Iklan</t>
  </si>
  <si>
    <t>         Promosi</t>
  </si>
  <si>
    <t>      U. Pajak-Pajak (Tidak Termasuk Pajak Penghasilan)</t>
  </si>
  <si>
    <t>         Pajak Kendaraan</t>
  </si>
  <si>
    <t>         Pajak Bumi Dan Bangunan</t>
  </si>
  <si>
    <t>         Pajak - Pajak</t>
  </si>
  <si>
    <t>         Pajak Kendaraan Cop</t>
  </si>
  <si>
    <t>      V. Pemeliharaan Dan Perbaikan</t>
  </si>
  <si>
    <t>         Gedung Kantor</t>
  </si>
  <si>
    <t>         Gedung Kantor Unit Layanan Mikro</t>
  </si>
  <si>
    <t>         Perabot Kantor</t>
  </si>
  <si>
    <t>         Perabot Kantor Unit Layanan Mikro</t>
  </si>
  <si>
    <t>         Bbm &amp; Minyak Pelumas Kendaraan Operasional</t>
  </si>
  <si>
    <t>         Reparasi, Servis &amp; Ban Kendaraan Operasional</t>
  </si>
  <si>
    <t>         Reparasi, Servis &amp; Ban Kendaraan Pejabat Bank</t>
  </si>
  <si>
    <t>         Bahan Bakar &amp; Minyak Pelumas Kendaraan Pejabat Bank</t>
  </si>
  <si>
    <t>         Bahan Bakar &amp; Minyak Pelumas Unit Layanan Mikro</t>
  </si>
  <si>
    <t>         Reprsi,Servis,Dan Oprsnl Mikro</t>
  </si>
  <si>
    <t>         Pemeliharaan Kendaraan Cop</t>
  </si>
  <si>
    <t>      W. Barang Dan Jasa</t>
  </si>
  <si>
    <t>          I. Jasa Pengolahan Teknologi, Sistem &amp; Informasi</t>
  </si>
  <si>
    <t>             Jaringan Komunikasi</t>
  </si>
  <si>
    <t>             Pemelihara/Pemakaian Jasa Tsi</t>
  </si>
  <si>
    <t>         II. Lainnya</t>
  </si>
  <si>
    <t>             Listrik</t>
  </si>
  <si>
    <t>             Air Dan Gas</t>
  </si>
  <si>
    <t>             Telepon, Telegram Dan Telex</t>
  </si>
  <si>
    <t>             Meterai Dan Perangko</t>
  </si>
  <si>
    <t>             Alat-Alat Tulis</t>
  </si>
  <si>
    <t>             Alat-Alat Tulis Unit Layanan Mikro</t>
  </si>
  <si>
    <t>             Barang Cetakan</t>
  </si>
  <si>
    <t>             Barang Cetakan Unit Layanan Mikro</t>
  </si>
  <si>
    <t>             BIaya Cetak Kartu Brizzi</t>
  </si>
  <si>
    <t>             Majalah Dan Surat Kabar</t>
  </si>
  <si>
    <t>             Konsumsi Kantor, Kopi, Gula, Teh</t>
  </si>
  <si>
    <t>             Rapat</t>
  </si>
  <si>
    <t>             Rapat Unit Layanan Mikro</t>
  </si>
  <si>
    <t>             Jamuan Tamu</t>
  </si>
  <si>
    <t>             Jamuan Tamu Unit Layanan Mikro</t>
  </si>
  <si>
    <t>             Uang Saku Perdin Pegawai</t>
  </si>
  <si>
    <t>             Perjalanan Dinas Unit Layanan Mikro</t>
  </si>
  <si>
    <t>             PemBInaan Bkk</t>
  </si>
  <si>
    <t>             Detasering</t>
  </si>
  <si>
    <t>             Uang Trans &amp; Inap Pegawai</t>
  </si>
  <si>
    <t>             Uang Trans &amp; Inap Dir Kom</t>
  </si>
  <si>
    <t>             Service Fee Trans &amp; Inap Perdin</t>
  </si>
  <si>
    <t>56031</t>
  </si>
  <si>
    <t>5752042</t>
  </si>
  <si>
    <t xml:space="preserve">             Telepon &amp; Jarkom Unit Layanan Mikro</t>
  </si>
  <si>
    <t>             Jasa Konsultan</t>
  </si>
  <si>
    <t>             Jasa Konsultan Rating Obligasi</t>
  </si>
  <si>
    <t>             Subsidi Telepon</t>
  </si>
  <si>
    <t>             Listrik Rumah Dinas Pejabat</t>
  </si>
  <si>
    <t>             Air(Pdam) &amp; Gas Rumah Dinas Pejabat</t>
  </si>
  <si>
    <t>             Telp &amp; Internet Rumah Dinas Pejabat</t>
  </si>
  <si>
    <t>             Keamanan &amp; Kebersihan Rumah Dinas Pejabat</t>
  </si>
  <si>
    <t>             Uang Saku Perdin Dir &amp; Kom</t>
  </si>
  <si>
    <t>             BIaya Jasa Broker</t>
  </si>
  <si>
    <t>      X. Lainnya</t>
  </si>
  <si>
    <t>         BIaya Bunga Atas LiaBIlitas Sewa</t>
  </si>
  <si>
    <t>         Cover Dan Transfer</t>
  </si>
  <si>
    <t>         Pemasaran</t>
  </si>
  <si>
    <t>         Dlm Rangka Pembukaan Cab Baru</t>
  </si>
  <si>
    <t>         BIaya Selisih Kurs TT</t>
  </si>
  <si>
    <t>         BIaya Selisih Kurs Bn</t>
  </si>
  <si>
    <t>56530</t>
  </si>
  <si>
    <t>5791034</t>
  </si>
  <si>
    <t xml:space="preserve">         Biaya Penyelesaian Kredit</t>
  </si>
  <si>
    <t>         BIaya Telex Dan Adm.Eksport</t>
  </si>
  <si>
    <t>         Penagihan Kredit</t>
  </si>
  <si>
    <t>         Pelayanan Kpe</t>
  </si>
  <si>
    <t>         Jasa Notaris</t>
  </si>
  <si>
    <t>         Pendukung Kredit</t>
  </si>
  <si>
    <t>         BIaya Iuran Ojk</t>
  </si>
  <si>
    <t>         BIaya Porto</t>
  </si>
  <si>
    <t>         BIaya Pendukung Pelayanan</t>
  </si>
  <si>
    <t>         BIaya Cash Count ATM PHk III</t>
  </si>
  <si>
    <t>         BIaya Marketing Kredit Pihak III</t>
  </si>
  <si>
    <t>         BIaya Layanan Laku Pandai</t>
  </si>
  <si>
    <t>         BIaya Jasa Layanan Flagging</t>
  </si>
  <si>
    <t>         BIaya Obyek Vital (Obvit)</t>
  </si>
  <si>
    <t>         BIaya Reward Pencapaian Dana/Kredit</t>
  </si>
  <si>
    <t>         BIaya Pembulatan Giro BI</t>
  </si>
  <si>
    <t>         BIaya Scf</t>
  </si>
  <si>
    <t>         BIaya Dharma Bank Jateng</t>
  </si>
  <si>
    <t>         BIaya Administrasi</t>
  </si>
  <si>
    <t>C</t>
  </si>
  <si>
    <t>C. Laba Rugi Operasional (A + B)</t>
  </si>
  <si>
    <t>PENDAPATAN DAN BIAYA NON OPR</t>
  </si>
  <si>
    <t>PENDAPATAN NON OPR</t>
  </si>
  <si>
    <t>D. Pendapatan Non-Operasional</t>
  </si>
  <si>
    <t>   1. Sewa</t>
  </si>
  <si>
    <t>   2. Keuntungan Penjualan Aset Tetap Dan Inventaris</t>
  </si>
  <si>
    <t>   3. Penjabaran Transaksi Valuta Asing</t>
  </si>
  <si>
    <t>   4. Penerimaan Klaim Asuransi Kerugian Operasional</t>
  </si>
  <si>
    <t>   5. Lainnya</t>
  </si>
  <si>
    <t>      Pendapatan Dplk Kanpus</t>
  </si>
  <si>
    <t>      Pendapatan Dplk Cabang &amp; Capem</t>
  </si>
  <si>
    <t>BIAYA NON OPR</t>
  </si>
  <si>
    <t>E. Beban Non-Operasional</t>
  </si>
  <si>
    <t>   1. Kerugian Penjualan Aset Tetap Dan Inventaris</t>
  </si>
  <si>
    <t>   2. Penjabaran Transaksi Valuta Asing</t>
  </si>
  <si>
    <t>   3. Lainnya</t>
  </si>
  <si>
    <t>      Bmpd</t>
  </si>
  <si>
    <t>      Rekreasi Dan Olah Raga</t>
  </si>
  <si>
    <t>      Rekreasi Dan Olahraga Unit Layanan Mikro</t>
  </si>
  <si>
    <t>      Representatif</t>
  </si>
  <si>
    <t>PA</t>
  </si>
  <si>
    <t>      Penyiangan Arsip</t>
  </si>
  <si>
    <t>AMP</t>
  </si>
  <si>
    <t>      Alat Monitoring Pajak</t>
  </si>
  <si>
    <t>      BIaya Sosial</t>
  </si>
  <si>
    <t>      BIaya Pungutan Ojk Untuk Dplk</t>
  </si>
  <si>
    <t>      BIaya Pungutan Asosiasi Dplk</t>
  </si>
  <si>
    <t>      BIaya Langganan Aplikasi Dplk</t>
  </si>
  <si>
    <t>      BIaya Akuntan Dplk</t>
  </si>
  <si>
    <t>      BIaya Publikasi Hasil Audit Dplk</t>
  </si>
  <si>
    <t>      BIaya Jasa Konsultan/Vendor Dplk</t>
  </si>
  <si>
    <t>      BIaya Premi Asuransi Dplk</t>
  </si>
  <si>
    <t>      BIaya Promosi Dplk</t>
  </si>
  <si>
    <t>      BIaya Denda Dplk (Pajak&amp;Laporan)</t>
  </si>
  <si>
    <t>F</t>
  </si>
  <si>
    <t>F. Laba Rugi Non-Operasional (D + E)</t>
  </si>
  <si>
    <t>G</t>
  </si>
  <si>
    <t>G. Laba Rugi Tahun Berjalan (C + F)</t>
  </si>
  <si>
    <t>H. Penerimaan Transfer Laba / Rugi</t>
  </si>
  <si>
    <t xml:space="preserve">   Total Pendapatan</t>
  </si>
  <si>
    <t>H</t>
  </si>
  <si>
    <t xml:space="preserve">   Total BIaya</t>
  </si>
  <si>
    <t xml:space="preserve">   Laba Rugi Tahun Berjalan</t>
  </si>
  <si>
    <t>J. Pajak Penghasilan</t>
  </si>
  <si>
    <t>   1. Taksiran Pajak Tahun Berjalan -/-</t>
  </si>
  <si>
    <t>   2. Pajak Tangguhan :</t>
  </si>
  <si>
    <t>      A. Pendapatan Pajak Tangguhan</t>
  </si>
  <si>
    <t>         Pend. Pajak Tangguhan</t>
  </si>
  <si>
    <t>      B. Beban Pajak Tangguhan -/-</t>
  </si>
  <si>
    <t>         BIaya Pajak Tangguhan</t>
  </si>
  <si>
    <t>K. Laba Rugi Bersih (G - J)</t>
  </si>
  <si>
    <t>LABA RUGI BERSIH</t>
  </si>
</sst>
</file>

<file path=xl/styles.xml><?xml version="1.0" encoding="utf-8"?>
<styleSheet xmlns="http://schemas.openxmlformats.org/spreadsheetml/2006/main">
  <numFmts count="11">
    <numFmt numFmtId="176" formatCode="_-&quot;Rp&quot;* #,##0.00_-;\-&quot;Rp&quot;* #,##0.00_-;_-&quot;Rp&quot;* &quot;-&quot;??_-;_-@_-"/>
    <numFmt numFmtId="177" formatCode="_-* #,##0_-;\-* #,##0_-;_-* &quot;-&quot;_-;_-@_-"/>
    <numFmt numFmtId="178" formatCode="_(* #,##0.00_);_(* \(#,##0.00\);_(* &quot;-&quot;??_);_(@_)"/>
    <numFmt numFmtId="179" formatCode="_-&quot;Rp&quot;* #,##0_-;\-&quot;Rp&quot;* #,##0_-;_-&quot;Rp&quot;* &quot;-&quot;??_-;_-@_-"/>
    <numFmt numFmtId="180" formatCode="#,##0;\(#,##0\)"/>
    <numFmt numFmtId="181" formatCode="_(* #,##0_);_(* \(#,##0\);_(* &quot;-&quot;??_);_(@_)"/>
    <numFmt numFmtId="182" formatCode="&quot;$&quot;#,##0"/>
    <numFmt numFmtId="183" formatCode="#,##0.00;\(#,##0.00\)"/>
    <numFmt numFmtId="184" formatCode="mmm\ yyyy"/>
    <numFmt numFmtId="185" formatCode="mmm\-yy"/>
    <numFmt numFmtId="186" formatCode="_-* #,##0.00_-;\-* #,##0.00_-;_-* &quot;-&quot;??_-;_-@_-"/>
  </numFmts>
  <fonts count="52">
    <font>
      <sz val="10"/>
      <color rgb="FF000000"/>
      <name val="Arial"/>
      <charset val="134"/>
    </font>
    <font>
      <sz val="12"/>
      <color rgb="FF000000"/>
      <name val="Calibri Light"/>
      <charset val="134"/>
      <scheme val="major"/>
    </font>
    <font>
      <sz val="10"/>
      <color rgb="FF000000"/>
      <name val="Calibri Light"/>
      <charset val="134"/>
      <scheme val="major"/>
    </font>
    <font>
      <b/>
      <sz val="12"/>
      <color rgb="FF666666"/>
      <name val="Calibri Light"/>
      <charset val="134"/>
      <scheme val="major"/>
    </font>
    <font>
      <b/>
      <sz val="11"/>
      <color rgb="FF666666"/>
      <name val="Calibri Light"/>
      <charset val="134"/>
      <scheme val="major"/>
    </font>
    <font>
      <b/>
      <sz val="12"/>
      <color rgb="FF576475"/>
      <name val="Calibri Light"/>
      <charset val="134"/>
      <scheme val="major"/>
    </font>
    <font>
      <b/>
      <sz val="10"/>
      <color rgb="FFFFFFFF"/>
      <name val="Calibri Light"/>
      <charset val="134"/>
      <scheme val="major"/>
    </font>
    <font>
      <b/>
      <i/>
      <sz val="10"/>
      <color rgb="FFFFFFFF"/>
      <name val="Calibri Light"/>
      <charset val="134"/>
      <scheme val="major"/>
    </font>
    <font>
      <b/>
      <i/>
      <sz val="11"/>
      <color rgb="FFFFFFFF"/>
      <name val="Calibri Light"/>
      <charset val="134"/>
      <scheme val="major"/>
    </font>
    <font>
      <sz val="10"/>
      <color rgb="FFFFFFFF"/>
      <name val="Calibri Light"/>
      <charset val="134"/>
      <scheme val="major"/>
    </font>
    <font>
      <sz val="10"/>
      <color rgb="FF666666"/>
      <name val="Calibri Light"/>
      <charset val="134"/>
      <scheme val="major"/>
    </font>
    <font>
      <sz val="11"/>
      <color rgb="FF666666"/>
      <name val="Calibri Light"/>
      <charset val="134"/>
      <scheme val="major"/>
    </font>
    <font>
      <sz val="12"/>
      <color theme="0"/>
      <name val="Calibri Light"/>
      <charset val="134"/>
      <scheme val="major"/>
    </font>
    <font>
      <sz val="10"/>
      <color rgb="FFD9D9D9"/>
      <name val="Calibri Light"/>
      <charset val="134"/>
      <scheme val="major"/>
    </font>
    <font>
      <i/>
      <sz val="10"/>
      <color rgb="FF334960"/>
      <name val="Calibri Light"/>
      <charset val="134"/>
      <scheme val="major"/>
    </font>
    <font>
      <sz val="10"/>
      <color rgb="FF434343"/>
      <name val="Calibri Light"/>
      <charset val="134"/>
      <scheme val="major"/>
    </font>
    <font>
      <b/>
      <sz val="10"/>
      <name val="Calibri Light"/>
      <charset val="134"/>
      <scheme val="major"/>
    </font>
    <font>
      <b/>
      <i/>
      <sz val="10"/>
      <color rgb="FF666666"/>
      <name val="Calibri Light"/>
      <charset val="134"/>
      <scheme val="major"/>
    </font>
    <font>
      <i/>
      <sz val="10"/>
      <color rgb="FFFFFFFF"/>
      <name val="Calibri Light"/>
      <charset val="134"/>
      <scheme val="major"/>
    </font>
    <font>
      <b/>
      <sz val="10"/>
      <color rgb="FF666666"/>
      <name val="Calibri Light"/>
      <charset val="134"/>
      <scheme val="major"/>
    </font>
    <font>
      <sz val="10"/>
      <name val="Calibri Light"/>
      <charset val="134"/>
      <scheme val="major"/>
    </font>
    <font>
      <b/>
      <i/>
      <sz val="10"/>
      <color rgb="FF334960"/>
      <name val="Calibri Light"/>
      <charset val="134"/>
      <scheme val="major"/>
    </font>
    <font>
      <sz val="11"/>
      <color rgb="FF576475"/>
      <name val="Calibri Light"/>
      <charset val="134"/>
      <scheme val="major"/>
    </font>
    <font>
      <sz val="10"/>
      <color rgb="FF334960"/>
      <name val="Calibri Light"/>
      <charset val="134"/>
      <scheme val="major"/>
    </font>
    <font>
      <b/>
      <sz val="13"/>
      <color rgb="FF002060"/>
      <name val="Calibri Light"/>
      <charset val="134"/>
      <scheme val="major"/>
    </font>
    <font>
      <sz val="13"/>
      <color rgb="FF002060"/>
      <name val="Calibri Light"/>
      <charset val="134"/>
      <scheme val="major"/>
    </font>
    <font>
      <i/>
      <sz val="12"/>
      <color rgb="FF334960"/>
      <name val="Calibri Light"/>
      <charset val="134"/>
      <scheme val="major"/>
    </font>
    <font>
      <sz val="10"/>
      <color theme="0"/>
      <name val="Calibri Light"/>
      <charset val="134"/>
      <scheme val="major"/>
    </font>
    <font>
      <sz val="11"/>
      <color rgb="FF434343"/>
      <name val="Calibri Light"/>
      <charset val="134"/>
      <scheme val="major"/>
    </font>
    <font>
      <sz val="10"/>
      <color rgb="FFFF0000"/>
      <name val="Calibri Light"/>
      <charset val="134"/>
      <scheme val="major"/>
    </font>
    <font>
      <sz val="10"/>
      <color rgb="FF0000FF"/>
      <name val="Calibri Light"/>
      <charset val="134"/>
      <scheme val="major"/>
    </font>
    <font>
      <i/>
      <sz val="10"/>
      <color rgb="FF434343"/>
      <name val="Calibri Light"/>
      <charset val="134"/>
      <scheme val="maj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5" tint="0.599993896298105"/>
        <bgColor rgb="FFFFFFFF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6C7687"/>
        <bgColor rgb="FF6C7687"/>
      </patternFill>
    </fill>
    <fill>
      <patternFill patternType="solid">
        <fgColor theme="9" tint="0.599993896298105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theme="9" tint="0.599993896298105"/>
        <bgColor rgb="FFE8AF6F"/>
      </patternFill>
    </fill>
    <fill>
      <patternFill patternType="solid">
        <fgColor theme="9" tint="0.399975585192419"/>
        <bgColor rgb="FFE69138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9" tint="0.799981688894314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49">
    <border>
      <left/>
      <right/>
      <top/>
      <bottom/>
      <diagonal/>
    </border>
    <border>
      <left style="thin">
        <color theme="9" tint="-0.249977111117893"/>
      </left>
      <right/>
      <top style="thin">
        <color theme="9" tint="-0.249977111117893"/>
      </top>
      <bottom/>
      <diagonal/>
    </border>
    <border>
      <left/>
      <right/>
      <top style="thin">
        <color theme="9" tint="-0.249977111117893"/>
      </top>
      <bottom/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/>
      <right/>
      <top/>
      <bottom style="thin">
        <color theme="9" tint="-0.249977111117893"/>
      </bottom>
      <diagonal/>
    </border>
    <border>
      <left style="thin">
        <color theme="9" tint="-0.249977111117893"/>
      </left>
      <right/>
      <top/>
      <bottom style="thin">
        <color rgb="FF9FC5E8"/>
      </bottom>
      <diagonal/>
    </border>
    <border>
      <left/>
      <right/>
      <top/>
      <bottom style="thin">
        <color rgb="FF9FC5E8"/>
      </bottom>
      <diagonal/>
    </border>
    <border>
      <left style="thin">
        <color theme="9" tint="-0.249977111117893"/>
      </left>
      <right/>
      <top/>
      <bottom style="thin">
        <color rgb="FFEAD1DC"/>
      </bottom>
      <diagonal/>
    </border>
    <border>
      <left/>
      <right/>
      <top/>
      <bottom style="thin">
        <color rgb="FFEAD1DC"/>
      </bottom>
      <diagonal/>
    </border>
    <border>
      <left style="thin">
        <color theme="9" tint="-0.249977111117893"/>
      </left>
      <right/>
      <top style="thin">
        <color rgb="FFEAD1DC"/>
      </top>
      <bottom style="thin">
        <color rgb="FFEAD1DC"/>
      </bottom>
      <diagonal/>
    </border>
    <border>
      <left/>
      <right/>
      <top style="thin">
        <color rgb="FFEAD1DC"/>
      </top>
      <bottom style="thin">
        <color rgb="FFEAD1DC"/>
      </bottom>
      <diagonal/>
    </border>
    <border>
      <left style="thin">
        <color theme="9" tint="-0.249977111117893"/>
      </left>
      <right style="hair">
        <color rgb="FFFFFFFF"/>
      </right>
      <top style="thin">
        <color rgb="FFEAD1DC"/>
      </top>
      <bottom style="thin">
        <color rgb="FFEAD1DC"/>
      </bottom>
      <diagonal/>
    </border>
    <border>
      <left style="hair">
        <color rgb="FFFFFFFF"/>
      </left>
      <right style="thin">
        <color rgb="FFFFFFFF"/>
      </right>
      <top style="thin">
        <color rgb="FFEAD1DC"/>
      </top>
      <bottom style="thin">
        <color rgb="FFEAD1DC"/>
      </bottom>
      <diagonal/>
    </border>
    <border>
      <left/>
      <right style="thin">
        <color theme="9" tint="-0.249977111117893"/>
      </right>
      <top style="thin">
        <color theme="9" tint="-0.249977111117893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theme="9" tint="-0.249977111117893"/>
      </right>
      <top/>
      <bottom style="thin">
        <color rgb="FF9FC5E8"/>
      </bottom>
      <diagonal/>
    </border>
    <border>
      <left/>
      <right style="thin">
        <color theme="9" tint="-0.249977111117893"/>
      </right>
      <top/>
      <bottom style="thin">
        <color rgb="FFEAD1DC"/>
      </bottom>
      <diagonal/>
    </border>
    <border>
      <left/>
      <right style="thin">
        <color theme="9" tint="-0.249977111117893"/>
      </right>
      <top style="thin">
        <color rgb="FFEAD1DC"/>
      </top>
      <bottom style="thin">
        <color rgb="FFEAD1DC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theme="9" tint="0.799981688894314"/>
      </left>
      <right style="thin">
        <color theme="9" tint="0.799981688894314"/>
      </right>
      <top style="thin">
        <color theme="9" tint="0.799981688894314"/>
      </top>
      <bottom style="thin">
        <color theme="9" tint="0.799981688894314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9" tint="-0.249977111117893"/>
      </left>
      <right/>
      <top style="thin">
        <color rgb="FFEAD1DC"/>
      </top>
      <bottom/>
      <diagonal/>
    </border>
    <border>
      <left/>
      <right/>
      <top style="thin">
        <color rgb="FFEAD1DC"/>
      </top>
      <bottom/>
      <diagonal/>
    </border>
    <border>
      <left style="thin">
        <color theme="9" tint="-0.249977111117893"/>
      </left>
      <right/>
      <top style="thin">
        <color rgb="FF9FC5E8"/>
      </top>
      <bottom style="thin">
        <color rgb="FF9FC5E8"/>
      </bottom>
      <diagonal/>
    </border>
    <border>
      <left/>
      <right/>
      <top style="thin">
        <color rgb="FF9FC5E8"/>
      </top>
      <bottom style="thin">
        <color rgb="FF9FC5E8"/>
      </bottom>
      <diagonal/>
    </border>
    <border>
      <left/>
      <right style="thin">
        <color theme="9" tint="-0.249977111117893"/>
      </right>
      <top style="thin">
        <color rgb="FFEAD1DC"/>
      </top>
      <bottom/>
      <diagonal/>
    </border>
    <border>
      <left/>
      <right style="thin">
        <color theme="9" tint="-0.249977111117893"/>
      </right>
      <top style="thin">
        <color rgb="FF9FC5E8"/>
      </top>
      <bottom style="thin">
        <color rgb="FF9FC5E8"/>
      </bottom>
      <diagonal/>
    </border>
    <border>
      <left style="thin">
        <color theme="9" tint="-0.249977111117893"/>
      </left>
      <right/>
      <top style="thin">
        <color rgb="FFEAD1DC"/>
      </top>
      <bottom style="thin">
        <color theme="9" tint="-0.249977111117893"/>
      </bottom>
      <diagonal/>
    </border>
    <border>
      <left/>
      <right/>
      <top style="thin">
        <color rgb="FFEAD1DC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rgb="FFEAD1DC"/>
      </top>
      <bottom style="thin">
        <color theme="9" tint="-0.249977111117893"/>
      </bottom>
      <diagonal/>
    </border>
    <border>
      <left style="thin">
        <color theme="9" tint="0.399945066682943"/>
      </left>
      <right style="thin">
        <color theme="9" tint="0.399945066682943"/>
      </right>
      <top style="thin">
        <color theme="9" tint="0.399945066682943"/>
      </top>
      <bottom style="hair">
        <color theme="9" tint="0.399945066682943"/>
      </bottom>
      <diagonal/>
    </border>
    <border>
      <left style="thin">
        <color theme="9" tint="0.399945066682943"/>
      </left>
      <right style="thin">
        <color theme="9" tint="0.399945066682943"/>
      </right>
      <top style="hair">
        <color theme="9" tint="0.399945066682943"/>
      </top>
      <bottom style="hair">
        <color theme="9" tint="0.399945066682943"/>
      </bottom>
      <diagonal/>
    </border>
    <border>
      <left style="thin">
        <color theme="9" tint="0.399945066682943"/>
      </left>
      <right style="thin">
        <color theme="9" tint="0.399945066682943"/>
      </right>
      <top style="hair">
        <color theme="9" tint="0.399945066682943"/>
      </top>
      <bottom style="thin">
        <color theme="9" tint="0.399945066682943"/>
      </bottom>
      <diagonal/>
    </border>
    <border>
      <left style="thin">
        <color theme="9" tint="0.599963377788629"/>
      </left>
      <right style="thin">
        <color theme="9" tint="0.599963377788629"/>
      </right>
      <top style="thin">
        <color theme="9" tint="0.599963377788629"/>
      </top>
      <bottom style="hair">
        <color theme="9" tint="0.599963377788629"/>
      </bottom>
      <diagonal/>
    </border>
    <border>
      <left style="thin">
        <color theme="9" tint="0.599963377788629"/>
      </left>
      <right style="thin">
        <color theme="9" tint="0.599963377788629"/>
      </right>
      <top style="hair">
        <color theme="9" tint="0.599963377788629"/>
      </top>
      <bottom style="hair">
        <color theme="9" tint="0.599963377788629"/>
      </bottom>
      <diagonal/>
    </border>
    <border>
      <left style="thin">
        <color theme="9" tint="0.599963377788629"/>
      </left>
      <right style="thin">
        <color theme="9" tint="0.599963377788629"/>
      </right>
      <top style="hair">
        <color theme="9" tint="0.599963377788629"/>
      </top>
      <bottom style="thin">
        <color theme="9" tint="0.599963377788629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/>
      <right/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5" fillId="0" borderId="43" applyNumberFormat="0" applyFill="0" applyAlignment="0" applyProtection="0">
      <alignment vertical="center"/>
    </xf>
    <xf numFmtId="177" fontId="0" fillId="0" borderId="0" applyFont="0" applyFill="0" applyBorder="0" applyAlignment="0" applyProtection="0"/>
    <xf numFmtId="178" fontId="34" fillId="0" borderId="0" applyFont="0" applyFill="0" applyBorder="0" applyAlignment="0" applyProtection="0">
      <alignment vertical="center"/>
    </xf>
    <xf numFmtId="179" fontId="34" fillId="0" borderId="0" applyFon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76" fontId="34" fillId="0" borderId="0" applyFont="0" applyFill="0" applyBorder="0" applyAlignment="0" applyProtection="0">
      <alignment vertical="center"/>
    </xf>
    <xf numFmtId="0" fontId="41" fillId="0" borderId="46" applyNumberFormat="0" applyFill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9" fillId="0" borderId="48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34" fillId="20" borderId="42" applyNumberFormat="0" applyFon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6" fillId="0" borderId="41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3" fillId="0" borderId="41" applyNumberFormat="0" applyFill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5" fillId="25" borderId="44" applyNumberFormat="0" applyAlignment="0" applyProtection="0">
      <alignment vertical="center"/>
    </xf>
    <xf numFmtId="0" fontId="38" fillId="21" borderId="45" applyNumberFormat="0" applyAlignment="0" applyProtection="0">
      <alignment vertical="center"/>
    </xf>
    <xf numFmtId="0" fontId="36" fillId="21" borderId="44" applyNumberFormat="0" applyAlignment="0" applyProtection="0">
      <alignment vertical="center"/>
    </xf>
    <xf numFmtId="0" fontId="44" fillId="24" borderId="47" applyNumberFormat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51" fillId="34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</cellStyleXfs>
  <cellXfs count="18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3" fontId="5" fillId="3" borderId="2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3" fontId="5" fillId="3" borderId="4" xfId="0" applyNumberFormat="1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left" vertical="center"/>
    </xf>
    <xf numFmtId="180" fontId="9" fillId="4" borderId="6" xfId="0" applyNumberFormat="1" applyFont="1" applyFill="1" applyBorder="1" applyAlignment="1">
      <alignment horizontal="right" vertical="center"/>
    </xf>
    <xf numFmtId="0" fontId="10" fillId="5" borderId="7" xfId="0" applyFont="1" applyFill="1" applyBorder="1" applyAlignment="1">
      <alignment horizontal="left" vertical="center"/>
    </xf>
    <xf numFmtId="0" fontId="10" fillId="5" borderId="8" xfId="0" applyFont="1" applyFill="1" applyBorder="1" applyAlignment="1">
      <alignment horizontal="center" vertical="center"/>
    </xf>
    <xf numFmtId="181" fontId="11" fillId="5" borderId="8" xfId="0" applyNumberFormat="1" applyFont="1" applyFill="1" applyBorder="1" applyAlignment="1">
      <alignment vertical="center"/>
    </xf>
    <xf numFmtId="181" fontId="10" fillId="5" borderId="8" xfId="0" applyNumberFormat="1" applyFont="1" applyFill="1" applyBorder="1" applyAlignment="1">
      <alignment vertical="center"/>
    </xf>
    <xf numFmtId="0" fontId="10" fillId="6" borderId="9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181" fontId="11" fillId="6" borderId="10" xfId="0" applyNumberFormat="1" applyFont="1" applyFill="1" applyBorder="1" applyAlignment="1">
      <alignment vertical="center"/>
    </xf>
    <xf numFmtId="181" fontId="10" fillId="6" borderId="10" xfId="0" applyNumberFormat="1" applyFont="1" applyFill="1" applyBorder="1" applyAlignment="1">
      <alignment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1" fillId="6" borderId="10" xfId="0" applyFont="1" applyFill="1" applyBorder="1" applyAlignment="1">
      <alignment horizontal="left" vertical="center"/>
    </xf>
    <xf numFmtId="3" fontId="5" fillId="3" borderId="13" xfId="0" applyNumberFormat="1" applyFont="1" applyFill="1" applyBorder="1" applyAlignment="1">
      <alignment horizontal="center" vertical="center"/>
    </xf>
    <xf numFmtId="0" fontId="12" fillId="0" borderId="14" xfId="2" applyNumberFormat="1" applyFont="1" applyBorder="1" applyAlignment="1">
      <alignment horizontal="right" vertical="center"/>
    </xf>
    <xf numFmtId="3" fontId="5" fillId="3" borderId="15" xfId="0" applyNumberFormat="1" applyFont="1" applyFill="1" applyBorder="1" applyAlignment="1">
      <alignment horizontal="center" vertical="center"/>
    </xf>
    <xf numFmtId="0" fontId="12" fillId="0" borderId="16" xfId="2" applyNumberFormat="1" applyFont="1" applyBorder="1" applyAlignment="1">
      <alignment horizontal="right" vertical="center"/>
    </xf>
    <xf numFmtId="180" fontId="9" fillId="4" borderId="17" xfId="0" applyNumberFormat="1" applyFont="1" applyFill="1" applyBorder="1" applyAlignment="1">
      <alignment horizontal="right" vertical="center"/>
    </xf>
    <xf numFmtId="182" fontId="13" fillId="0" borderId="16" xfId="0" applyNumberFormat="1" applyFont="1" applyBorder="1" applyAlignment="1">
      <alignment horizontal="right" vertical="center"/>
    </xf>
    <xf numFmtId="181" fontId="10" fillId="5" borderId="18" xfId="0" applyNumberFormat="1" applyFont="1" applyFill="1" applyBorder="1" applyAlignment="1">
      <alignment vertical="center"/>
    </xf>
    <xf numFmtId="181" fontId="10" fillId="6" borderId="19" xfId="0" applyNumberFormat="1" applyFont="1" applyFill="1" applyBorder="1" applyAlignment="1">
      <alignment vertical="center"/>
    </xf>
    <xf numFmtId="182" fontId="14" fillId="0" borderId="20" xfId="0" applyNumberFormat="1" applyFont="1" applyBorder="1" applyAlignment="1">
      <alignment horizontal="right" vertical="center"/>
    </xf>
    <xf numFmtId="0" fontId="10" fillId="6" borderId="0" xfId="0" applyFont="1" applyFill="1" applyAlignment="1">
      <alignment horizontal="right" vertical="center"/>
    </xf>
    <xf numFmtId="180" fontId="15" fillId="7" borderId="0" xfId="0" applyNumberFormat="1" applyFont="1" applyFill="1" applyAlignment="1">
      <alignment vertical="center"/>
    </xf>
    <xf numFmtId="183" fontId="15" fillId="7" borderId="0" xfId="0" applyNumberFormat="1" applyFont="1" applyFill="1" applyAlignment="1">
      <alignment vertical="center"/>
    </xf>
    <xf numFmtId="180" fontId="15" fillId="8" borderId="0" xfId="0" applyNumberFormat="1" applyFont="1" applyFill="1" applyAlignment="1">
      <alignment vertical="center"/>
    </xf>
    <xf numFmtId="180" fontId="15" fillId="8" borderId="0" xfId="0" applyNumberFormat="1" applyFont="1" applyFill="1" applyAlignment="1">
      <alignment horizontal="right" vertical="center"/>
    </xf>
    <xf numFmtId="183" fontId="15" fillId="8" borderId="0" xfId="0" applyNumberFormat="1" applyFont="1" applyFill="1" applyAlignment="1">
      <alignment horizontal="right" vertical="center"/>
    </xf>
    <xf numFmtId="184" fontId="9" fillId="0" borderId="0" xfId="0" applyNumberFormat="1" applyFont="1" applyFill="1" applyBorder="1" applyAlignment="1">
      <alignment horizontal="center" vertical="center"/>
    </xf>
    <xf numFmtId="182" fontId="13" fillId="0" borderId="14" xfId="0" applyNumberFormat="1" applyFont="1" applyBorder="1" applyAlignment="1">
      <alignment horizontal="right" vertical="center"/>
    </xf>
    <xf numFmtId="182" fontId="13" fillId="0" borderId="0" xfId="0" applyNumberFormat="1" applyFont="1" applyAlignment="1">
      <alignment horizontal="right" vertical="center"/>
    </xf>
    <xf numFmtId="185" fontId="16" fillId="0" borderId="21" xfId="0" applyNumberFormat="1" applyFont="1" applyFill="1" applyBorder="1" applyAlignment="1">
      <alignment horizontal="center" vertical="center"/>
    </xf>
    <xf numFmtId="177" fontId="10" fillId="0" borderId="21" xfId="2" applyFont="1" applyFill="1" applyBorder="1" applyAlignment="1">
      <alignment vertical="center"/>
    </xf>
    <xf numFmtId="182" fontId="14" fillId="0" borderId="22" xfId="0" applyNumberFormat="1" applyFont="1" applyBorder="1" applyAlignment="1">
      <alignment horizontal="right" vertical="center"/>
    </xf>
    <xf numFmtId="182" fontId="14" fillId="0" borderId="0" xfId="0" applyNumberFormat="1" applyFont="1" applyAlignment="1">
      <alignment horizontal="right" vertical="center"/>
    </xf>
    <xf numFmtId="0" fontId="10" fillId="5" borderId="9" xfId="0" applyFont="1" applyFill="1" applyBorder="1" applyAlignment="1">
      <alignment horizontal="left" vertical="center"/>
    </xf>
    <xf numFmtId="0" fontId="17" fillId="5" borderId="10" xfId="0" applyFont="1" applyFill="1" applyBorder="1" applyAlignment="1">
      <alignment horizontal="right" vertical="center"/>
    </xf>
    <xf numFmtId="0" fontId="11" fillId="5" borderId="10" xfId="0" applyFont="1" applyFill="1" applyBorder="1" applyAlignment="1">
      <alignment horizontal="left" vertical="center"/>
    </xf>
    <xf numFmtId="180" fontId="10" fillId="5" borderId="10" xfId="0" applyNumberFormat="1" applyFont="1" applyFill="1" applyBorder="1" applyAlignment="1">
      <alignment horizontal="right" vertical="center"/>
    </xf>
    <xf numFmtId="180" fontId="10" fillId="0" borderId="10" xfId="0" applyNumberFormat="1" applyFont="1" applyBorder="1" applyAlignment="1">
      <alignment horizontal="right" vertical="center"/>
    </xf>
    <xf numFmtId="180" fontId="10" fillId="5" borderId="19" xfId="0" applyNumberFormat="1" applyFont="1" applyFill="1" applyBorder="1" applyAlignment="1">
      <alignment horizontal="right" vertical="center"/>
    </xf>
    <xf numFmtId="180" fontId="10" fillId="0" borderId="19" xfId="0" applyNumberFormat="1" applyFont="1" applyBorder="1" applyAlignment="1">
      <alignment horizontal="right" vertical="center"/>
    </xf>
    <xf numFmtId="177" fontId="14" fillId="0" borderId="21" xfId="2" applyFont="1" applyFill="1" applyBorder="1" applyAlignment="1">
      <alignment horizontal="right" vertical="center"/>
    </xf>
    <xf numFmtId="0" fontId="17" fillId="5" borderId="12" xfId="0" applyFont="1" applyFill="1" applyBorder="1" applyAlignment="1">
      <alignment horizontal="right" vertical="center"/>
    </xf>
    <xf numFmtId="181" fontId="10" fillId="6" borderId="10" xfId="0" applyNumberFormat="1" applyFont="1" applyFill="1" applyBorder="1" applyAlignment="1">
      <alignment horizontal="right" vertical="center"/>
    </xf>
    <xf numFmtId="0" fontId="10" fillId="6" borderId="9" xfId="0" applyFont="1" applyFill="1" applyBorder="1" applyAlignment="1">
      <alignment vertical="center"/>
    </xf>
    <xf numFmtId="0" fontId="10" fillId="6" borderId="10" xfId="0" applyFont="1" applyFill="1" applyBorder="1" applyAlignment="1">
      <alignment vertical="center"/>
    </xf>
    <xf numFmtId="0" fontId="10" fillId="0" borderId="9" xfId="0" applyFont="1" applyFill="1" applyBorder="1" applyAlignment="1">
      <alignment vertical="center"/>
    </xf>
    <xf numFmtId="0" fontId="17" fillId="5" borderId="10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left" vertical="center"/>
    </xf>
    <xf numFmtId="181" fontId="10" fillId="6" borderId="19" xfId="0" applyNumberFormat="1" applyFont="1" applyFill="1" applyBorder="1" applyAlignment="1">
      <alignment horizontal="right" vertical="center"/>
    </xf>
    <xf numFmtId="182" fontId="18" fillId="0" borderId="22" xfId="0" applyNumberFormat="1" applyFont="1" applyBorder="1" applyAlignment="1">
      <alignment horizontal="right" vertical="center"/>
    </xf>
    <xf numFmtId="181" fontId="9" fillId="6" borderId="0" xfId="0" applyNumberFormat="1" applyFont="1" applyFill="1" applyAlignment="1">
      <alignment vertical="center"/>
    </xf>
    <xf numFmtId="182" fontId="18" fillId="0" borderId="22" xfId="0" applyNumberFormat="1" applyFont="1" applyBorder="1" applyAlignment="1">
      <alignment horizontal="left" vertical="center"/>
    </xf>
    <xf numFmtId="177" fontId="13" fillId="0" borderId="21" xfId="2" applyFont="1" applyFill="1" applyBorder="1" applyAlignment="1">
      <alignment horizontal="right" vertical="center"/>
    </xf>
    <xf numFmtId="186" fontId="10" fillId="6" borderId="9" xfId="0" applyNumberFormat="1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177" fontId="10" fillId="6" borderId="10" xfId="2" applyFont="1" applyFill="1" applyBorder="1" applyAlignment="1">
      <alignment horizontal="right" vertical="center"/>
    </xf>
    <xf numFmtId="0" fontId="11" fillId="6" borderId="10" xfId="0" applyFont="1" applyFill="1" applyBorder="1" applyAlignment="1">
      <alignment vertical="center"/>
    </xf>
    <xf numFmtId="0" fontId="10" fillId="6" borderId="23" xfId="0" applyFont="1" applyFill="1" applyBorder="1" applyAlignment="1">
      <alignment horizontal="center" vertical="center"/>
    </xf>
    <xf numFmtId="0" fontId="10" fillId="6" borderId="24" xfId="0" applyFont="1" applyFill="1" applyBorder="1" applyAlignment="1">
      <alignment horizontal="center" vertical="center"/>
    </xf>
    <xf numFmtId="181" fontId="11" fillId="6" borderId="24" xfId="0" applyNumberFormat="1" applyFont="1" applyFill="1" applyBorder="1" applyAlignment="1">
      <alignment vertical="center"/>
    </xf>
    <xf numFmtId="181" fontId="10" fillId="6" borderId="24" xfId="0" applyNumberFormat="1" applyFont="1" applyFill="1" applyBorder="1" applyAlignment="1">
      <alignment horizontal="right" vertical="center"/>
    </xf>
    <xf numFmtId="0" fontId="6" fillId="4" borderId="25" xfId="0" applyFont="1" applyFill="1" applyBorder="1" applyAlignment="1">
      <alignment horizontal="left" vertical="center"/>
    </xf>
    <xf numFmtId="0" fontId="7" fillId="4" borderId="26" xfId="0" applyFont="1" applyFill="1" applyBorder="1" applyAlignment="1">
      <alignment horizontal="center" vertical="center"/>
    </xf>
    <xf numFmtId="0" fontId="8" fillId="4" borderId="26" xfId="0" applyFont="1" applyFill="1" applyBorder="1" applyAlignment="1">
      <alignment horizontal="left" vertical="center"/>
    </xf>
    <xf numFmtId="180" fontId="9" fillId="4" borderId="26" xfId="0" applyNumberFormat="1" applyFont="1" applyFill="1" applyBorder="1" applyAlignment="1">
      <alignment horizontal="right" vertical="center"/>
    </xf>
    <xf numFmtId="0" fontId="17" fillId="5" borderId="8" xfId="0" applyFont="1" applyFill="1" applyBorder="1" applyAlignment="1">
      <alignment horizontal="right" vertical="center"/>
    </xf>
    <xf numFmtId="0" fontId="11" fillId="5" borderId="8" xfId="0" applyFont="1" applyFill="1" applyBorder="1" applyAlignment="1">
      <alignment horizontal="left" vertical="center"/>
    </xf>
    <xf numFmtId="180" fontId="10" fillId="5" borderId="8" xfId="0" applyNumberFormat="1" applyFont="1" applyFill="1" applyBorder="1" applyAlignment="1">
      <alignment horizontal="right" vertical="center"/>
    </xf>
    <xf numFmtId="0" fontId="19" fillId="6" borderId="9" xfId="0" applyFont="1" applyFill="1" applyBorder="1" applyAlignment="1">
      <alignment horizontal="center" vertical="center"/>
    </xf>
    <xf numFmtId="0" fontId="19" fillId="6" borderId="10" xfId="0" applyFont="1" applyFill="1" applyBorder="1" applyAlignment="1">
      <alignment horizontal="center" vertical="center"/>
    </xf>
    <xf numFmtId="181" fontId="4" fillId="6" borderId="10" xfId="0" applyNumberFormat="1" applyFont="1" applyFill="1" applyBorder="1" applyAlignment="1">
      <alignment vertical="center"/>
    </xf>
    <xf numFmtId="181" fontId="19" fillId="6" borderId="10" xfId="0" applyNumberFormat="1" applyFont="1" applyFill="1" applyBorder="1" applyAlignment="1">
      <alignment horizontal="right" vertical="center"/>
    </xf>
    <xf numFmtId="0" fontId="10" fillId="0" borderId="10" xfId="0" applyFont="1" applyFill="1" applyBorder="1" applyAlignment="1">
      <alignment horizontal="center" vertical="center"/>
    </xf>
    <xf numFmtId="181" fontId="11" fillId="0" borderId="10" xfId="0" applyNumberFormat="1" applyFont="1" applyFill="1" applyBorder="1" applyAlignment="1">
      <alignment vertical="center"/>
    </xf>
    <xf numFmtId="181" fontId="10" fillId="0" borderId="10" xfId="0" applyNumberFormat="1" applyFont="1" applyFill="1" applyBorder="1" applyAlignment="1">
      <alignment horizontal="right" vertical="center"/>
    </xf>
    <xf numFmtId="182" fontId="14" fillId="0" borderId="0" xfId="0" applyNumberFormat="1" applyFont="1" applyAlignment="1">
      <alignment horizontal="left" vertical="center"/>
    </xf>
    <xf numFmtId="181" fontId="10" fillId="6" borderId="27" xfId="0" applyNumberFormat="1" applyFont="1" applyFill="1" applyBorder="1" applyAlignment="1">
      <alignment horizontal="right" vertical="center"/>
    </xf>
    <xf numFmtId="180" fontId="9" fillId="4" borderId="28" xfId="0" applyNumberFormat="1" applyFont="1" applyFill="1" applyBorder="1" applyAlignment="1">
      <alignment horizontal="right" vertical="center"/>
    </xf>
    <xf numFmtId="180" fontId="10" fillId="5" borderId="18" xfId="0" applyNumberFormat="1" applyFont="1" applyFill="1" applyBorder="1" applyAlignment="1">
      <alignment horizontal="right" vertical="center"/>
    </xf>
    <xf numFmtId="181" fontId="19" fillId="6" borderId="19" xfId="0" applyNumberFormat="1" applyFont="1" applyFill="1" applyBorder="1" applyAlignment="1">
      <alignment horizontal="right" vertical="center"/>
    </xf>
    <xf numFmtId="177" fontId="20" fillId="0" borderId="21" xfId="2" applyFont="1" applyFill="1" applyBorder="1" applyAlignment="1">
      <alignment vertical="center"/>
    </xf>
    <xf numFmtId="178" fontId="10" fillId="6" borderId="10" xfId="0" applyNumberFormat="1" applyFont="1" applyFill="1" applyBorder="1" applyAlignment="1">
      <alignment horizontal="right" vertical="center"/>
    </xf>
    <xf numFmtId="178" fontId="10" fillId="6" borderId="19" xfId="0" applyNumberFormat="1" applyFont="1" applyFill="1" applyBorder="1" applyAlignment="1">
      <alignment horizontal="right" vertical="center"/>
    </xf>
    <xf numFmtId="0" fontId="10" fillId="9" borderId="9" xfId="0" applyFont="1" applyFill="1" applyBorder="1" applyAlignment="1">
      <alignment vertical="center"/>
    </xf>
    <xf numFmtId="0" fontId="10" fillId="9" borderId="10" xfId="0" applyFont="1" applyFill="1" applyBorder="1" applyAlignment="1">
      <alignment vertical="center"/>
    </xf>
    <xf numFmtId="181" fontId="11" fillId="9" borderId="10" xfId="0" applyNumberFormat="1" applyFont="1" applyFill="1" applyBorder="1" applyAlignment="1">
      <alignment vertical="center"/>
    </xf>
    <xf numFmtId="181" fontId="10" fillId="9" borderId="10" xfId="0" applyNumberFormat="1" applyFont="1" applyFill="1" applyBorder="1" applyAlignment="1">
      <alignment horizontal="right" vertical="center"/>
    </xf>
    <xf numFmtId="0" fontId="10" fillId="10" borderId="9" xfId="0" applyFont="1" applyFill="1" applyBorder="1" applyAlignment="1">
      <alignment vertical="center"/>
    </xf>
    <xf numFmtId="0" fontId="10" fillId="10" borderId="10" xfId="0" applyFont="1" applyFill="1" applyBorder="1" applyAlignment="1">
      <alignment vertical="center"/>
    </xf>
    <xf numFmtId="0" fontId="11" fillId="10" borderId="10" xfId="0" applyFont="1" applyFill="1" applyBorder="1" applyAlignment="1">
      <alignment vertical="center"/>
    </xf>
    <xf numFmtId="181" fontId="10" fillId="10" borderId="10" xfId="0" applyNumberFormat="1" applyFont="1" applyFill="1" applyBorder="1" applyAlignment="1">
      <alignment horizontal="right" vertical="center"/>
    </xf>
    <xf numFmtId="0" fontId="10" fillId="11" borderId="29" xfId="0" applyFont="1" applyFill="1" applyBorder="1" applyAlignment="1">
      <alignment vertical="center"/>
    </xf>
    <xf numFmtId="0" fontId="10" fillId="11" borderId="30" xfId="0" applyFont="1" applyFill="1" applyBorder="1" applyAlignment="1">
      <alignment vertical="center"/>
    </xf>
    <xf numFmtId="0" fontId="11" fillId="11" borderId="30" xfId="0" applyFont="1" applyFill="1" applyBorder="1" applyAlignment="1">
      <alignment vertical="center"/>
    </xf>
    <xf numFmtId="181" fontId="10" fillId="11" borderId="30" xfId="0" applyNumberFormat="1" applyFont="1" applyFill="1" applyBorder="1" applyAlignment="1">
      <alignment horizontal="right" vertical="center"/>
    </xf>
    <xf numFmtId="0" fontId="21" fillId="0" borderId="0" xfId="0" applyFont="1" applyAlignment="1">
      <alignment horizontal="right" vertical="center"/>
    </xf>
    <xf numFmtId="0" fontId="22" fillId="0" borderId="0" xfId="0" applyFont="1" applyAlignment="1">
      <alignment horizontal="left" vertical="center"/>
    </xf>
    <xf numFmtId="180" fontId="23" fillId="0" borderId="0" xfId="0" applyNumberFormat="1" applyFont="1" applyAlignment="1">
      <alignment horizontal="right" vertical="center"/>
    </xf>
    <xf numFmtId="0" fontId="24" fillId="12" borderId="1" xfId="0" applyFont="1" applyFill="1" applyBorder="1" applyAlignment="1">
      <alignment horizontal="center" vertical="center" wrapText="1"/>
    </xf>
    <xf numFmtId="0" fontId="24" fillId="13" borderId="2" xfId="0" applyFont="1" applyFill="1" applyBorder="1" applyAlignment="1">
      <alignment vertical="center"/>
    </xf>
    <xf numFmtId="0" fontId="25" fillId="14" borderId="2" xfId="0" applyFont="1" applyFill="1" applyBorder="1" applyAlignment="1">
      <alignment vertical="center"/>
    </xf>
    <xf numFmtId="0" fontId="25" fillId="14" borderId="13" xfId="0" applyFont="1" applyFill="1" applyBorder="1" applyAlignment="1">
      <alignment vertical="center"/>
    </xf>
    <xf numFmtId="181" fontId="10" fillId="5" borderId="8" xfId="0" applyNumberFormat="1" applyFont="1" applyFill="1" applyBorder="1" applyAlignment="1">
      <alignment horizontal="right" vertical="center"/>
    </xf>
    <xf numFmtId="181" fontId="10" fillId="6" borderId="0" xfId="0" applyNumberFormat="1" applyFont="1" applyFill="1" applyAlignment="1">
      <alignment vertical="center"/>
    </xf>
    <xf numFmtId="181" fontId="10" fillId="9" borderId="19" xfId="0" applyNumberFormat="1" applyFont="1" applyFill="1" applyBorder="1" applyAlignment="1">
      <alignment horizontal="right" vertical="center"/>
    </xf>
    <xf numFmtId="181" fontId="10" fillId="10" borderId="19" xfId="0" applyNumberFormat="1" applyFont="1" applyFill="1" applyBorder="1" applyAlignment="1">
      <alignment horizontal="right" vertical="center"/>
    </xf>
    <xf numFmtId="181" fontId="10" fillId="11" borderId="31" xfId="0" applyNumberFormat="1" applyFont="1" applyFill="1" applyBorder="1" applyAlignment="1">
      <alignment horizontal="right" vertical="center"/>
    </xf>
    <xf numFmtId="180" fontId="2" fillId="0" borderId="16" xfId="0" applyNumberFormat="1" applyFont="1" applyBorder="1" applyAlignment="1">
      <alignment horizontal="right" vertical="center"/>
    </xf>
    <xf numFmtId="182" fontId="26" fillId="0" borderId="14" xfId="0" applyNumberFormat="1" applyFont="1" applyBorder="1" applyAlignment="1">
      <alignment horizontal="right" vertical="center"/>
    </xf>
    <xf numFmtId="182" fontId="26" fillId="0" borderId="16" xfId="0" applyNumberFormat="1" applyFont="1" applyBorder="1" applyAlignment="1">
      <alignment horizontal="right" vertical="center"/>
    </xf>
    <xf numFmtId="181" fontId="10" fillId="5" borderId="18" xfId="0" applyNumberFormat="1" applyFont="1" applyFill="1" applyBorder="1" applyAlignment="1">
      <alignment horizontal="right" vertical="center"/>
    </xf>
    <xf numFmtId="177" fontId="23" fillId="0" borderId="21" xfId="2" applyFont="1" applyFill="1" applyBorder="1" applyAlignment="1">
      <alignment horizontal="right" vertical="center"/>
    </xf>
    <xf numFmtId="182" fontId="14" fillId="0" borderId="0" xfId="0" applyNumberFormat="1" applyFont="1" applyFill="1" applyBorder="1" applyAlignment="1">
      <alignment horizontal="right" vertical="center"/>
    </xf>
    <xf numFmtId="182" fontId="26" fillId="0" borderId="0" xfId="0" applyNumberFormat="1" applyFont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16" fillId="15" borderId="32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181" fontId="10" fillId="0" borderId="33" xfId="0" applyNumberFormat="1" applyFont="1" applyFill="1" applyBorder="1" applyAlignment="1">
      <alignment vertical="center"/>
    </xf>
    <xf numFmtId="183" fontId="23" fillId="0" borderId="0" xfId="0" applyNumberFormat="1" applyFont="1" applyFill="1" applyBorder="1" applyAlignment="1">
      <alignment horizontal="right" vertical="center"/>
    </xf>
    <xf numFmtId="181" fontId="27" fillId="6" borderId="0" xfId="0" applyNumberFormat="1" applyFont="1" applyFill="1" applyAlignment="1">
      <alignment vertical="center"/>
    </xf>
    <xf numFmtId="0" fontId="27" fillId="6" borderId="0" xfId="0" applyNumberFormat="1" applyFont="1" applyFill="1" applyAlignment="1">
      <alignment vertical="center"/>
    </xf>
    <xf numFmtId="181" fontId="19" fillId="15" borderId="33" xfId="0" applyNumberFormat="1" applyFont="1" applyFill="1" applyBorder="1" applyAlignment="1">
      <alignment horizontal="center" vertical="center"/>
    </xf>
    <xf numFmtId="178" fontId="10" fillId="0" borderId="33" xfId="0" applyNumberFormat="1" applyFont="1" applyFill="1" applyBorder="1" applyAlignment="1">
      <alignment vertical="center"/>
    </xf>
    <xf numFmtId="177" fontId="10" fillId="0" borderId="33" xfId="2" applyFont="1" applyFill="1" applyBorder="1" applyAlignment="1">
      <alignment vertical="center"/>
    </xf>
    <xf numFmtId="177" fontId="10" fillId="0" borderId="34" xfId="2" applyFont="1" applyFill="1" applyBorder="1" applyAlignment="1">
      <alignment vertical="center"/>
    </xf>
    <xf numFmtId="181" fontId="10" fillId="0" borderId="0" xfId="0" applyNumberFormat="1" applyFont="1" applyFill="1" applyBorder="1" applyAlignment="1">
      <alignment vertical="center"/>
    </xf>
    <xf numFmtId="0" fontId="16" fillId="15" borderId="35" xfId="0" applyFont="1" applyFill="1" applyBorder="1" applyAlignment="1">
      <alignment horizontal="center" vertical="center"/>
    </xf>
    <xf numFmtId="181" fontId="10" fillId="5" borderId="10" xfId="0" applyNumberFormat="1" applyFont="1" applyFill="1" applyBorder="1" applyAlignment="1">
      <alignment horizontal="right" vertical="center"/>
    </xf>
    <xf numFmtId="181" fontId="28" fillId="6" borderId="10" xfId="0" applyNumberFormat="1" applyFont="1" applyFill="1" applyBorder="1" applyAlignment="1">
      <alignment vertical="center"/>
    </xf>
    <xf numFmtId="181" fontId="10" fillId="5" borderId="19" xfId="0" applyNumberFormat="1" applyFont="1" applyFill="1" applyBorder="1" applyAlignment="1">
      <alignment horizontal="right" vertical="center"/>
    </xf>
    <xf numFmtId="181" fontId="29" fillId="6" borderId="0" xfId="0" applyNumberFormat="1" applyFont="1" applyFill="1" applyAlignment="1">
      <alignment vertical="center"/>
    </xf>
    <xf numFmtId="177" fontId="10" fillId="6" borderId="19" xfId="2" applyFont="1" applyFill="1" applyBorder="1" applyAlignment="1">
      <alignment horizontal="right" vertical="center"/>
    </xf>
    <xf numFmtId="181" fontId="10" fillId="0" borderId="36" xfId="0" applyNumberFormat="1" applyFont="1" applyFill="1" applyBorder="1" applyAlignment="1">
      <alignment vertical="center"/>
    </xf>
    <xf numFmtId="182" fontId="14" fillId="0" borderId="36" xfId="0" applyNumberFormat="1" applyFont="1" applyFill="1" applyBorder="1" applyAlignment="1">
      <alignment horizontal="right" vertical="center"/>
    </xf>
    <xf numFmtId="0" fontId="16" fillId="15" borderId="36" xfId="0" applyFont="1" applyFill="1" applyBorder="1" applyAlignment="1">
      <alignment horizontal="center" vertical="center"/>
    </xf>
    <xf numFmtId="181" fontId="19" fillId="15" borderId="36" xfId="0" applyNumberFormat="1" applyFont="1" applyFill="1" applyBorder="1" applyAlignment="1">
      <alignment horizontal="center" vertical="center"/>
    </xf>
    <xf numFmtId="181" fontId="20" fillId="0" borderId="36" xfId="0" applyNumberFormat="1" applyFont="1" applyFill="1" applyBorder="1" applyAlignment="1">
      <alignment vertical="center"/>
    </xf>
    <xf numFmtId="178" fontId="20" fillId="0" borderId="36" xfId="0" applyNumberFormat="1" applyFont="1" applyFill="1" applyBorder="1" applyAlignment="1">
      <alignment vertical="center"/>
    </xf>
    <xf numFmtId="0" fontId="6" fillId="4" borderId="9" xfId="0" applyFont="1" applyFill="1" applyBorder="1" applyAlignment="1">
      <alignment horizontal="left" vertical="center"/>
    </xf>
    <xf numFmtId="0" fontId="7" fillId="4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left" vertical="center"/>
    </xf>
    <xf numFmtId="180" fontId="9" fillId="4" borderId="10" xfId="0" applyNumberFormat="1" applyFont="1" applyFill="1" applyBorder="1" applyAlignment="1">
      <alignment horizontal="right" vertical="center"/>
    </xf>
    <xf numFmtId="180" fontId="9" fillId="4" borderId="19" xfId="0" applyNumberFormat="1" applyFont="1" applyFill="1" applyBorder="1" applyAlignment="1">
      <alignment horizontal="right" vertical="center"/>
    </xf>
    <xf numFmtId="181" fontId="29" fillId="0" borderId="36" xfId="0" applyNumberFormat="1" applyFont="1" applyFill="1" applyBorder="1" applyAlignment="1">
      <alignment vertical="center"/>
    </xf>
    <xf numFmtId="181" fontId="10" fillId="0" borderId="37" xfId="0" applyNumberFormat="1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0" fillId="16" borderId="9" xfId="0" applyFont="1" applyFill="1" applyBorder="1" applyAlignment="1">
      <alignment horizontal="center" vertical="center"/>
    </xf>
    <xf numFmtId="181" fontId="10" fillId="17" borderId="10" xfId="0" applyNumberFormat="1" applyFont="1" applyFill="1" applyBorder="1" applyAlignment="1">
      <alignment horizontal="right" vertical="center"/>
    </xf>
    <xf numFmtId="181" fontId="15" fillId="6" borderId="0" xfId="0" applyNumberFormat="1" applyFont="1" applyFill="1" applyAlignment="1">
      <alignment horizontal="right" vertical="center"/>
    </xf>
    <xf numFmtId="181" fontId="9" fillId="6" borderId="0" xfId="0" applyNumberFormat="1" applyFont="1" applyFill="1" applyAlignment="1">
      <alignment horizontal="right" vertical="center"/>
    </xf>
    <xf numFmtId="181" fontId="10" fillId="17" borderId="19" xfId="0" applyNumberFormat="1" applyFont="1" applyFill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181" fontId="30" fillId="6" borderId="0" xfId="0" applyNumberFormat="1" applyFont="1" applyFill="1" applyAlignment="1">
      <alignment vertical="center"/>
    </xf>
    <xf numFmtId="0" fontId="11" fillId="6" borderId="24" xfId="0" applyFont="1" applyFill="1" applyBorder="1" applyAlignment="1">
      <alignment vertical="center"/>
    </xf>
    <xf numFmtId="0" fontId="19" fillId="18" borderId="38" xfId="0" applyFont="1" applyFill="1" applyBorder="1" applyAlignment="1">
      <alignment horizontal="center" vertical="center"/>
    </xf>
    <xf numFmtId="0" fontId="19" fillId="18" borderId="39" xfId="0" applyFont="1" applyFill="1" applyBorder="1" applyAlignment="1">
      <alignment horizontal="center" vertical="center"/>
    </xf>
    <xf numFmtId="0" fontId="4" fillId="18" borderId="39" xfId="0" applyFont="1" applyFill="1" applyBorder="1" applyAlignment="1">
      <alignment vertical="center"/>
    </xf>
    <xf numFmtId="181" fontId="19" fillId="18" borderId="39" xfId="0" applyNumberFormat="1" applyFont="1" applyFill="1" applyBorder="1" applyAlignment="1">
      <alignment horizontal="right" vertical="center"/>
    </xf>
    <xf numFmtId="0" fontId="6" fillId="4" borderId="3" xfId="0" applyFont="1" applyFill="1" applyBorder="1" applyAlignment="1">
      <alignment horizontal="left" vertical="center"/>
    </xf>
    <xf numFmtId="0" fontId="7" fillId="4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left" vertical="center"/>
    </xf>
    <xf numFmtId="180" fontId="9" fillId="4" borderId="4" xfId="0" applyNumberFormat="1" applyFont="1" applyFill="1" applyBorder="1" applyAlignment="1">
      <alignment horizontal="right" vertical="center"/>
    </xf>
    <xf numFmtId="180" fontId="31" fillId="0" borderId="0" xfId="0" applyNumberFormat="1" applyFont="1" applyAlignment="1">
      <alignment horizontal="right" vertical="center"/>
    </xf>
    <xf numFmtId="181" fontId="15" fillId="6" borderId="0" xfId="0" applyNumberFormat="1" applyFont="1" applyFill="1" applyBorder="1" applyAlignment="1">
      <alignment horizontal="right" vertical="center"/>
    </xf>
    <xf numFmtId="181" fontId="19" fillId="18" borderId="40" xfId="0" applyNumberFormat="1" applyFont="1" applyFill="1" applyBorder="1" applyAlignment="1">
      <alignment horizontal="right" vertical="center"/>
    </xf>
    <xf numFmtId="180" fontId="9" fillId="4" borderId="15" xfId="0" applyNumberFormat="1" applyFont="1" applyFill="1" applyBorder="1" applyAlignment="1">
      <alignment horizontal="right" vertical="center"/>
    </xf>
  </cellXfs>
  <cellStyles count="49">
    <cellStyle name="Normal" xfId="0" builtinId="0"/>
    <cellStyle name="Kepala 3" xfId="1" builtinId="18"/>
    <cellStyle name="Koma [0]" xfId="2" builtinId="6"/>
    <cellStyle name="Koma" xfId="3" builtinId="3"/>
    <cellStyle name="Mata Uang [0]" xfId="4" builtinId="7"/>
    <cellStyle name="20% - Aksen4" xfId="5" builtinId="42"/>
    <cellStyle name="Mata Uang" xfId="6" builtinId="4"/>
    <cellStyle name="Sel Ditautkan" xfId="7" builtinId="24"/>
    <cellStyle name="Persen" xfId="8" builtinId="5"/>
    <cellStyle name="Kepala 4" xfId="9" builtinId="19"/>
    <cellStyle name="Hyperlink" xfId="10" builtinId="8"/>
    <cellStyle name="20% - Aksen6" xfId="11" builtinId="50"/>
    <cellStyle name="Total" xfId="12" builtinId="25"/>
    <cellStyle name="Hyperlink yang Diikuti" xfId="13" builtinId="9"/>
    <cellStyle name="20% - Aksen2" xfId="14" builtinId="34"/>
    <cellStyle name="Catatan" xfId="15" builtinId="10"/>
    <cellStyle name="Teks Peringatan" xfId="16" builtinId="11"/>
    <cellStyle name="Kepala 2" xfId="17" builtinId="17"/>
    <cellStyle name="Judul" xfId="18" builtinId="15"/>
    <cellStyle name="Aksen3" xfId="19" builtinId="37"/>
    <cellStyle name="Teks CExplanatory" xfId="20" builtinId="53"/>
    <cellStyle name="Kepala 1" xfId="21" builtinId="16"/>
    <cellStyle name="60% - Aksen2" xfId="22" builtinId="36"/>
    <cellStyle name="input" xfId="23" builtinId="20"/>
    <cellStyle name="Output" xfId="24" builtinId="21"/>
    <cellStyle name="Perhitungan" xfId="25" builtinId="22"/>
    <cellStyle name="Cek Sel" xfId="26" builtinId="23"/>
    <cellStyle name="20% - Aksen5" xfId="27" builtinId="46"/>
    <cellStyle name="Baik" xfId="28" builtinId="26"/>
    <cellStyle name="Buruk" xfId="29" builtinId="27"/>
    <cellStyle name="Netral" xfId="30" builtinId="28"/>
    <cellStyle name="Aksen1" xfId="31" builtinId="29"/>
    <cellStyle name="20% - Aksen1" xfId="32" builtinId="30"/>
    <cellStyle name="40% - Aksen1" xfId="33" builtinId="31"/>
    <cellStyle name="60% - Aksen1" xfId="34" builtinId="32"/>
    <cellStyle name="Aksen2" xfId="35" builtinId="33"/>
    <cellStyle name="40% - Aksen2" xfId="36" builtinId="35"/>
    <cellStyle name="20% - Aksen3" xfId="37" builtinId="38"/>
    <cellStyle name="40% - Aksen3" xfId="38" builtinId="39"/>
    <cellStyle name="60% - Aksen3" xfId="39" builtinId="40"/>
    <cellStyle name="Aksen4" xfId="40" builtinId="41"/>
    <cellStyle name="40% - Aksen4" xfId="41" builtinId="43"/>
    <cellStyle name="60% - Aksen4" xfId="42" builtinId="44"/>
    <cellStyle name="Aksen5" xfId="43" builtinId="45"/>
    <cellStyle name="40% - Aksen5" xfId="44" builtinId="47"/>
    <cellStyle name="60% - Aksen5" xfId="45" builtinId="48"/>
    <cellStyle name="Aksen6" xfId="46" builtinId="49"/>
    <cellStyle name="40% - Aksen6" xfId="47" builtinId="51"/>
    <cellStyle name="60% - Aksen6" xfId="48" builtinId="52"/>
  </cellStyles>
  <dxfs count="2"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8.xml"/><Relationship Id="rId8" Type="http://schemas.openxmlformats.org/officeDocument/2006/relationships/externalLink" Target="externalLinks/externalLink7.xml"/><Relationship Id="rId7" Type="http://schemas.openxmlformats.org/officeDocument/2006/relationships/externalLink" Target="externalLinks/externalLink6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2" Type="http://schemas.openxmlformats.org/officeDocument/2006/relationships/sharedStrings" Target="sharedStrings.xml"/><Relationship Id="rId41" Type="http://schemas.openxmlformats.org/officeDocument/2006/relationships/styles" Target="styles.xml"/><Relationship Id="rId4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39" Type="http://schemas.openxmlformats.org/officeDocument/2006/relationships/externalLink" Target="externalLinks/externalLink38.xml"/><Relationship Id="rId38" Type="http://schemas.openxmlformats.org/officeDocument/2006/relationships/externalLink" Target="externalLinks/externalLink37.xml"/><Relationship Id="rId37" Type="http://schemas.openxmlformats.org/officeDocument/2006/relationships/externalLink" Target="externalLinks/externalLink36.xml"/><Relationship Id="rId36" Type="http://schemas.openxmlformats.org/officeDocument/2006/relationships/externalLink" Target="externalLinks/externalLink35.xml"/><Relationship Id="rId35" Type="http://schemas.openxmlformats.org/officeDocument/2006/relationships/externalLink" Target="externalLinks/externalLink34.xml"/><Relationship Id="rId34" Type="http://schemas.openxmlformats.org/officeDocument/2006/relationships/externalLink" Target="externalLinks/externalLink33.xml"/><Relationship Id="rId33" Type="http://schemas.openxmlformats.org/officeDocument/2006/relationships/externalLink" Target="externalLinks/externalLink32.xml"/><Relationship Id="rId32" Type="http://schemas.openxmlformats.org/officeDocument/2006/relationships/externalLink" Target="externalLinks/externalLink31.xml"/><Relationship Id="rId31" Type="http://schemas.openxmlformats.org/officeDocument/2006/relationships/externalLink" Target="externalLinks/externalLink30.xml"/><Relationship Id="rId30" Type="http://schemas.openxmlformats.org/officeDocument/2006/relationships/externalLink" Target="externalLinks/externalLink29.xml"/><Relationship Id="rId3" Type="http://schemas.openxmlformats.org/officeDocument/2006/relationships/externalLink" Target="externalLinks/externalLink2.xml"/><Relationship Id="rId29" Type="http://schemas.openxmlformats.org/officeDocument/2006/relationships/externalLink" Target="externalLinks/externalLink28.xml"/><Relationship Id="rId28" Type="http://schemas.openxmlformats.org/officeDocument/2006/relationships/externalLink" Target="externalLinks/externalLink27.xml"/><Relationship Id="rId27" Type="http://schemas.openxmlformats.org/officeDocument/2006/relationships/externalLink" Target="externalLinks/externalLink26.xml"/><Relationship Id="rId26" Type="http://schemas.openxmlformats.org/officeDocument/2006/relationships/externalLink" Target="externalLinks/externalLink25.xml"/><Relationship Id="rId25" Type="http://schemas.openxmlformats.org/officeDocument/2006/relationships/externalLink" Target="externalLinks/externalLink24.xml"/><Relationship Id="rId24" Type="http://schemas.openxmlformats.org/officeDocument/2006/relationships/externalLink" Target="externalLinks/externalLink23.xml"/><Relationship Id="rId23" Type="http://schemas.openxmlformats.org/officeDocument/2006/relationships/externalLink" Target="externalLinks/externalLink22.xml"/><Relationship Id="rId22" Type="http://schemas.openxmlformats.org/officeDocument/2006/relationships/externalLink" Target="externalLinks/externalLink21.xml"/><Relationship Id="rId21" Type="http://schemas.openxmlformats.org/officeDocument/2006/relationships/externalLink" Target="externalLinks/externalLink20.xml"/><Relationship Id="rId20" Type="http://schemas.openxmlformats.org/officeDocument/2006/relationships/externalLink" Target="externalLinks/externalLink19.xml"/><Relationship Id="rId2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8.xml"/><Relationship Id="rId18" Type="http://schemas.openxmlformats.org/officeDocument/2006/relationships/externalLink" Target="externalLinks/externalLink17.xml"/><Relationship Id="rId17" Type="http://schemas.openxmlformats.org/officeDocument/2006/relationships/externalLink" Target="externalLinks/externalLink16.xml"/><Relationship Id="rId16" Type="http://schemas.openxmlformats.org/officeDocument/2006/relationships/externalLink" Target="externalLinks/externalLink15.xml"/><Relationship Id="rId15" Type="http://schemas.openxmlformats.org/officeDocument/2006/relationships/externalLink" Target="externalLinks/externalLink14.xml"/><Relationship Id="rId14" Type="http://schemas.openxmlformats.org/officeDocument/2006/relationships/externalLink" Target="externalLinks/externalLink13.xml"/><Relationship Id="rId13" Type="http://schemas.openxmlformats.org/officeDocument/2006/relationships/externalLink" Target="externalLinks/externalLink12.xml"/><Relationship Id="rId12" Type="http://schemas.openxmlformats.org/officeDocument/2006/relationships/externalLink" Target="externalLinks/externalLink11.xml"/><Relationship Id="rId11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9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21</xdr:col>
      <xdr:colOff>0</xdr:colOff>
      <xdr:row>0</xdr:row>
      <xdr:rowOff>0</xdr:rowOff>
    </xdr:from>
    <xdr:ext cx="695325" cy="323850"/>
    <xdr:pic>
      <xdr:nvPicPr>
        <xdr:cNvPr id="4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2364700" y="0"/>
          <a:ext cx="695325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0</xdr:row>
      <xdr:rowOff>0</xdr:rowOff>
    </xdr:from>
    <xdr:ext cx="695325" cy="323850"/>
    <xdr:pic>
      <xdr:nvPicPr>
        <xdr:cNvPr id="5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2364700" y="0"/>
          <a:ext cx="695325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0</xdr:row>
      <xdr:rowOff>0</xdr:rowOff>
    </xdr:from>
    <xdr:ext cx="695325" cy="323850"/>
    <xdr:pic>
      <xdr:nvPicPr>
        <xdr:cNvPr id="6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2364700" y="0"/>
          <a:ext cx="695325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0</xdr:row>
      <xdr:rowOff>0</xdr:rowOff>
    </xdr:from>
    <xdr:ext cx="695325" cy="323850"/>
    <xdr:pic>
      <xdr:nvPicPr>
        <xdr:cNvPr id="7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2364700" y="0"/>
          <a:ext cx="695325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0</xdr:row>
      <xdr:rowOff>0</xdr:rowOff>
    </xdr:from>
    <xdr:ext cx="695325" cy="323850"/>
    <xdr:pic>
      <xdr:nvPicPr>
        <xdr:cNvPr id="8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2364700" y="0"/>
          <a:ext cx="695325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0</xdr:row>
      <xdr:rowOff>0</xdr:rowOff>
    </xdr:from>
    <xdr:ext cx="695325" cy="323850"/>
    <xdr:pic>
      <xdr:nvPicPr>
        <xdr:cNvPr id="9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2364700" y="0"/>
          <a:ext cx="695325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0</xdr:row>
      <xdr:rowOff>0</xdr:rowOff>
    </xdr:from>
    <xdr:ext cx="695325" cy="323850"/>
    <xdr:pic>
      <xdr:nvPicPr>
        <xdr:cNvPr id="10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2364700" y="0"/>
          <a:ext cx="695325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0</xdr:row>
      <xdr:rowOff>0</xdr:rowOff>
    </xdr:from>
    <xdr:ext cx="695325" cy="323850"/>
    <xdr:pic>
      <xdr:nvPicPr>
        <xdr:cNvPr id="11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2364700" y="0"/>
          <a:ext cx="695325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0</xdr:row>
      <xdr:rowOff>0</xdr:rowOff>
    </xdr:from>
    <xdr:ext cx="695325" cy="323850"/>
    <xdr:pic>
      <xdr:nvPicPr>
        <xdr:cNvPr id="12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2364700" y="0"/>
          <a:ext cx="695325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0</xdr:row>
      <xdr:rowOff>0</xdr:rowOff>
    </xdr:from>
    <xdr:ext cx="695325" cy="323850"/>
    <xdr:pic>
      <xdr:nvPicPr>
        <xdr:cNvPr id="13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2364700" y="0"/>
          <a:ext cx="695325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0</xdr:row>
      <xdr:rowOff>0</xdr:rowOff>
    </xdr:from>
    <xdr:ext cx="695325" cy="323850"/>
    <xdr:pic>
      <xdr:nvPicPr>
        <xdr:cNvPr id="14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2364700" y="0"/>
          <a:ext cx="695325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0</xdr:row>
      <xdr:rowOff>0</xdr:rowOff>
    </xdr:from>
    <xdr:ext cx="695325" cy="323850"/>
    <xdr:pic>
      <xdr:nvPicPr>
        <xdr:cNvPr id="15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2364700" y="0"/>
          <a:ext cx="695325" cy="323850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mk-pc14-01\DPMK%20-%20RAPIM%20PERBANKAN\LAPORAN%20BULANAN\Jun%202014\BOD-BOC\MARKET%20SHARE,%20INDUSTRY%20&amp;%20PEERS%20GROWTH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ANG%202013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c-pc\d\Hendy\rbb%202017%20perubahan\Nett%2020Juni2017%20MALAM\Lampiran%20RBB%202017-2019%20Setelah%20Perubahan_21Juni2017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_NTB\A_RBB_Bank\RBB%20Int_Konv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hanif.wahyu\Downloads\Rev%20Copy%20of%20Template%20RBB%20Bulanan%202021-2023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earn%20How\E&amp;P\06%20For%20Participants%20FMCB%20Day%202\01%20The%20Model\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rtiwi\lkp\Juni'02\publikasi-FORMAT%20BARU%202002-Juni%202002-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1.133.157\Finance%20share\My%20Data\FMCB%2012%20-%2012%20Juni%202008%20on%20Fauzi\FMCB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BB%202017-2019\Anggaran%20dari%20Cabang%202017\RBB%20OJK%202017\Lampiran%20RBB%202017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Bank_Jateng_2013\Template\Template%20Konvensional\Bank\GSSL_Map_Kons.xlsm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_NTT\A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mk-pc14-01\DPMK%20-%20RAPIM%20PERBANKAN\Documents%20and%20Settings\Train1\My%20Documents\CLOSING%20RATE\DEC02\03120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mk-pc14-01\DPMK%20-%20RAPIM%20PERBANKAN\GENERAL\GEMFILE\FBU\SANTI\CLOSING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mk-pc-29\Direktorat%20API%20dan%20PMK\##%20project%20RBB%202018-2020\#Financial%20Model\lampiran%20ojekah\pasti%20yang%20ini%20jadi_edit%20(Autosaved)%20-%20Copy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NG%20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015\Tim%20Obligasi\Anggaran%202015%20-%20Eva\Lampiran%20RBB%20Eva%2022%20Juni2015\Lampiran%20RBB%20BI%202015%20Eva(22jUNI2015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3.110.11\IKA%20PLA\2017\RBB%202017%20-%202019%20(Revisi)\RBB%202017%20-%202019%20(Revisi)\proyeksi%20keuangan\RBB\Documents%20and%20Settings\00018684\Application%20Data\Microsoft\Excel\Kinerja%20Uker\Kinerja%20KCP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ri\MASTER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SUNARYA\AppData\Local\Temp\Rar$DI00.680\Master\A%20BizSynergy_Asia\BPD_Jateng\B@nk%20Budgeting%20Template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nconsultant\A_Bank%20Bengkulu_new\A_NTT\RBB%20Internal_Template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Bank_Jateng_2013\Template\Template%20Konvensional\Bank\A_New_Jateng\RBB_Versi_MOU\RBB_Test3\A%20BizSynergy_Asia\BPD_Jateng\B@nk%20Budgeting%20Template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mk-pc14-01\DPMK%20-%20RAPIM%20PERBANKAN\Exception2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niel\rapat%20direks\Rapat%20Direksi%202000\WINDOWS\TEMP\aba\Transfer\sri\MASTER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rsonal net worth calculator1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ik%20Anggalih\RBB2019-2020%20Perubahan\Master\Adik%20Anggalih\RBB%202018-2020\Anggaran%20Nett%20RBB%20OJK\Magelang\Kebumen-Induk-2018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dik%20Anggalih\RBB%202018-2020\Anggaran%20Nett%20RBB%20OJK\Magelang\Kebumen-Induk-2018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3.110.11\IKA%20PLA\2017\RBB%202017%20-%202019%20(Revisi)\RBB%202017%20-%202019%20(Revisi)\proyeksi%20keuangan\RBB\Documents%20and%20Settings\00018684\Application%20Data\Microsoft\Excel\Kinerja%20Uker\PIVOT%20LABA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_NTB\A_RBB_Bank\AA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\w\Rencana%20Bisnis%20Bank%20(RBB)\RBB%202017-2019\Novotel\Copy%20of%20Lampiran%20Review%20Corplan%202020%20(Konvensional)%2014112016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Monthly college budget1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dea_xp\Sunarya\A_NTT\AA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ik%20Anggalih\RBB2019-2020%20Perubahan\Master\RBB%202018%20Penyesuaian\Master%20Anggaran\Breakdown%20Cabang\Cabut\Penyesuaian-Cabu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SUNARYA\AppData\Local\Temp\Rar$DI00.703\Mesin%20Koneksi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BB%202017-2019\Anggaran%20Kirim%20Ke%20Cabang%20Nett%202017\Cabut%20dan%20Jakarta\Cabut-Induk-A2017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usuf\transfer\SRI\MASTE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ubdiv%20Perencanaan%20Strategis\RBB%202017\Krd%20MK%20INV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ik%20Anggalih\RBB2019-2020%20Perubahan\Master\Adik%20Anggalih\RBB%202018-2020\Breakdown%20dr%20cabang\Combine%202018\Master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09\SE%20Risiko%20Kredit\Impact%20Study\Mandiri_2009_09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rket Share &amp; Industry Growth"/>
      <sheetName val="Peers Growth"/>
      <sheetName val="MARKET SHARE, INDUSTRY &amp; PEERS "/>
    </sheetNames>
    <definedNames>
      <definedName name="_______F56" refersTo="='#REF!'!#REF!"/>
      <definedName name="_______g5" refersTo="='#REF!'!#REF!"/>
      <definedName name="_______g6" refersTo="='#REF!'!#REF!"/>
      <definedName name="_______h57" refersTo="='#REF!'!#REF!"/>
      <definedName name="_______h58" refersTo="='#REF!'!#REF!"/>
      <definedName name="_______h59" refersTo="='#REF!'!#REF!"/>
      <definedName name="_______h76" refersTo="='#REF!'!#REF!"/>
      <definedName name="_______i9" refersTo="='#REF!'!#REF!"/>
      <definedName name="_______i99" refersTo="='#REF!'!#REF!"/>
      <definedName name="_______ii8" refersTo="='#REF!'!#REF!"/>
      <definedName name="_______iu86" refersTo="='#REF!'!#REF!"/>
      <definedName name="_______j1" refersTo="='#REF!'!#REF!"/>
      <definedName name="_______j10" refersTo="='#REF!'!#REF!"/>
      <definedName name="_______j1123" refersTo="='#REF!'!#REF!"/>
      <definedName name="_______j12" refersTo="='#REF!'!#REF!"/>
      <definedName name="_______j13" refersTo="='#REF!'!#REF!"/>
      <definedName name="_______j14" refersTo="='#REF!'!#REF!"/>
      <definedName name="_______j15" refersTo="='#REF!'!#REF!"/>
      <definedName name="_______j16" refersTo="='#REF!'!#REF!"/>
      <definedName name="_______j17" refersTo="='#REF!'!#REF!"/>
      <definedName name="_______j18" refersTo="='#REF!'!#REF!"/>
      <definedName name="_______j2" refersTo="='#REF!'!#REF!"/>
      <definedName name="_______j22" refersTo="='#REF!'!#REF!"/>
      <definedName name="_______j23" refersTo="='#REF!'!#REF!"/>
      <definedName name="_______j234" refersTo="='#REF!'!#REF!"/>
      <definedName name="_______j24" refersTo="='#REF!'!#REF!"/>
      <definedName name="_______j25" refersTo="='#REF!'!#REF!"/>
      <definedName name="_______j27" refersTo="='#REF!'!#REF!"/>
      <definedName name="_______j28" refersTo="='#REF!'!#REF!"/>
      <definedName name="_______j29" refersTo="='#REF!'!#REF!"/>
      <definedName name="_______j30" refersTo="='#REF!'!#REF!"/>
      <definedName name="_______j33" refersTo="='#REF!'!#REF!"/>
      <definedName name="_______j345" refersTo="='#REF!'!#REF!"/>
      <definedName name="_______j36" refersTo="='#REF!'!#REF!"/>
      <definedName name="_______j37" refersTo="='#REF!'!#REF!"/>
      <definedName name="_______j39" refersTo="='#REF!'!#REF!"/>
      <definedName name="_______j4" refersTo="='#REF!'!#REF!"/>
      <definedName name="_______j40" refersTo="='#REF!'!#REF!"/>
      <definedName name="_______j45" refersTo="='#REF!'!#REF!"/>
      <definedName name="_______j46" refersTo="='#REF!'!#REF!"/>
      <definedName name="_______j47" refersTo="='#REF!'!#REF!"/>
      <definedName name="_______j49" refersTo="='#REF!'!#REF!"/>
      <definedName name="_______j5" refersTo="='#REF!'!#REF!"/>
      <definedName name="_______j55" refersTo="='#REF!'!#REF!"/>
      <definedName name="_______j56" refersTo="='#REF!'!#REF!"/>
      <definedName name="_______j567" refersTo="='#REF!'!#REF!"/>
      <definedName name="_______j6" refersTo="='#REF!'!#REF!"/>
      <definedName name="_______j66" refersTo="='#REF!'!#REF!"/>
      <definedName name="_______j67" refersTo="='#REF!'!#REF!"/>
      <definedName name="_______j678" refersTo="='#REF!'!#REF!"/>
      <definedName name="_______j68" refersTo="='#REF!'!#REF!"/>
      <definedName name="_______j69" refersTo="='#REF!'!#REF!"/>
      <definedName name="_______j7" refersTo="='#REF!'!#REF!"/>
      <definedName name="_______j77" refersTo="='#REF!'!#REF!"/>
      <definedName name="_______j78" refersTo="='#REF!'!#REF!"/>
      <definedName name="_______j789" refersTo="='#REF!'!#REF!"/>
      <definedName name="_______j8" refersTo="='#REF!'!#REF!"/>
      <definedName name="_______j80" refersTo="='#REF!'!#REF!"/>
      <definedName name="_______j88" refersTo="='#REF!'!#REF!"/>
      <definedName name="_______j9" refersTo="='#REF!'!#REF!"/>
      <definedName name="_______j90" refersTo="='#REF!'!#REF!"/>
      <definedName name="_______j99" refersTo="='#REF!'!#REF!"/>
      <definedName name="_______jj6" refersTo="='#REF!'!#REF!"/>
      <definedName name="_______jj7" refersTo="='#REF!'!#REF!"/>
      <definedName name="_______oi9" refersTo="='#REF!'!#REF!"/>
      <definedName name="_______re5" refersTo="='#REF!'!#REF!"/>
      <definedName name="_______rt5" refersTo="='#REF!'!#REF!"/>
      <definedName name="_______rt6" refersTo="='#REF!'!#REF!"/>
      <definedName name="_______S3" refersTo="='#REF!'!#REF!"/>
      <definedName name="_______s5" refersTo="='#REF!'!#REF!"/>
      <definedName name="_______si7" refersTo="='#REF!'!#REF!"/>
      <definedName name="_______t5" refersTo="='#REF!'!#REF!"/>
      <definedName name="_______t6" refersTo="='#REF!'!#REF!"/>
      <definedName name="_______t7" refersTo="='#REF!'!#REF!"/>
      <definedName name="_______u89" refersTo="='#REF!'!#REF!"/>
      <definedName name="_______ui7" refersTo="='#REF!'!#REF!"/>
      <definedName name="_______y5" refersTo="='#REF!'!#REF!"/>
      <definedName name="_______y6" refersTo="='#REF!'!#REF!"/>
      <definedName name="_______y66" refersTo="='#REF!'!#REF!"/>
      <definedName name="_______y7" refersTo="='#REF!'!#REF!"/>
      <definedName name="_______y78" refersTo="='#REF!'!#REF!"/>
      <definedName name="_______yy7" refersTo="='#REF!'!#REF!"/>
      <definedName name="______a11" refersTo="='#REF!'!#REF!"/>
      <definedName name="______j35" refersTo="='#REF!'!#REF!"/>
      <definedName name="______j4" refersTo="='#REF!'!#REF!"/>
      <definedName name="______j49" refersTo="='#REF!'!#REF!"/>
      <definedName name="______j56" refersTo="='#REF!'!#REF!"/>
      <definedName name="______j567" refersTo="='#REF!'!#REF!"/>
      <definedName name="______j6" refersTo="='#REF!'!#REF!"/>
      <definedName name="______j66" refersTo="='#REF!'!#REF!"/>
      <definedName name="______j67" refersTo="='#REF!'!#REF!"/>
      <definedName name="______j678" refersTo="='#REF!'!#REF!"/>
      <definedName name="______j68" refersTo="='#REF!'!#REF!"/>
      <definedName name="______j69" refersTo="='#REF!'!#REF!"/>
      <definedName name="______j7" refersTo="='#REF!'!#REF!"/>
      <definedName name="______j77" refersTo="='#REF!'!#REF!"/>
      <definedName name="______j78" refersTo="='#REF!'!#REF!"/>
      <definedName name="______j789" refersTo="='#REF!'!#REF!"/>
      <definedName name="______j8" refersTo="='#REF!'!#REF!"/>
      <definedName name="______j80" refersTo="='#REF!'!#REF!"/>
      <definedName name="______j9" refersTo="='#REF!'!#REF!"/>
      <definedName name="______j90" refersTo="='#REF!'!#REF!"/>
      <definedName name="______j99" refersTo="='#REF!'!#REF!"/>
      <definedName name="______si7" refersTo="='#REF!'!#REF!"/>
      <definedName name="______t5" refersTo="='#REF!'!#REF!"/>
      <definedName name="______t6" refersTo="='#REF!'!#REF!"/>
      <definedName name="______t7" refersTo="='#REF!'!#REF!"/>
      <definedName name="______u89" refersTo="='#REF!'!#REF!"/>
      <definedName name="_____a11" refersTo="='#REF!'!#REF!"/>
      <definedName name="_____j35" refersTo="='#REF!'!#REF!"/>
      <definedName name="_____j4" refersTo="='#REF!'!#REF!"/>
      <definedName name="_____j49" refersTo="='#REF!'!#REF!"/>
      <definedName name="_____j56" refersTo="='#REF!'!#REF!"/>
      <definedName name="_____j567" refersTo="='#REF!'!#REF!"/>
      <definedName name="_____j6" refersTo="='#REF!'!#REF!"/>
      <definedName name="_____j66" refersTo="='#REF!'!#REF!"/>
      <definedName name="_____j67" refersTo="='#REF!'!#REF!"/>
      <definedName name="_____j678" refersTo="='#REF!'!#REF!"/>
      <definedName name="_____j68" refersTo="='#REF!'!#REF!"/>
      <definedName name="_____j69" refersTo="='#REF!'!#REF!"/>
      <definedName name="_____j7" refersTo="='#REF!'!#REF!"/>
      <definedName name="_____j77" refersTo="='#REF!'!#REF!"/>
      <definedName name="_____j78" refersTo="='#REF!'!#REF!"/>
      <definedName name="_____j789" refersTo="='#REF!'!#REF!"/>
      <definedName name="_____j8" refersTo="='#REF!'!#REF!"/>
      <definedName name="_____j80" refersTo="='#REF!'!#REF!"/>
      <definedName name="_____j9" refersTo="='#REF!'!#REF!"/>
      <definedName name="_____j90" refersTo="='#REF!'!#REF!"/>
      <definedName name="_____j99" refersTo="='#REF!'!#REF!"/>
      <definedName name="_____jj6" refersTo="='#REF!'!#REF!"/>
      <definedName name="_____jj7" refersTo="='#REF!'!#REF!"/>
      <definedName name="_____oi9" refersTo="='#REF!'!#REF!"/>
      <definedName name="_____re5" refersTo="='#REF!'!#REF!"/>
      <definedName name="_____rt5" refersTo="='#REF!'!#REF!"/>
      <definedName name="_____rt6" refersTo="='#REF!'!#REF!"/>
      <definedName name="_____S3" refersTo="='#REF!'!#REF!"/>
      <definedName name="_____s5" refersTo="='#REF!'!#REF!"/>
      <definedName name="_____si7" refersTo="='#REF!'!#REF!"/>
      <definedName name="_____t5" refersTo="='#REF!'!#REF!"/>
      <definedName name="_____t6" refersTo="='#REF!'!#REF!"/>
      <definedName name="_____t7" refersTo="='#REF!'!#REF!"/>
      <definedName name="_____u89" refersTo="='#REF!'!#REF!"/>
      <definedName name="_____ui7" refersTo="='#REF!'!#REF!"/>
      <definedName name="_____y5" refersTo="='#REF!'!#REF!"/>
      <definedName name="_____y6" refersTo="='#REF!'!#REF!"/>
      <definedName name="_____y66" refersTo="='#REF!'!#REF!"/>
      <definedName name="_____y7" refersTo="='#REF!'!#REF!"/>
      <definedName name="_____y78" refersTo="='#REF!'!#REF!"/>
      <definedName name="_____yy7" refersTo="='#REF!'!#REF!"/>
      <definedName name="____a11" refersTo="='#REF!'!#REF!"/>
      <definedName name="____j234" refersTo="='#REF!'!#REF!"/>
      <definedName name="____j35" refersTo="='#REF!'!#REF!"/>
      <definedName name="____j4" refersTo="='#REF!'!#REF!"/>
      <definedName name="____j45" refersTo="='#REF!'!#REF!"/>
      <definedName name="____j46" refersTo="='#REF!'!#REF!"/>
      <definedName name="____j47" refersTo="='#REF!'!#REF!"/>
      <definedName name="____j49" refersTo="='#REF!'!#REF!"/>
      <definedName name="____j5" refersTo="='#REF!'!#REF!"/>
      <definedName name="____j56" refersTo="='#REF!'!#REF!"/>
      <definedName name="____j567" refersTo="='#REF!'!#REF!"/>
      <definedName name="____j6" refersTo="='#REF!'!#REF!"/>
      <definedName name="____j66" refersTo="='#REF!'!#REF!"/>
      <definedName name="____j67" refersTo="='#REF!'!#REF!"/>
      <definedName name="____j678" refersTo="='#REF!'!#REF!"/>
      <definedName name="____j68" refersTo="='#REF!'!#REF!"/>
      <definedName name="____j69" refersTo="='#REF!'!#REF!"/>
      <definedName name="____j7" refersTo="='#REF!'!#REF!"/>
      <definedName name="____j77" refersTo="='#REF!'!#REF!"/>
      <definedName name="____j78" refersTo="='#REF!'!#REF!"/>
      <definedName name="____j789" refersTo="='#REF!'!#REF!"/>
      <definedName name="____j8" refersTo="='#REF!'!#REF!"/>
      <definedName name="____j80" refersTo="='#REF!'!#REF!"/>
      <definedName name="____j88" refersTo="='#REF!'!#REF!"/>
      <definedName name="____j9" refersTo="='#REF!'!#REF!"/>
      <definedName name="____j90" refersTo="='#REF!'!#REF!"/>
      <definedName name="____j99" refersTo="='#REF!'!#REF!"/>
      <definedName name="____jj6" refersTo="='#REF!'!#REF!"/>
      <definedName name="____jj7" refersTo="='#REF!'!#REF!"/>
      <definedName name="____oi9" refersTo="='#REF!'!#REF!"/>
      <definedName name="____re5" refersTo="='#REF!'!#REF!"/>
      <definedName name="____rt5" refersTo="='#REF!'!#REF!"/>
      <definedName name="____rt6" refersTo="='#REF!'!#REF!"/>
      <definedName name="____S3" refersTo="='#REF!'!#REF!"/>
      <definedName name="____s5" refersTo="='#REF!'!#REF!"/>
      <definedName name="____si7" refersTo="='#REF!'!#REF!"/>
      <definedName name="____t5" refersTo="='#REF!'!#REF!"/>
      <definedName name="____t6" refersTo="='#REF!'!#REF!"/>
      <definedName name="____t7" refersTo="='#REF!'!#REF!"/>
      <definedName name="____u89" refersTo="='#REF!'!#REF!"/>
      <definedName name="____ui7" refersTo="='#REF!'!#REF!"/>
      <definedName name="____y5" refersTo="='#REF!'!#REF!"/>
      <definedName name="____y6" refersTo="='#REF!'!#REF!"/>
      <definedName name="____y66" refersTo="='#REF!'!#REF!"/>
      <definedName name="____y7" refersTo="='#REF!'!#REF!"/>
      <definedName name="____y78" refersTo="='#REF!'!#REF!"/>
      <definedName name="____yy7" refersTo="='#REF!'!#REF!"/>
      <definedName name="__ii8" refersTo="='#REF!'!#REF!"/>
      <definedName name="__iu86" refersTo="='#REF!'!#REF!"/>
      <definedName name="__j1" refersTo="='#REF!'!#REF!"/>
      <definedName name="__j10" refersTo="='#REF!'!#REF!"/>
      <definedName name="__j1123" refersTo="='#REF!'!#REF!"/>
      <definedName name="__j12" refersTo="='#REF!'!#REF!"/>
      <definedName name="__j13" refersTo="='#REF!'!#REF!"/>
      <definedName name="__j14" refersTo="='#REF!'!#REF!"/>
      <definedName name="__j15" refersTo="='#REF!'!#REF!"/>
      <definedName name="__j16" refersTo="='#REF!'!#REF!"/>
      <definedName name="__j17" refersTo="='#REF!'!#REF!"/>
      <definedName name="__j18" refersTo="='#REF!'!#REF!"/>
      <definedName name="__j2" refersTo="='#REF!'!#REF!"/>
      <definedName name="__j22" refersTo="='#REF!'!#REF!"/>
      <definedName name="__j23" refersTo="='#REF!'!#REF!"/>
      <definedName name="__j30" refersTo="='#REF!'!#REF!"/>
      <definedName name="__j33" refersTo="='#REF!'!#REF!"/>
      <definedName name="__j40" refersTo="='#REF!'!#REF!"/>
      <definedName name="__j49" refersTo="='#REF!'!#REF!"/>
      <definedName name="__j678" refersTo="='#REF!'!#REF!"/>
      <definedName name="__j68" refersTo="='#REF!'!#REF!"/>
      <definedName name="__j69" refersTo="='#REF!'!#REF!"/>
      <definedName name="__j7" refersTo="='#REF!'!#REF!"/>
      <definedName name="__j77" refersTo="='#REF!'!#REF!"/>
      <definedName name="__j78" refersTo="='#REF!'!#REF!"/>
      <definedName name="__j789" refersTo="='#REF!'!#REF!"/>
      <definedName name="__j8" refersTo="='#REF!'!#REF!"/>
      <definedName name="__j80" refersTo="='#REF!'!#REF!"/>
      <definedName name="__j9" refersTo="='#REF!'!#REF!"/>
      <definedName name="__j90" refersTo="='#REF!'!#REF!"/>
      <definedName name="__j99" refersTo="='#REF!'!#REF!"/>
      <definedName name="__jj7" refersTo="='#REF!'!#REF!"/>
      <definedName name="__S3" refersTo="='#REF!'!#REF!"/>
      <definedName name="__s5" refersTo="='#REF!'!#REF!"/>
      <definedName name="__si7" refersTo="='#REF!'!#REF!"/>
      <definedName name="__t5" refersTo="='#REF!'!#REF!"/>
      <definedName name="__t6" refersTo="='#REF!'!#REF!"/>
      <definedName name="__t7" refersTo="='#REF!'!#REF!"/>
      <definedName name="__u89" refersTo="='#REF!'!#REF!"/>
      <definedName name="__yy7" refersTo="='#REF!'!#REF!"/>
      <definedName name="_j35" refersTo="='#REF!'!#REF!"/>
      <definedName name="er" refersTo="='#REF!'!#REF!"/>
      <definedName name="mu" refersTo="='#REF!'!#REF!"/>
      <definedName name="to" refersTo="='#REF!'!#REF!"/>
    </definedNames>
    <sheetDataSet>
      <sheetData sheetId="0"/>
      <sheetData sheetId="1" refreshError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Recovered_Sheet1"/>
      <sheetName val="Recovered_Sheet2"/>
      <sheetName val="MENU"/>
      <sheetName val="Data yg Dibutuhkan"/>
      <sheetName val="Ketentuan Umum"/>
      <sheetName val="Petunjuk Teknis"/>
      <sheetName val="KONTROL"/>
      <sheetName val="Tabel Cabang"/>
      <sheetName val="Data Kantor"/>
      <sheetName val="Berita Acara"/>
      <sheetName val="Input Data Historis"/>
      <sheetName val="Average"/>
      <sheetName val="Bi.Majalah"/>
      <sheetName val="Bi.Promosi"/>
      <sheetName val="Bi.Sewa"/>
      <sheetName val="Bi.Pajak"/>
      <sheetName val="Bi.Service &amp; Ban"/>
      <sheetName val="Input-AT &amp; Inv"/>
      <sheetName val="AT &amp; Inventaris"/>
      <sheetName val="KLBI"/>
      <sheetName val="Kodifikasi Bi.Pgw"/>
      <sheetName val="Gaji-Pgw Ttp"/>
      <sheetName val="Gaji-Capeg,Honor"/>
      <sheetName val="Bi.Pgw Lainnya"/>
      <sheetName val="Cuti"/>
      <sheetName val="Rekap Gaji"/>
      <sheetName val="Input-DANA"/>
      <sheetName val="Giro"/>
      <sheetName val="Tab.Bima"/>
      <sheetName val="Tab.Simpeda"/>
      <sheetName val="Tab.Lainnya"/>
      <sheetName val="Deposito"/>
      <sheetName val="Premi DPK"/>
      <sheetName val="Tabel Produk"/>
      <sheetName val="CKPN-DataCore"/>
      <sheetName val="Tarif Cbg per Ltype"/>
      <sheetName val="Tarif Cbg sort by Produk"/>
      <sheetName val="Tarif Cbg CKPN per Produk"/>
      <sheetName val="Renc-Ekspansi"/>
      <sheetName val="Input-BUNGA KRD"/>
      <sheetName val="Input-KREDIT"/>
      <sheetName val="Tarif CKPN-Nett"/>
      <sheetName val="CKPN-per produk"/>
      <sheetName val="Amor.Pdpt&amp;Beban Krd"/>
      <sheetName val="Input-KAP"/>
      <sheetName val="KAP"/>
      <sheetName val="Krd-RC"/>
      <sheetName val="Krd-Koperasi"/>
      <sheetName val="Krd-KKPE"/>
      <sheetName val="Krd-Mikro"/>
      <sheetName val="Krd-KPKM"/>
      <sheetName val="Krd-Pundi"/>
      <sheetName val="Krd-Jexim"/>
      <sheetName val="Krd-KUMK"/>
      <sheetName val="Krd-KfW"/>
      <sheetName val="Krd-Berjangka"/>
      <sheetName val="Krd-Pemda"/>
      <sheetName val="Krd-Karsa"/>
      <sheetName val="Krd-KPR"/>
      <sheetName val="Krd-Uang Muka"/>
      <sheetName val="Krd-PLO"/>
      <sheetName val="Krd-KMG"/>
      <sheetName val="Krd-Sindikasi"/>
      <sheetName val="Krd-Bjk Exim"/>
      <sheetName val="Krd-Kridamas"/>
      <sheetName val="Krd-KPMD"/>
      <sheetName val="Krd-KUPS"/>
      <sheetName val="Krd-KUR"/>
      <sheetName val="Krd-Extra"/>
      <sheetName val="Krd-KPLN"/>
      <sheetName val="Krd-Resi Gudang"/>
      <sheetName val="NRC-Detail"/>
      <sheetName val="Data Core"/>
      <sheetName val="PBL-Detail"/>
      <sheetName val="Rekap &amp; Rasio"/>
      <sheetName val="Histor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/>
      <sheetData sheetId="13"/>
      <sheetData sheetId="14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Kota"/>
      <sheetName val="Bank"/>
      <sheetName val="Kode"/>
      <sheetName val="Dafis"/>
      <sheetName val="Cek "/>
      <sheetName val="01"/>
      <sheetName val="02"/>
      <sheetName val="Olah Data"/>
      <sheetName val="Sheet1"/>
      <sheetName val="03"/>
      <sheetName val="04"/>
      <sheetName val="NPL"/>
      <sheetName val="Perhitungan Rasio"/>
      <sheetName val="05 (2)"/>
      <sheetName val="05"/>
      <sheetName val="06"/>
      <sheetName val="07"/>
      <sheetName val="08"/>
      <sheetName val="09"/>
      <sheetName val="09lamaa"/>
      <sheetName val="10.a"/>
      <sheetName val="10.lama"/>
      <sheetName val="10.b"/>
      <sheetName val="10.c.1"/>
      <sheetName val="10.c.2"/>
      <sheetName val="10.c.3"/>
      <sheetName val="10.d.1"/>
      <sheetName val="10.d.2"/>
      <sheetName val="10.d.3"/>
      <sheetName val="11"/>
      <sheetName val="12"/>
      <sheetName val="13"/>
      <sheetName val="01 Konsolidasi"/>
      <sheetName val="01 Konsolidasi (2)"/>
      <sheetName val="14.a (2)"/>
      <sheetName val="14.a"/>
      <sheetName val="14.b"/>
      <sheetName val="15"/>
      <sheetName val="16"/>
      <sheetName val="17"/>
      <sheetName val="18"/>
      <sheetName val="18,1"/>
      <sheetName val="18 "/>
      <sheetName val="21"/>
      <sheetName val="21.a"/>
      <sheetName val="21.b"/>
      <sheetName val="21.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welcome"/>
      <sheetName val="Home"/>
      <sheetName val="Menu"/>
      <sheetName val="Setting_VBA"/>
      <sheetName val="Info1"/>
      <sheetName val="Info2"/>
      <sheetName val="Message"/>
      <sheetName val="Assumption"/>
      <sheetName val="Ex Summary"/>
      <sheetName val="BES"/>
      <sheetName val="HL"/>
      <sheetName val="Cm_Sz"/>
      <sheetName val="BI_Ratios"/>
      <sheetName val="Rating"/>
      <sheetName val="Ratios"/>
      <sheetName val="Indikator"/>
      <sheetName val="Stress_Test"/>
      <sheetName val="Input_Asm"/>
      <sheetName val="BS"/>
      <sheetName val="IS"/>
      <sheetName val="OFF"/>
      <sheetName val="ASBS"/>
      <sheetName val="ASIS"/>
      <sheetName val="ASOFF"/>
      <sheetName val="BS $"/>
      <sheetName val="OFF $"/>
      <sheetName val="HS"/>
      <sheetName val="Capital"/>
      <sheetName val="Int Inc"/>
      <sheetName val="Int Exp"/>
      <sheetName val="NPL"/>
      <sheetName val="BLR"/>
      <sheetName val="FA"/>
      <sheetName val="INV"/>
      <sheetName val="Loans"/>
      <sheetName val="OHC"/>
      <sheetName val="G Bonds"/>
      <sheetName val="Securities"/>
      <sheetName val="CAR"/>
      <sheetName val="Mrkt_Risk"/>
      <sheetName val="NOP"/>
      <sheetName val="Deposits"/>
      <sheetName val="BSM"/>
      <sheetName val="ISM"/>
      <sheetName val="OFFM"/>
      <sheetName val="HLM"/>
      <sheetName val="RTOM"/>
      <sheetName val="OHCM"/>
      <sheetName val="LoansM"/>
      <sheetName val="DepositsM"/>
      <sheetName val="Chart1"/>
      <sheetName val="Chart2"/>
      <sheetName val="Chart3"/>
      <sheetName val="Chart4"/>
      <sheetName val="Chart5"/>
      <sheetName val="Histor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Kota"/>
      <sheetName val="Bank"/>
      <sheetName val="Kode"/>
      <sheetName val="REAL"/>
      <sheetName val="Cek "/>
      <sheetName val="Segmen"/>
      <sheetName val="Dafis"/>
      <sheetName val="Biaya_Aktiva"/>
      <sheetName val="NPBL Ringkas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.a"/>
      <sheetName val="10.b"/>
      <sheetName val="10.c.1"/>
      <sheetName val="10.c.2"/>
      <sheetName val="10.c.3"/>
      <sheetName val="10.d.1"/>
      <sheetName val="10.d.2"/>
      <sheetName val="10.d.3"/>
      <sheetName val="11"/>
      <sheetName val="12"/>
      <sheetName val="13"/>
      <sheetName val="14.b"/>
      <sheetName val="14.a"/>
      <sheetName val="15"/>
      <sheetName val="16"/>
      <sheetName val="17"/>
      <sheetName val="18"/>
      <sheetName val="21"/>
      <sheetName val="21.a"/>
      <sheetName val="21.b"/>
      <sheetName val="21.c"/>
      <sheetName val="22.a"/>
      <sheetName val="22.b"/>
      <sheetName val="22.c"/>
      <sheetName val="22.d"/>
      <sheetName val="22.e"/>
      <sheetName val="22.g"/>
      <sheetName val="22.f"/>
      <sheetName val="22.h"/>
      <sheetName val="22.i"/>
      <sheetName val="22.j"/>
      <sheetName val="22.k"/>
      <sheetName val="22.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Valuation"/>
      <sheetName val="Menu"/>
      <sheetName val="Model Layout"/>
      <sheetName val="Model Revision Log"/>
      <sheetName val="Assumptions"/>
      <sheetName val="OtherAssumptions"/>
      <sheetName val="HistoricalFS"/>
      <sheetName val="SensitivityScenarios"/>
      <sheetName val="Chart"/>
      <sheetName val="VarianceReport"/>
      <sheetName val="FinancialStatements"/>
      <sheetName val="FinancialRatios"/>
      <sheetName val="IndirectCashFlows"/>
      <sheetName val="DirectCashFlows"/>
      <sheetName val="ContributionMargin"/>
      <sheetName val="SalesandCollections"/>
      <sheetName val="COGS"/>
      <sheetName val="InventoryandPurchases"/>
      <sheetName val="HeadcountCost"/>
      <sheetName val="OperatingExpenses"/>
      <sheetName val="Capital"/>
      <sheetName val="Depreciation"/>
      <sheetName val="Cash"/>
      <sheetName val="B"/>
      <sheetName val="Data Cabang"/>
      <sheetName val="Validasi"/>
      <sheetName val="3L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***00"/>
      <sheetName val="FS2001"/>
      <sheetName val="FS2002"/>
      <sheetName val="N1"/>
      <sheetName val="PL1"/>
      <sheetName val="BAP "/>
      <sheetName val="A1"/>
      <sheetName val="PPAP"/>
      <sheetName val="MODAL"/>
      <sheetName val="RASIO"/>
      <sheetName val="DERIVATIF"/>
      <sheetName val="BOC-BOD"/>
      <sheetName val="Rate"/>
      <sheetName val="DATA INPUT"/>
      <sheetName val="GRAFIK"/>
      <sheetName val="Drop-down List Values"/>
      <sheetName val="02ReferenceTable"/>
      <sheetName val="HUB"/>
      <sheetName val="lists"/>
      <sheetName val="TP-MARKET"/>
      <sheetName val="TP"/>
      <sheetName val="Assumptions"/>
      <sheetName val="Sales_and_Collections"/>
      <sheetName val="Contribution_Margin"/>
      <sheetName val="Consolidated_Forecast"/>
      <sheetName val="Consolidated_Actuals"/>
      <sheetName val="Cash"/>
      <sheetName val="COGS"/>
      <sheetName val="Variance_Report"/>
      <sheetName val="Financial_Ratios"/>
      <sheetName val="Capital"/>
      <sheetName val="Depreciation"/>
      <sheetName val="Operating_Expenses"/>
      <sheetName val="Headcount"/>
      <sheetName val="Inventory_and_Purchases"/>
      <sheetName val="Kode"/>
      <sheetName val="Kota"/>
      <sheetName val="Bank"/>
      <sheetName val="08"/>
      <sheetName val="Dafis"/>
      <sheetName val="01"/>
      <sheetName val="II16"/>
      <sheetName val="CC"/>
      <sheetName val="Perspective"/>
      <sheetName val="___00"/>
      <sheetName val="Mortgage"/>
      <sheetName val="Sheet15"/>
      <sheetName val="data (jangan dihapus)"/>
      <sheetName val="Instructions"/>
      <sheetName val="Notes Program"/>
      <sheetName val="AYN"/>
      <sheetName val="Asumsi Proy buka Uker"/>
      <sheetName val="P&amp;L"/>
      <sheetName val="Valuation"/>
      <sheetName val="P_L"/>
      <sheetName val="BAP_"/>
      <sheetName val="DATA_INPUT"/>
      <sheetName val="Drop-down_List_Values"/>
      <sheetName val="data_(jangan_dihapus)"/>
      <sheetName val="NC AMK"/>
      <sheetName val="LR GAB"/>
      <sheetName val="DYN"/>
      <sheetName val="KB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Assumptions"/>
      <sheetName val="Sales_and_Collections"/>
      <sheetName val="COGS"/>
      <sheetName val="Inventory_and_Purchases"/>
      <sheetName val="Headcount"/>
      <sheetName val="Operating_Expenses"/>
      <sheetName val="Capital"/>
      <sheetName val="Depreciation"/>
      <sheetName val="Cash"/>
      <sheetName val="Consolidated_Forecast"/>
      <sheetName val="Contribution_Margin"/>
      <sheetName val="Financial_Ratios"/>
      <sheetName val="DynamicChart"/>
      <sheetName val="DataTable"/>
      <sheetName val="Variance_Report"/>
      <sheetName val="Consolidated_Actuals"/>
      <sheetName val="NameList"/>
      <sheetName val="Sandi laba rugi"/>
      <sheetName val="Sheet1"/>
      <sheetName val="lists"/>
      <sheetName val="BAP "/>
      <sheetName val="AYN"/>
      <sheetName val="Kode"/>
      <sheetName val="Kota"/>
      <sheetName val="Bank"/>
      <sheetName val="08"/>
      <sheetName val="Dafis"/>
      <sheetName val="01"/>
      <sheetName val="Asumsi Proy buka Uker"/>
      <sheetName val="Parameters"/>
      <sheetName val="NC AMK"/>
      <sheetName val="LR GAB"/>
      <sheetName val="DYN"/>
      <sheetName val="KB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Kota"/>
      <sheetName val="Bank"/>
      <sheetName val="Kode"/>
      <sheetName val="Dafis"/>
      <sheetName val="Cek 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.a"/>
      <sheetName val="10.b"/>
      <sheetName val="10.c.1"/>
      <sheetName val="10.c.2"/>
      <sheetName val="10.c.3"/>
      <sheetName val="10.d.1"/>
      <sheetName val="10.d.2"/>
      <sheetName val="10.d.3"/>
      <sheetName val="11"/>
      <sheetName val="12"/>
      <sheetName val="13"/>
      <sheetName val="14.a"/>
      <sheetName val="14.b"/>
      <sheetName val="15"/>
      <sheetName val="16"/>
      <sheetName val="17"/>
      <sheetName val="18 "/>
      <sheetName val="21"/>
      <sheetName val="21.a"/>
      <sheetName val="21.b"/>
      <sheetName val="21.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Welcome"/>
      <sheetName val="Map_Sandi_BI"/>
      <sheetName val="GSSL"/>
      <sheetName val="Map"/>
      <sheetName val="GSSL_12LY"/>
      <sheetName val="GSSL_03CY"/>
      <sheetName val="GSSL_06CY"/>
      <sheetName val="GSSL_09CY"/>
      <sheetName val="GSSL_12CY"/>
      <sheetName val="GSSL_1"/>
      <sheetName val="GSSL_2"/>
      <sheetName val="GSSL_3"/>
      <sheetName val="GSSL_4"/>
      <sheetName val="GSSL_5"/>
      <sheetName val="GSSL_6"/>
      <sheetName val="GSSL_7"/>
      <sheetName val="GSSL_8"/>
      <sheetName val="GSSL_9"/>
      <sheetName val="GSSL_10"/>
      <sheetName val="GSSL_11"/>
      <sheetName val="GSSL_12"/>
      <sheetName val="Historis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welcome"/>
      <sheetName val="Menu"/>
      <sheetName val="Mnu_Asm+Mcr"/>
      <sheetName val="Input_Asm"/>
      <sheetName val="Mnu_Asm+Mcr_Sy"/>
      <sheetName val="Input_Asm_Syar"/>
      <sheetName val="Info"/>
      <sheetName val="Chart1"/>
      <sheetName val="Chart2"/>
      <sheetName val="Chart3"/>
      <sheetName val="Chart4"/>
      <sheetName val="Message"/>
      <sheetName val="Assumption"/>
      <sheetName val="Ex Summary"/>
      <sheetName val="BES"/>
      <sheetName val="HL"/>
      <sheetName val="Ratios"/>
      <sheetName val="Act_Ratio"/>
      <sheetName val="BI_Ratios"/>
      <sheetName val="Rating"/>
      <sheetName val="BS"/>
      <sheetName val="ASBS"/>
      <sheetName val="IS"/>
      <sheetName val="ASIS"/>
      <sheetName val="OFF"/>
      <sheetName val="ASOFF"/>
      <sheetName val="BS $"/>
      <sheetName val="OFF $"/>
      <sheetName val="Syariah"/>
      <sheetName val="AS_Syar"/>
      <sheetName val="Int Inc"/>
      <sheetName val="Int Exp"/>
      <sheetName val="BLR"/>
      <sheetName val="NPL_"/>
      <sheetName val="NPL"/>
      <sheetName val="CAR_"/>
      <sheetName val="CAR"/>
      <sheetName val="NOP"/>
      <sheetName val="OHC"/>
      <sheetName val="Loans"/>
      <sheetName val="Deposits"/>
      <sheetName val="G Bonds"/>
      <sheetName val="Securities"/>
      <sheetName val="INV"/>
      <sheetName val="FA"/>
      <sheetName val="BSM"/>
      <sheetName val="ISM"/>
      <sheetName val="OFFM"/>
      <sheetName val="HLM"/>
      <sheetName val="RTOM"/>
      <sheetName val="OHCM"/>
      <sheetName val="LoansM"/>
      <sheetName val="DepositsM"/>
      <sheetName val="HS"/>
      <sheetName val="HS_Sy"/>
      <sheetName val="FA3"/>
      <sheetName val="Tabel Cab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W1"/>
      <sheetName val="COF-VOF"/>
      <sheetName val="TOR"/>
      <sheetName val="BIXY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lists"/>
      <sheetName val="JPY"/>
      <sheetName val="TP"/>
      <sheetName val="BUY IN CURVE"/>
      <sheetName val="closingsanti"/>
      <sheetName val="BIXY"/>
      <sheetName val="THB"/>
      <sheetName val="SW1"/>
      <sheetName val="TO DLR"/>
      <sheetName val="newrot3"/>
      <sheetName val="TPSGD"/>
      <sheetName val="TP-MARKET"/>
      <sheetName val="HUB"/>
      <sheetName val="SWPPTS"/>
      <sheetName val="TOR"/>
      <sheetName val=" WHERECCY"/>
      <sheetName val="COF-VOF"/>
      <sheetName val="DATA BASE"/>
      <sheetName val="QuoteTableLists"/>
      <sheetName val="TibcoWosaTables"/>
      <sheetName val="Assumptions"/>
      <sheetName val="Sales_and_Collections"/>
      <sheetName val="Contribution_Margin"/>
      <sheetName val="Consolidated_Forecast"/>
      <sheetName val="Consolidated_Actuals"/>
      <sheetName val="Cash"/>
      <sheetName val="COGS"/>
      <sheetName val="Variance_Report"/>
      <sheetName val="Financial_Ratios"/>
      <sheetName val="Capital"/>
      <sheetName val="Depreciation"/>
      <sheetName val="Operating_Expenses"/>
      <sheetName val="Headcount"/>
      <sheetName val="Inventory_and_Purchas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Detail Simpanan"/>
      <sheetName val="Detail Pinjaman"/>
      <sheetName val="Detail Pinjaman (2)"/>
      <sheetName val="NPL"/>
      <sheetName val="Daftar Lampiran"/>
      <sheetName val="aset prod bmslh"/>
      <sheetName val="BATAS AWAL"/>
      <sheetName val="adjust"/>
      <sheetName val="rasio utk radisi"/>
      <sheetName val="1. Neraca"/>
      <sheetName val="2. Laba Rugi"/>
      <sheetName val="3. Komitmen Kontinjensi"/>
      <sheetName val="04"/>
      <sheetName val="4. Asumsi makro mikro "/>
      <sheetName val="5. Rasio Keuangan Pokok"/>
      <sheetName val="rincian pinjaman"/>
      <sheetName val="LIABLTS-DANA"/>
      <sheetName val="6. Penghimpunan DPK"/>
      <sheetName val="7. Penerbitan S.Berharga"/>
      <sheetName val="8. Pendanaan Lainnya"/>
      <sheetName val="ASET-KRDT"/>
      <sheetName val="09"/>
      <sheetName val="10.(a) Kredit-Debitur Inti"/>
      <sheetName val="10.(b) Kredit-Kegiatan Usaha"/>
      <sheetName val="10.(c).1 Kredit-Lapangan Usaha"/>
      <sheetName val="10.(c).2 Krdt-Jenis Penggunaan"/>
      <sheetName val="10.(c).3 Kredit-Propinsi"/>
      <sheetName val="10.(d).1 UMKM-lapangan usaha"/>
      <sheetName val="10.(d).2 UMKM-Jenis Penggunaan"/>
      <sheetName val="10.(d).3 UMKM Kredit-Propinsi"/>
      <sheetName val="ASET-NONKRDT"/>
      <sheetName val="11 Surat Berharga"/>
      <sheetName val="12 Penyertaan Modal"/>
      <sheetName val="13 Penanaman Dana Lainnya"/>
      <sheetName val="utk narasi"/>
      <sheetName val="LAIN2"/>
      <sheetName val="14. KPMM (new)"/>
      <sheetName val="15. Rencana Perubahan Modal"/>
      <sheetName val="16.Rencana Pemanfaatan TKA"/>
      <sheetName val="17. Produk atau Aktivitas Baru"/>
      <sheetName val="18"/>
      <sheetName val="18. Perubahan Jaringan Kantor"/>
      <sheetName val="KUR"/>
      <sheetName val="lamp 21d"/>
      <sheetName val="lamp 22a"/>
      <sheetName val="lamp 22b"/>
      <sheetName val="22c"/>
      <sheetName val="22d"/>
      <sheetName val="REALISASI"/>
      <sheetName val="19 Rasio keu tt &amp; sk bnga kredt"/>
      <sheetName val="19.(a) Laporan Realisasi-uraian"/>
      <sheetName val="19.(b) Realisasi Rasio Keuangan"/>
      <sheetName val="19.(c) Realisasi Jaringan Ktr"/>
      <sheetName val="19.(d) Realisasi TKA"/>
      <sheetName val="20. Laporan Pengawasan"/>
      <sheetName val="KUR Februari 2017"/>
      <sheetName val="utk exsum"/>
      <sheetName val="Ringk Lap-Keu RBB 2014-2016"/>
      <sheetName val="Ringk Lap-Keu RBB for Dekom"/>
      <sheetName val="Ringk LapKeu for surat Dekom"/>
      <sheetName val="Tabel-19 RJP Ringkas LapKeu"/>
      <sheetName val="Rincian Fee Based"/>
      <sheetName val="Data untuk Tabel-12 RBB"/>
      <sheetName val="Ringkas Rasio Keu-RBB"/>
      <sheetName val="RBB 2014-2016 Aset Graph"/>
      <sheetName val="RBB 2014-2016 Loan Graph"/>
      <sheetName val="RBB-Graph Dana"/>
      <sheetName val="RJP-Aset vs Mandiri grwt indus "/>
      <sheetName val="RJP-Aset Graph vs Mandiri"/>
      <sheetName val="RJP-Loan Graph BRI vs Mandiri"/>
      <sheetName val="RJP-DPK Graph BRI vs Mandiri"/>
      <sheetName val="RJP-Aset Graph"/>
      <sheetName val="RJP-Loan Graph1"/>
      <sheetName val="RJP-Graph Dana"/>
      <sheetName val="RJP-Graph Laba"/>
      <sheetName val="Tab-13 RBB Prop Akt Prod"/>
      <sheetName val="Asumsi Proy buka Uker"/>
      <sheetName val="Simulasi Buka Uker"/>
      <sheetName val="Proy Uker-Loan &amp; DPK"/>
      <sheetName val="Market Share Kredit &amp; DPK"/>
      <sheetName val="Sheet2 tak dipakai"/>
      <sheetName val="Simulasi Prod Pkerja BRI"/>
      <sheetName val="Ringkas Rasio Keu-2"/>
      <sheetName val="Lap Arus Kas RJP"/>
      <sheetName val="Ringk Lap-Keu RJP"/>
      <sheetName val="Ringkas Rasio Keu-RJP"/>
      <sheetName val="Chart perband RJP,RBB &amp; Industr"/>
      <sheetName val="breakdown fee"/>
      <sheetName val="growth"/>
      <sheetName val="14. KPMM (old)"/>
      <sheetName val="9. Penyedia Dana-P. Terka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Recovered_Sheet1"/>
      <sheetName val="Recovered_Sheet2"/>
      <sheetName val="MENU"/>
      <sheetName val="Data yg Dibutuhkan"/>
      <sheetName val="Ketentuan Umum"/>
      <sheetName val="Petunjuk Teknis"/>
      <sheetName val="KONTROL"/>
      <sheetName val="Tabel Cabang"/>
      <sheetName val="Data Kantor"/>
      <sheetName val="Berita Acara"/>
      <sheetName val="Input Data Historis"/>
      <sheetName val="Average"/>
      <sheetName val="Bi.Majalah"/>
      <sheetName val="Bi.Promosi"/>
      <sheetName val="Bi.Sewa"/>
      <sheetName val="Bi.Pajak"/>
      <sheetName val="Bi.Service &amp; Ban"/>
      <sheetName val="Input-AT &amp; Inv"/>
      <sheetName val="AT &amp; Inventaris"/>
      <sheetName val="KLBI"/>
      <sheetName val="Kodifikasi Bi.Pgw"/>
      <sheetName val="Gaji-Pgw Ttp"/>
      <sheetName val="Gaji-Capeg,Honor"/>
      <sheetName val="Bi.Pgw Lainnya"/>
      <sheetName val="Cuti"/>
      <sheetName val="Rekap Gaji"/>
      <sheetName val="Input-DANA"/>
      <sheetName val="Giro"/>
      <sheetName val="Tab.Bima"/>
      <sheetName val="Tab.Simpeda"/>
      <sheetName val="Tab.Lainnya"/>
      <sheetName val="Deposito"/>
      <sheetName val="Premi DPK"/>
      <sheetName val="Tabel Produk"/>
      <sheetName val="CKPN-DataCore"/>
      <sheetName val="Tarif Cbg per Ltype"/>
      <sheetName val="Tarif Cbg sort by Produk"/>
      <sheetName val="Tarif Cbg CKPN per Produk"/>
      <sheetName val="Renc-Ekspansi"/>
      <sheetName val="Input-BUNGA KRD"/>
      <sheetName val="Input-KREDIT"/>
      <sheetName val="Tarif CKPN-Nett"/>
      <sheetName val="CKPN-per produk"/>
      <sheetName val="Amor.Pdpt&amp;Beban Krd"/>
      <sheetName val="Input-KAP"/>
      <sheetName val="KAP"/>
      <sheetName val="Krd-RC"/>
      <sheetName val="Krd-Koperasi"/>
      <sheetName val="Krd-KKPE"/>
      <sheetName val="Krd-Mikro"/>
      <sheetName val="Krd-KPKM"/>
      <sheetName val="Krd-Pundi"/>
      <sheetName val="Krd-Jexim"/>
      <sheetName val="Krd-KUMK"/>
      <sheetName val="Krd-KfW"/>
      <sheetName val="Krd-Berjangka"/>
      <sheetName val="Krd-Pemda"/>
      <sheetName val="Krd-Karsa"/>
      <sheetName val="Krd-KPR"/>
      <sheetName val="Krd-Uang Muka"/>
      <sheetName val="Krd-PLO"/>
      <sheetName val="Krd-KMG"/>
      <sheetName val="Krd-Sindikasi"/>
      <sheetName val="Krd-Bjk Exim"/>
      <sheetName val="Krd-Kridamas"/>
      <sheetName val="Krd-KPMD"/>
      <sheetName val="Krd-KUPS"/>
      <sheetName val="Krd-KUR"/>
      <sheetName val="Krd-Extra"/>
      <sheetName val="Krd-KPLN"/>
      <sheetName val="Krd-Resi Gudang"/>
      <sheetName val="NRC-Detail"/>
      <sheetName val="Data Core"/>
      <sheetName val="PBL-Detail"/>
      <sheetName val="Rekap &amp; Rasio"/>
      <sheetName val="Histor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/>
      <sheetData sheetId="13"/>
      <sheetData sheetId="14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Kota"/>
      <sheetName val="Bank"/>
      <sheetName val="Kode"/>
      <sheetName val="Dafis"/>
      <sheetName val="Cek 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.a"/>
      <sheetName val="10.b"/>
      <sheetName val="10.c.1"/>
      <sheetName val="10.c.2"/>
      <sheetName val="10.c.3"/>
      <sheetName val="10.d.1"/>
      <sheetName val="10.d.2"/>
      <sheetName val="10.d.3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Total Kredit+Dana"/>
      <sheetName val="GIRO"/>
      <sheetName val="TAB"/>
      <sheetName val="DEPO"/>
      <sheetName val="Kom_Meng"/>
      <sheetName val="Kons"/>
      <sheetName val="Brig"/>
      <sheetName val="Kons Murni"/>
      <sheetName val="Prog"/>
      <sheetName val="NPL Kom_meng"/>
      <sheetName val="NPL Kons"/>
      <sheetName val="NPL Prog"/>
      <sheetName val="NPL Brig"/>
      <sheetName val="DPK Kom_Meng"/>
      <sheetName val="DPK Kons"/>
      <sheetName val="DPK Prog"/>
      <sheetName val="DPK Brig"/>
      <sheetName val="LABA"/>
      <sheetName val="PERINGKAT"/>
      <sheetName val="Keragaan"/>
      <sheetName val="Keragaan FULL"/>
      <sheetName val="PARAM"/>
      <sheetName val="Sheet1"/>
      <sheetName val="Total Dana"/>
      <sheetName val="PIVOT"/>
      <sheetName val="MSTR PIVOT"/>
      <sheetName val="Deni Nitips"/>
      <sheetName val="Sheet2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CAR"/>
      <sheetName val="Grafiks"/>
      <sheetName val="KURS"/>
      <sheetName val="HIGHLIGHT"/>
      <sheetName val="NONNRC"/>
      <sheetName val="P.ANAK"/>
      <sheetName val="Pokok"/>
      <sheetName val="lr treas"/>
      <sheetName val="Cad"/>
      <sheetName val="LR CABANG"/>
      <sheetName val="Cabrug"/>
      <sheetName val="printrankcab"/>
      <sheetName val="Almac"/>
      <sheetName val="Rankcab"/>
      <sheetName val="SBI"/>
      <sheetName val="AngTAk"/>
      <sheetName val="AngL_Rcab"/>
      <sheetName val="TSBUNGA"/>
      <sheetName val="PBDETKP"/>
      <sheetName val="BAK"/>
      <sheetName val="PEND+BIAYA"/>
      <sheetName val="GABUNGAN"/>
      <sheetName val="LRK"/>
      <sheetName val="LN"/>
      <sheetName val="NONCAB"/>
      <sheetName val="DKI"/>
      <sheetName val="KW3"/>
      <sheetName val="KW2"/>
      <sheetName val="KW1"/>
      <sheetName val="Sheet1"/>
      <sheetName val="Overhead"/>
      <sheetName val="VAR-CAD"/>
      <sheetName val="Sheet2"/>
      <sheetName val="Links"/>
      <sheetName val="RATE"/>
      <sheetName val="Biaya"/>
      <sheetName val="LAB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 refreshError="1"/>
      <sheetData sheetId="23"/>
      <sheetData sheetId="24" refreshError="1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welcome"/>
      <sheetName val="Menu"/>
      <sheetName val="Menu _Syar"/>
      <sheetName val="Input_Asm"/>
      <sheetName val="Input_Asm_Syar"/>
      <sheetName val="Home"/>
      <sheetName val="Info"/>
      <sheetName val="Chart1"/>
      <sheetName val="Chart2"/>
      <sheetName val="Chart3"/>
      <sheetName val="Chart4"/>
      <sheetName val="Message"/>
      <sheetName val="Assumption"/>
      <sheetName val="Ex Summary"/>
      <sheetName val="HL"/>
      <sheetName val="Ratios"/>
      <sheetName val="Act_Ratio"/>
      <sheetName val="BI_Ratios"/>
      <sheetName val="Rating"/>
      <sheetName val="BS"/>
      <sheetName val="ASBS"/>
      <sheetName val="IS"/>
      <sheetName val="ASIS"/>
      <sheetName val="OFF"/>
      <sheetName val="ASOFF"/>
      <sheetName val="BS $"/>
      <sheetName val="OFF $"/>
      <sheetName val="Syariah"/>
      <sheetName val="AS_Syar"/>
      <sheetName val="Int Inc"/>
      <sheetName val="Int Exp"/>
      <sheetName val="NPL_"/>
      <sheetName val="NPL"/>
      <sheetName val="CAR_"/>
      <sheetName val="CAR"/>
      <sheetName val="NOP"/>
      <sheetName val="OHC"/>
      <sheetName val="Loans"/>
      <sheetName val="G Bonds"/>
      <sheetName val="Securities"/>
      <sheetName val="INV"/>
      <sheetName val="FA"/>
      <sheetName val="BSM"/>
      <sheetName val="ISM"/>
      <sheetName val="OFFM"/>
      <sheetName val="HLM"/>
      <sheetName val="RTOM"/>
      <sheetName val="OHCM"/>
      <sheetName val="HS"/>
      <sheetName val="L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welcome"/>
      <sheetName val="Home"/>
      <sheetName val="Menu"/>
      <sheetName val="Menu_Syar"/>
      <sheetName val="Setting_VBA"/>
      <sheetName val="Input_Asm"/>
      <sheetName val="Input_Asm_Syar"/>
      <sheetName val="Info"/>
      <sheetName val="Bgt_Chart"/>
      <sheetName val="Chart1"/>
      <sheetName val="Chart2"/>
      <sheetName val="Chart3"/>
      <sheetName val="Chart4"/>
      <sheetName val="Message"/>
      <sheetName val="Capital"/>
      <sheetName val="Assumption"/>
      <sheetName val="Ex Summary"/>
      <sheetName val="BES"/>
      <sheetName val="HL"/>
      <sheetName val="Ratios"/>
      <sheetName val="BI_Ratios"/>
      <sheetName val="Act_Ratio"/>
      <sheetName val="Rating"/>
      <sheetName val="BS"/>
      <sheetName val="ASBS"/>
      <sheetName val="IS"/>
      <sheetName val="ASIS"/>
      <sheetName val="OFF"/>
      <sheetName val="ASOFF"/>
      <sheetName val="BS $"/>
      <sheetName val="OFF $"/>
      <sheetName val="Syariah"/>
      <sheetName val="AS_Syar"/>
      <sheetName val="Int Inc"/>
      <sheetName val="Int Exp"/>
      <sheetName val="NPL"/>
      <sheetName val="BLR"/>
      <sheetName val="CAR"/>
      <sheetName val="NOP"/>
      <sheetName val="OHC"/>
      <sheetName val="Loans"/>
      <sheetName val="Deposits"/>
      <sheetName val="G Bonds"/>
      <sheetName val="Securities"/>
      <sheetName val="INV"/>
      <sheetName val="FA"/>
      <sheetName val="BSM"/>
      <sheetName val="ISM"/>
      <sheetName val="OFFM"/>
      <sheetName val="HLM"/>
      <sheetName val="RTOM"/>
      <sheetName val="OHCM"/>
      <sheetName val="LoansM"/>
      <sheetName val="DepositsM"/>
      <sheetName val="HS"/>
      <sheetName val="HS_Sy"/>
      <sheetName val="Histor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welcome"/>
      <sheetName val="Menu"/>
      <sheetName val="Menu _Syar"/>
      <sheetName val="Input_Asm"/>
      <sheetName val="Input_Asm_Syar"/>
      <sheetName val="Home"/>
      <sheetName val="Info"/>
      <sheetName val="Chart1"/>
      <sheetName val="Chart2"/>
      <sheetName val="Chart3"/>
      <sheetName val="Chart4"/>
      <sheetName val="Message"/>
      <sheetName val="Assumption"/>
      <sheetName val="Ex Summary"/>
      <sheetName val="HL"/>
      <sheetName val="Ratios"/>
      <sheetName val="Act_Ratio"/>
      <sheetName val="BI_Ratios"/>
      <sheetName val="Rating"/>
      <sheetName val="BS"/>
      <sheetName val="ASBS"/>
      <sheetName val="IS"/>
      <sheetName val="ASIS"/>
      <sheetName val="OFF"/>
      <sheetName val="ASOFF"/>
      <sheetName val="BS $"/>
      <sheetName val="OFF $"/>
      <sheetName val="Syariah"/>
      <sheetName val="AS_Syar"/>
      <sheetName val="Int Inc"/>
      <sheetName val="Int Exp"/>
      <sheetName val="NPL_"/>
      <sheetName val="NPL"/>
      <sheetName val="CAR_"/>
      <sheetName val="CAR"/>
      <sheetName val="NOP"/>
      <sheetName val="OHC"/>
      <sheetName val="Loans"/>
      <sheetName val="G Bonds"/>
      <sheetName val="Securities"/>
      <sheetName val="INV"/>
      <sheetName val="FA"/>
      <sheetName val="BSM"/>
      <sheetName val="ISM"/>
      <sheetName val="OFFM"/>
      <sheetName val="HLM"/>
      <sheetName val="RTOM"/>
      <sheetName val="OHCM"/>
      <sheetName val="HS"/>
      <sheetName val="LK"/>
      <sheetName val="Historis"/>
      <sheetName val="PBL-Deta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IRATE"/>
      <sheetName val="IRATE DD"/>
      <sheetName val="LRK"/>
      <sheetName val="PEND+BIAYA"/>
      <sheetName val="NONCAB"/>
      <sheetName val="lr tre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AR"/>
      <sheetName val="Grafiks"/>
      <sheetName val="KURS"/>
      <sheetName val="HIGHLIGHT"/>
      <sheetName val="NONNRC"/>
      <sheetName val="P.ANAK"/>
      <sheetName val="Pokok"/>
      <sheetName val="lr treas"/>
      <sheetName val="Overhead"/>
      <sheetName val="Cad"/>
      <sheetName val="LR CABANG"/>
      <sheetName val="Cabrug"/>
      <sheetName val="printrankcab"/>
      <sheetName val="Almac"/>
      <sheetName val="Rankcab"/>
      <sheetName val="VAR-CAD"/>
      <sheetName val="AngTAk"/>
      <sheetName val="AngL_Rcab"/>
      <sheetName val="TSBUNGA"/>
      <sheetName val="PBDETKP"/>
      <sheetName val="BAK"/>
      <sheetName val="PEND+BIAYA"/>
      <sheetName val="Sheet2"/>
      <sheetName val="Financial-h"/>
      <sheetName val="GABUNGAN"/>
      <sheetName val="LRK"/>
      <sheetName val="LN"/>
      <sheetName val="NONCAB"/>
      <sheetName val="DKI"/>
      <sheetName val="KW3"/>
      <sheetName val="KW2"/>
      <sheetName val="KW1"/>
      <sheetName val="SBI"/>
      <sheetName val="TB10"/>
      <sheetName val="TB11"/>
      <sheetName val="TB12"/>
      <sheetName val="TB13"/>
      <sheetName val="TB14"/>
      <sheetName val="TB15"/>
      <sheetName val="TB08"/>
      <sheetName val="TB09"/>
      <sheetName val="Sch 16.1"/>
      <sheetName val="Sch 17.1"/>
      <sheetName val="Sch 14.2"/>
      <sheetName val="Sch 22.2"/>
      <sheetName val="Sch 22.4"/>
      <sheetName val="Sch 3.1"/>
      <sheetName val="Location_Details (2)"/>
      <sheetName val="MASTER"/>
      <sheetName val="FKT_PJK"/>
      <sheetName val="EX RATE"/>
      <sheetName val="Chart Region"/>
      <sheetName val="Kode"/>
      <sheetName val="SW1"/>
      <sheetName val="A u g"/>
      <sheetName val="J u l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phy value NOV03"/>
      <sheetName val="Manual"/>
      <sheetName val="Monitor"/>
      <sheetName val="Funding"/>
      <sheetName val="Asset"/>
      <sheetName val="Krd-Dpk"/>
      <sheetName val="PAAP"/>
      <sheetName val="Exs-Summary"/>
      <sheetName val="F-Highlight1&amp;2"/>
      <sheetName val="BalSheets3"/>
      <sheetName val="ProfLoss4"/>
      <sheetName val="FC-Assets5"/>
      <sheetName val="Other-Assets6"/>
      <sheetName val="Ratio7"/>
      <sheetName val="Off-Bal8"/>
      <sheetName val="Capital9"/>
      <sheetName val="Sheet4"/>
      <sheetName val="Kpno"/>
      <sheetName val="Kpno2"/>
      <sheetName val="Fee-Inc"/>
      <sheetName val="KAP"/>
      <sheetName val="EXC-R"/>
      <sheetName val="Ex_Rate"/>
      <sheetName val="SDE"/>
      <sheetName val="DATA WP"/>
      <sheetName val="Location_Details"/>
      <sheetName val="Ex-Rate"/>
      <sheetName val="05_2003-compute"/>
      <sheetName val="COGS Reval Summ"/>
      <sheetName val="Excess Calc"/>
      <sheetName val="KKP 01 Audit"/>
      <sheetName val="Sandi laba rugi"/>
      <sheetName val="Assumptions"/>
      <sheetName val="Consolidated_Actuals"/>
      <sheetName val="Sales_and_Collections"/>
      <sheetName val="Financial_Ratios"/>
      <sheetName val="Contribution_Margin"/>
      <sheetName val="Consolidated_Forecast"/>
      <sheetName val="Cash"/>
      <sheetName val="COGS"/>
      <sheetName val="Variance_Report"/>
      <sheetName val="Depreciation"/>
      <sheetName val="Capital"/>
      <sheetName val="Operating_Expenses"/>
      <sheetName val="Headcount"/>
      <sheetName val="Inventory_and_Purchases"/>
      <sheetName val="Links"/>
      <sheetName val="RATE"/>
      <sheetName val="Biaya"/>
      <sheetName val="Kewajiban Lainnya"/>
      <sheetName val="Exch.rate"/>
      <sheetName val="M3 - BS"/>
      <sheetName val="M3 - PL"/>
      <sheetName val="BAA"/>
      <sheetName val="BBT"/>
      <sheetName val="BKN"/>
      <sheetName val="BKS"/>
      <sheetName val="BLS"/>
      <sheetName val="BTM"/>
      <sheetName val="DBS"/>
      <sheetName val="DMI"/>
      <sheetName val="DRI"/>
      <sheetName val="KPS"/>
      <sheetName val="PNM"/>
      <sheetName val="PPN"/>
      <sheetName val="PRW"/>
      <sheetName val="PSP"/>
      <sheetName val="RBI"/>
      <sheetName val="RNI"/>
      <sheetName val="SLP"/>
      <sheetName val="SNP"/>
      <sheetName val="SRK"/>
      <sheetName val="SSI"/>
      <sheetName val="TBH"/>
      <sheetName val="TBK"/>
      <sheetName val="TBT"/>
      <sheetName val="TLK"/>
      <sheetName val="TPI"/>
      <sheetName val="UBT"/>
      <sheetName val="UT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Personal Net Worth"/>
      <sheetName val="calculations"/>
      <sheetName val="Sheet1"/>
    </sheetNames>
    <sheetDataSet>
      <sheetData sheetId="0"/>
      <sheetData sheetId="1"/>
      <sheetData sheetId="2" refreshError="1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Recovered_Sheet1"/>
      <sheetName val="Recovered_Sheet2"/>
      <sheetName val="giro_pemda_201708"/>
      <sheetName val="giro_korp_201708"/>
      <sheetName val="giro_indv_201708"/>
      <sheetName val="tab_201708"/>
      <sheetName val="dep_201708"/>
      <sheetName val="Kolek Krd"/>
      <sheetName val="Historis"/>
      <sheetName val="Tabel Cabang"/>
      <sheetName val="HOME"/>
      <sheetName val="Menu"/>
      <sheetName val="Data Cabang"/>
      <sheetName val="D1"/>
      <sheetName val="D2"/>
      <sheetName val="D3"/>
      <sheetName val="Premi DPK"/>
      <sheetName val="D4"/>
      <sheetName val="Rincian Krd"/>
      <sheetName val="D5"/>
      <sheetName val="PROMOSI"/>
      <sheetName val="Tabel Produk"/>
      <sheetName val="CKPN-DataCore"/>
      <sheetName val="Tarif Cbg per Ltype"/>
      <sheetName val="Tarif Cbg sort by Produk"/>
      <sheetName val="Tarif Cbg CKPN per Produk"/>
      <sheetName val="Tarif CKPN-Nett"/>
      <sheetName val="OLAH_DATA3"/>
      <sheetName val="Koperasi"/>
      <sheetName val="KKPE"/>
      <sheetName val="Mikro"/>
      <sheetName val="KPKM"/>
      <sheetName val="Pundi"/>
      <sheetName val="Jexim"/>
      <sheetName val="KUMK"/>
      <sheetName val="KFW"/>
      <sheetName val="KUP"/>
      <sheetName val="RC"/>
      <sheetName val="Pemda"/>
      <sheetName val="Karsa"/>
      <sheetName val="Sindikasi"/>
      <sheetName val="Bjk_Exim"/>
      <sheetName val="Kridakop"/>
      <sheetName val="KPMD"/>
      <sheetName val="KUPS"/>
      <sheetName val="KUR"/>
      <sheetName val="EXTRA"/>
      <sheetName val="KPLN_Siaga"/>
      <sheetName val="Resi_Gudang"/>
      <sheetName val="PDAM"/>
      <sheetName val="KWU"/>
      <sheetName val="Proyek"/>
      <sheetName val="PDN"/>
      <sheetName val="BLUD"/>
      <sheetName val="Loan_Proyek"/>
      <sheetName val="Loan_KUP"/>
      <sheetName val="Link_Prod"/>
      <sheetName val="Mitra_25"/>
      <sheetName val="MITRA_100"/>
      <sheetName val="Mikro_Dini"/>
      <sheetName val="KORPORASI"/>
      <sheetName val="KOMERSIAL"/>
      <sheetName val="APEX_BPR"/>
      <sheetName val="KPR"/>
      <sheetName val="Uang_Muka"/>
      <sheetName val="PLO"/>
      <sheetName val="KMG"/>
      <sheetName val="KKB"/>
      <sheetName val="NRC-Nett"/>
      <sheetName val="PBL-Nett"/>
      <sheetName val="Summary"/>
      <sheetName val="NRC-Detail"/>
      <sheetName val="PBL-Deta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Recovered_Sheet1"/>
      <sheetName val="Recovered_Sheet2"/>
      <sheetName val="giro_pemda_201708"/>
      <sheetName val="giro_korp_201708"/>
      <sheetName val="giro_indv_201708"/>
      <sheetName val="tab_201708"/>
      <sheetName val="dep_201708"/>
      <sheetName val="Kolek Krd"/>
      <sheetName val="Historis"/>
      <sheetName val="Tabel Cabang"/>
      <sheetName val="HOME"/>
      <sheetName val="Menu"/>
      <sheetName val="Data Cabang"/>
      <sheetName val="D1"/>
      <sheetName val="D2"/>
      <sheetName val="D3"/>
      <sheetName val="Premi DPK"/>
      <sheetName val="D4"/>
      <sheetName val="Rincian Krd"/>
      <sheetName val="D5"/>
      <sheetName val="PROMOSI"/>
      <sheetName val="Tabel Produk"/>
      <sheetName val="CKPN-DataCore"/>
      <sheetName val="Tarif Cbg per Ltype"/>
      <sheetName val="Tarif Cbg sort by Produk"/>
      <sheetName val="Tarif Cbg CKPN per Produk"/>
      <sheetName val="Tarif CKPN-Nett"/>
      <sheetName val="OLAH_DATA3"/>
      <sheetName val="Koperasi"/>
      <sheetName val="KKPE"/>
      <sheetName val="Mikro"/>
      <sheetName val="KPKM"/>
      <sheetName val="Pundi"/>
      <sheetName val="Jexim"/>
      <sheetName val="KUMK"/>
      <sheetName val="KFW"/>
      <sheetName val="KUP"/>
      <sheetName val="RC"/>
      <sheetName val="Pemda"/>
      <sheetName val="Karsa"/>
      <sheetName val="Sindikasi"/>
      <sheetName val="Bjk_Exim"/>
      <sheetName val="Kridakop"/>
      <sheetName val="KPMD"/>
      <sheetName val="KUPS"/>
      <sheetName val="KUR"/>
      <sheetName val="EXTRA"/>
      <sheetName val="KPLN_Siaga"/>
      <sheetName val="Resi_Gudang"/>
      <sheetName val="PDAM"/>
      <sheetName val="KWU"/>
      <sheetName val="Proyek"/>
      <sheetName val="PDN"/>
      <sheetName val="BLUD"/>
      <sheetName val="Loan_Proyek"/>
      <sheetName val="Loan_KUP"/>
      <sheetName val="Link_Prod"/>
      <sheetName val="Mitra_25"/>
      <sheetName val="MITRA_100"/>
      <sheetName val="Mikro_Dini"/>
      <sheetName val="KORPORASI"/>
      <sheetName val="KOMERSIAL"/>
      <sheetName val="APEX_BPR"/>
      <sheetName val="KPR"/>
      <sheetName val="Uang_Muka"/>
      <sheetName val="PLO"/>
      <sheetName val="KMG"/>
      <sheetName val="KKB"/>
      <sheetName val="NRC-Nett"/>
      <sheetName val="PBL-Nett"/>
      <sheetName val="Summary"/>
      <sheetName val="NRC-Detail"/>
      <sheetName val="PBL-Deta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PARAM"/>
      <sheetName val="PIVOT"/>
      <sheetName val="MASTER"/>
      <sheetName val="Sheet1"/>
      <sheetName val="Sheet3"/>
      <sheetName val="Sheet4"/>
      <sheetName val="Sheet5"/>
      <sheetName val="TP"/>
      <sheetName val="Kod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welcome"/>
      <sheetName val="Menu"/>
      <sheetName val="Mnu_Asm+Mcr"/>
      <sheetName val="Input_Asm"/>
      <sheetName val="Mnu_Asm+Mcr_Sy"/>
      <sheetName val="Input_Asm_Syar"/>
      <sheetName val="Info"/>
      <sheetName val="Chart1"/>
      <sheetName val="Chart2"/>
      <sheetName val="Chart3"/>
      <sheetName val="Chart4"/>
      <sheetName val="Message"/>
      <sheetName val="Assumption"/>
      <sheetName val="Ex Summary"/>
      <sheetName val="BES"/>
      <sheetName val="HL"/>
      <sheetName val="Ratios"/>
      <sheetName val="Act_Ratio"/>
      <sheetName val="BI_Ratios"/>
      <sheetName val="Rating"/>
      <sheetName val="BS"/>
      <sheetName val="ASBS"/>
      <sheetName val="IS"/>
      <sheetName val="ASIS"/>
      <sheetName val="OFF"/>
      <sheetName val="ASOFF"/>
      <sheetName val="BS $"/>
      <sheetName val="OFF $"/>
      <sheetName val="Syariah"/>
      <sheetName val="AS_Syar"/>
      <sheetName val="Int Inc"/>
      <sheetName val="Int Exp"/>
      <sheetName val="BLR"/>
      <sheetName val="NPL_"/>
      <sheetName val="NPL"/>
      <sheetName val="CAR_"/>
      <sheetName val="CAR"/>
      <sheetName val="NOP"/>
      <sheetName val="OHC"/>
      <sheetName val="Loans"/>
      <sheetName val="Deposits"/>
      <sheetName val="G Bonds"/>
      <sheetName val="Securities"/>
      <sheetName val="INV"/>
      <sheetName val="FA"/>
      <sheetName val="BSM"/>
      <sheetName val="ISM"/>
      <sheetName val="OFFM"/>
      <sheetName val="HLM"/>
      <sheetName val="RTOM"/>
      <sheetName val="OHCM"/>
      <sheetName val="LoansM"/>
      <sheetName val="DepositsM"/>
      <sheetName val="HS"/>
      <sheetName val="HS_Sy"/>
      <sheetName val="Historis"/>
      <sheetName val="PBL-Deta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Kota"/>
      <sheetName val="Bank"/>
      <sheetName val="Kode"/>
      <sheetName val="Cek "/>
      <sheetName val="10.a"/>
      <sheetName val="10.b"/>
      <sheetName val="10.c.1"/>
      <sheetName val="10.c.2"/>
      <sheetName val="10.c.3"/>
      <sheetName val="10.d.1"/>
      <sheetName val="10.d.2"/>
      <sheetName val="10.d.3"/>
      <sheetName val="11"/>
      <sheetName val="12"/>
      <sheetName val="13"/>
      <sheetName val="14.a"/>
      <sheetName val="14.b"/>
      <sheetName val="15"/>
      <sheetName val="16"/>
      <sheetName val="17"/>
      <sheetName val="18"/>
      <sheetName val="21"/>
      <sheetName val="21.a"/>
      <sheetName val="21.b"/>
      <sheetName val="21.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Monthly College Budget"/>
      <sheetName val="chart_calcs"/>
      <sheetName val="Monthly college budget1"/>
      <sheetName val="PARAM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welcome"/>
      <sheetName val="Menu"/>
      <sheetName val="Mnu_Asm+Mcr"/>
      <sheetName val="Input_Asm"/>
      <sheetName val="Mnu_Asm+Mcr_Sy"/>
      <sheetName val="Input_Asm_Syar"/>
      <sheetName val="Info"/>
      <sheetName val="Chart1"/>
      <sheetName val="Chart2"/>
      <sheetName val="Chart3"/>
      <sheetName val="Chart4"/>
      <sheetName val="Message"/>
      <sheetName val="Assumption"/>
      <sheetName val="Ex Summary"/>
      <sheetName val="BES"/>
      <sheetName val="HL"/>
      <sheetName val="Ratios"/>
      <sheetName val="Act_Ratio"/>
      <sheetName val="BI_Ratios"/>
      <sheetName val="Rating"/>
      <sheetName val="BS"/>
      <sheetName val="ASBS"/>
      <sheetName val="IS"/>
      <sheetName val="ASIS"/>
      <sheetName val="OFF"/>
      <sheetName val="ASOFF"/>
      <sheetName val="BS $"/>
      <sheetName val="OFF $"/>
      <sheetName val="Syariah"/>
      <sheetName val="AS_Syar"/>
      <sheetName val="Int Inc"/>
      <sheetName val="Int Exp"/>
      <sheetName val="BLR"/>
      <sheetName val="NPL_"/>
      <sheetName val="NPL"/>
      <sheetName val="CAR_"/>
      <sheetName val="CAR"/>
      <sheetName val="NOP"/>
      <sheetName val="OHC"/>
      <sheetName val="Loans"/>
      <sheetName val="Deposits"/>
      <sheetName val="G Bonds"/>
      <sheetName val="Securities"/>
      <sheetName val="INV"/>
      <sheetName val="FA"/>
      <sheetName val="BSM"/>
      <sheetName val="ISM"/>
      <sheetName val="OFFM"/>
      <sheetName val="HLM"/>
      <sheetName val="RTOM"/>
      <sheetName val="OHCM"/>
      <sheetName val="LoansM"/>
      <sheetName val="DepositsM"/>
      <sheetName val="HS"/>
      <sheetName val="HS_S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Giro_Pemda"/>
      <sheetName val="Giro_Korporasi"/>
      <sheetName val="Giro_Indv"/>
      <sheetName val="tab_201801"/>
      <sheetName val="tab_201802"/>
      <sheetName val="dep_201801"/>
      <sheetName val="dep_201802"/>
      <sheetName val="Rekap DPK"/>
      <sheetName val="12.2017"/>
      <sheetName val="01.2018"/>
      <sheetName val="02.2018"/>
      <sheetName val="03.2018"/>
      <sheetName val="C12"/>
      <sheetName val="Tabel Cabang"/>
      <sheetName val="NRC-2018 Lama"/>
      <sheetName val="PBL-2018 Lama"/>
      <sheetName val="UHC"/>
      <sheetName val="Menu"/>
      <sheetName val="Data Cabang"/>
      <sheetName val="Premi DPK"/>
      <sheetName val="D1"/>
      <sheetName val="D2"/>
      <sheetName val="D3"/>
      <sheetName val="D4"/>
      <sheetName val="D5"/>
      <sheetName val="COA"/>
      <sheetName val="D6"/>
      <sheetName val="D7"/>
      <sheetName val="D8"/>
      <sheetName val="D9"/>
      <sheetName val="E6"/>
      <sheetName val="NRC-Baru"/>
      <sheetName val="PBL-Baru"/>
      <sheetName val="Summary"/>
      <sheetName val="NRC-Detail"/>
      <sheetName val="PBL-Detail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/>
      <sheetData sheetId="2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Nama Cabang"/>
      <sheetName val="Format Db"/>
      <sheetName val="Mapping"/>
      <sheetName val="Fixed Sett"/>
      <sheetName val="MappTest"/>
      <sheetName val="MapNRAT"/>
      <sheetName val="MapLR"/>
      <sheetName val="Historis"/>
      <sheetName val="Tabel Cabang"/>
      <sheetName val="Input_Asm_Syar"/>
    </sheetNames>
    <sheetDataSet>
      <sheetData sheetId="0"/>
      <sheetData sheetId="1"/>
      <sheetData sheetId="2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covered_Sheet1"/>
      <sheetName val="Recovered_Sheet2"/>
      <sheetName val="Y10"/>
      <sheetName val="Tabel Cabang"/>
      <sheetName val="NRC GAB BANKJATENG"/>
      <sheetName val="LR GAB BANKJATENG"/>
      <sheetName val="Core Historis"/>
      <sheetName val="Core Sektoral"/>
      <sheetName val="Data Historis"/>
      <sheetName val="DPK_X"/>
      <sheetName val="TAB_Y"/>
      <sheetName val="DEPO_Y01"/>
      <sheetName val="DEPO_Y02"/>
      <sheetName val="DEPO_Y03"/>
      <sheetName val="DEPO_Y04"/>
      <sheetName val="DEPO_Y05"/>
      <sheetName val="DEPO_Y06"/>
      <sheetName val="DEPO_Y07"/>
      <sheetName val="DEPO_Y08"/>
      <sheetName val="DEPO_Y09"/>
      <sheetName val="HOME"/>
      <sheetName val="Data Kantor"/>
      <sheetName val="Berita Acara"/>
      <sheetName val="D1"/>
      <sheetName val="D2"/>
      <sheetName val="D3"/>
      <sheetName val="Rencana Sektoral"/>
      <sheetName val="Kredit"/>
      <sheetName val="Pend. Bunga"/>
      <sheetName val="Biaya Bunga"/>
      <sheetName val="Pend Opr Selain Bunga"/>
      <sheetName val="Personalia"/>
      <sheetName val="B.Promosi"/>
      <sheetName val="Biaya Lainnya"/>
      <sheetName val="Pend&amp;Biaya Non Opr"/>
      <sheetName val="Input-AT&amp;Inv"/>
      <sheetName val="Input-KAP"/>
      <sheetName val="Kebijkan Fungsi"/>
      <sheetName val="Input Asumsi NRC"/>
      <sheetName val="AT &amp; Inventaris"/>
      <sheetName val="Amor.Pdpt&amp;Beban Krd"/>
      <sheetName val="Tabel Produk"/>
      <sheetName val="CKPN-DataCore"/>
      <sheetName val="Tarif Cbg per Ltype"/>
      <sheetName val="Tarif Cbg sort by Produk"/>
      <sheetName val="Tarif Cbg CKPN per Produk"/>
      <sheetName val="Tarif CKPN-Nett"/>
      <sheetName val="CKPN-per produk New"/>
      <sheetName val="Premi DPK"/>
      <sheetName val="KAP"/>
      <sheetName val="Average"/>
      <sheetName val="K10"/>
      <sheetName val="K1"/>
      <sheetName val="K2"/>
      <sheetName val="K3"/>
      <sheetName val="K4"/>
      <sheetName val="K5"/>
      <sheetName val="K6"/>
      <sheetName val="K7"/>
      <sheetName val="K8"/>
      <sheetName val="K9"/>
      <sheetName val="K11"/>
      <sheetName val="K12"/>
      <sheetName val="K13"/>
      <sheetName val="K14"/>
      <sheetName val="K15"/>
      <sheetName val="K16"/>
      <sheetName val="K17"/>
      <sheetName val="K18"/>
      <sheetName val="K19"/>
      <sheetName val="K20"/>
      <sheetName val="K21"/>
      <sheetName val="K22"/>
      <sheetName val="K23"/>
      <sheetName val="K24"/>
      <sheetName val="K25"/>
      <sheetName val="K26"/>
      <sheetName val="K27"/>
      <sheetName val="K28"/>
      <sheetName val="K29"/>
      <sheetName val="K30"/>
      <sheetName val="K31"/>
      <sheetName val="K32"/>
      <sheetName val="K33"/>
      <sheetName val="K34"/>
      <sheetName val="K35"/>
      <sheetName val="K36"/>
      <sheetName val="NRC-Nett"/>
      <sheetName val="PBL-Nett"/>
      <sheetName val="Summary"/>
      <sheetName val="NRC-Detail"/>
      <sheetName val="PBL-Deta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Manual"/>
      <sheetName val="Monitor"/>
      <sheetName val="Sheet1"/>
      <sheetName val="Funding"/>
      <sheetName val="CAR"/>
      <sheetName val="Grafiks"/>
      <sheetName val="KURS"/>
      <sheetName val="HIGHLIGHT"/>
      <sheetName val="NONNRC"/>
      <sheetName val="P.ANAK"/>
      <sheetName val="Asset"/>
      <sheetName val="Krd-Dpk"/>
      <sheetName val="lr treas"/>
      <sheetName val="Overhead"/>
      <sheetName val="PAAP"/>
      <sheetName val="LR CABANG"/>
      <sheetName val="Cabrug"/>
      <sheetName val="printrankcab"/>
      <sheetName val="Rankcab"/>
      <sheetName val="VAR-CAD"/>
      <sheetName val="AngTAk"/>
      <sheetName val="AngL_Rcab"/>
      <sheetName val="TSBUNGA"/>
      <sheetName val="PBDETKP"/>
      <sheetName val="BAK"/>
      <sheetName val="PEND+BIAYA"/>
      <sheetName val="Financial-h"/>
      <sheetName val="GABUNGAN"/>
      <sheetName val="LRK"/>
      <sheetName val="LN"/>
      <sheetName val="NONCAB"/>
      <sheetName val="DKI"/>
      <sheetName val="KW3"/>
      <sheetName val="KW2"/>
      <sheetName val="KW1"/>
      <sheetName val="Sheet2"/>
      <sheetName val="Exs-Summary"/>
      <sheetName val="F-Highlight1&amp;2"/>
      <sheetName val="BalSheets3"/>
      <sheetName val="ProfLoss4"/>
      <sheetName val="FC-Assets5"/>
      <sheetName val="Other-Assets6"/>
      <sheetName val="Ratio7"/>
      <sheetName val="Off-Bal8"/>
      <sheetName val="Capital9"/>
      <sheetName val="Sheet4"/>
      <sheetName val="Kpno"/>
      <sheetName val="Kpno2"/>
      <sheetName val="Fee-Inc"/>
      <sheetName val="KAP"/>
      <sheetName val="Pokok"/>
      <sheetName val="Cad"/>
      <sheetName val="Almac"/>
      <sheetName val="SBI"/>
      <sheetName val="05_2003-compute"/>
      <sheetName val="COGS Reval Summ"/>
      <sheetName val="Excess Calc"/>
      <sheetName val="KKP 01 Audit"/>
      <sheetName val="Sandi laba rugi"/>
      <sheetName val="Assumptions"/>
      <sheetName val="Consolidated_Actuals"/>
      <sheetName val="Sales_and_Collections"/>
      <sheetName val="Financial_Ratios"/>
      <sheetName val="Contribution_Margin"/>
      <sheetName val="Consolidated_Forecast"/>
      <sheetName val="Cash"/>
      <sheetName val="COGS"/>
      <sheetName val="Variance_Report"/>
      <sheetName val="Depreciation"/>
      <sheetName val="Capital"/>
      <sheetName val="Operating_Expenses"/>
      <sheetName val="Headcount"/>
      <sheetName val="Inventory_and_Purchases"/>
      <sheetName val="Kode"/>
      <sheetName val="Kota"/>
      <sheetName val="Bank"/>
      <sheetName val="Consol P&amp;L"/>
      <sheetName val="Div Discount Model"/>
      <sheetName val="ANGGOTA"/>
      <sheetName val="Sheet1 (2)"/>
      <sheetName val="SBN"/>
      <sheetName val="Account"/>
      <sheetName val="Menu"/>
      <sheetName val="SubAcc"/>
      <sheetName val="Journal"/>
      <sheetName val="phy value NOV03"/>
      <sheetName val="DATA WP"/>
      <sheetName val="BS-Map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GeneralInfo"/>
      <sheetName val="SDE"/>
      <sheetName val="Location_Details (2)"/>
      <sheetName val="Note"/>
      <sheetName val="Paramétrage"/>
      <sheetName val="CA Sheet"/>
      <sheetName val="UUS PKU"/>
      <sheetName val="Wil"/>
      <sheetName val="COA"/>
      <sheetName val="BAJ"/>
      <sheetName val="KP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MTV KRD"/>
      <sheetName val="Olah Krd"/>
      <sheetName val="08-2016"/>
      <sheetName val="12-2015"/>
      <sheetName val="08-2015"/>
      <sheetName val="08-09-2016"/>
      <sheetName val="DPK"/>
      <sheetName val="Sheet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Recovered_Sheet1"/>
      <sheetName val="Recovered_Sheet2"/>
      <sheetName val="giro_pemda_201708"/>
      <sheetName val="giro_korp_201708"/>
      <sheetName val="giro_indv_201708"/>
      <sheetName val="tab_201708"/>
      <sheetName val="dep_201708"/>
      <sheetName val="Kolek Krd"/>
      <sheetName val="Historis"/>
      <sheetName val="Tabel Cabang"/>
      <sheetName val="HOME"/>
      <sheetName val="Menu"/>
      <sheetName val="Data Cabang"/>
      <sheetName val="D1"/>
      <sheetName val="D2"/>
      <sheetName val="D3"/>
      <sheetName val="Premi DPK"/>
      <sheetName val="D4"/>
      <sheetName val="Rincian Krd"/>
      <sheetName val="D5"/>
      <sheetName val="PROMOSI"/>
      <sheetName val="Tabel Produk"/>
      <sheetName val="CKPN-DataCore"/>
      <sheetName val="Tarif Cbg per Ltype"/>
      <sheetName val="Tarif Cbg sort by Produk"/>
      <sheetName val="Tarif Cbg CKPN per Produk"/>
      <sheetName val="Tarif CKPN-Nett"/>
      <sheetName val="OLAH_DATA3"/>
      <sheetName val="Koperasi"/>
      <sheetName val="KKPE"/>
      <sheetName val="Mikro"/>
      <sheetName val="KPKM"/>
      <sheetName val="Pundi"/>
      <sheetName val="Jexim"/>
      <sheetName val="KUMK"/>
      <sheetName val="KFW"/>
      <sheetName val="KUP"/>
      <sheetName val="RC"/>
      <sheetName val="Pemda"/>
      <sheetName val="Karsa"/>
      <sheetName val="Sindikasi"/>
      <sheetName val="Bjk_Exim"/>
      <sheetName val="Kridakop"/>
      <sheetName val="KPMD"/>
      <sheetName val="KUPS"/>
      <sheetName val="KUR"/>
      <sheetName val="EXTRA"/>
      <sheetName val="KPLN_Siaga"/>
      <sheetName val="Resi_Gudang"/>
      <sheetName val="PDAM"/>
      <sheetName val="KWU"/>
      <sheetName val="Proyek"/>
      <sheetName val="PDN"/>
      <sheetName val="BLUD"/>
      <sheetName val="Loan_Proyek"/>
      <sheetName val="Loan_KUP"/>
      <sheetName val="Link_Prod"/>
      <sheetName val="Mitra_25"/>
      <sheetName val="MITRA_100"/>
      <sheetName val="Mikro_Dini"/>
      <sheetName val="KORPORASI"/>
      <sheetName val="KOMERSIAL"/>
      <sheetName val="APEX_BPR"/>
      <sheetName val="KPR"/>
      <sheetName val="Uang_Muka"/>
      <sheetName val="PLO"/>
      <sheetName val="KMG"/>
      <sheetName val="KKB"/>
      <sheetName val="NRC-Nett"/>
      <sheetName val="PBL-Nett"/>
      <sheetName val="Summary"/>
      <sheetName val="NRC-Detail"/>
      <sheetName val="PBL-Deta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Input"/>
      <sheetName val="Results"/>
      <sheetName val="Checks"/>
      <sheetName val="Parameters"/>
      <sheetName val="Related entities"/>
      <sheetName val="Current"/>
      <sheetName val="Current Securitisation"/>
      <sheetName val="Standardised"/>
      <sheetName val="Standardised Securitisation"/>
      <sheetName val="Operational risk"/>
      <sheetName val="Sandi laba rugi"/>
      <sheetName val="SE-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T1469"/>
  <sheetViews>
    <sheetView showGridLines="0" tabSelected="1" zoomScale="55" zoomScaleNormal="55" workbookViewId="0">
      <pane xSplit="1" ySplit="2" topLeftCell="B3" activePane="bottomRight" state="frozen"/>
      <selection/>
      <selection pane="topRight"/>
      <selection pane="bottomLeft"/>
      <selection pane="bottomRight" activeCell="A2" sqref="A2"/>
    </sheetView>
  </sheetViews>
  <sheetFormatPr defaultColWidth="14.4285714285714" defaultRowHeight="15.75" customHeight="1"/>
  <cols>
    <col min="1" max="1" width="8.57142857142857" style="2" customWidth="1"/>
    <col min="2" max="2" width="11.1428571428571" style="2" customWidth="1"/>
    <col min="3" max="3" width="45.7142857142857" style="2" customWidth="1"/>
    <col min="4" max="15" width="15.2857142857143" style="2" customWidth="1"/>
    <col min="16" max="20" width="14.4285714285714" style="2"/>
    <col min="21" max="21" width="14.4285714285714" style="2" customWidth="1"/>
    <col min="22" max="16384" width="14.4285714285714" style="2"/>
  </cols>
  <sheetData>
    <row r="1" s="1" customFormat="1" ht="20.1" customHeight="1" spans="1:20">
      <c r="A1" s="3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26" t="s">
        <v>14</v>
      </c>
      <c r="P1" s="27">
        <v>5133000</v>
      </c>
      <c r="Q1" s="35"/>
      <c r="R1" s="36"/>
      <c r="S1" s="36"/>
      <c r="T1" s="37"/>
    </row>
    <row r="2" s="1" customFormat="1" ht="20.1" customHeight="1" spans="1:20">
      <c r="A2" s="7">
        <v>501</v>
      </c>
      <c r="B2" s="8"/>
      <c r="C2" s="9"/>
      <c r="D2" s="10" t="s">
        <v>15</v>
      </c>
      <c r="E2" s="10" t="s">
        <v>15</v>
      </c>
      <c r="F2" s="10" t="s">
        <v>15</v>
      </c>
      <c r="G2" s="10" t="s">
        <v>15</v>
      </c>
      <c r="H2" s="10" t="s">
        <v>15</v>
      </c>
      <c r="I2" s="10" t="s">
        <v>15</v>
      </c>
      <c r="J2" s="10" t="s">
        <v>15</v>
      </c>
      <c r="K2" s="10" t="s">
        <v>15</v>
      </c>
      <c r="L2" s="10" t="s">
        <v>15</v>
      </c>
      <c r="M2" s="10" t="s">
        <v>15</v>
      </c>
      <c r="N2" s="10" t="s">
        <v>15</v>
      </c>
      <c r="O2" s="28" t="s">
        <v>15</v>
      </c>
      <c r="P2" s="29">
        <v>5132000</v>
      </c>
      <c r="Q2" s="35"/>
      <c r="R2" s="38"/>
      <c r="S2" s="39"/>
      <c r="T2" s="40"/>
    </row>
    <row r="3" ht="24.75" customHeight="1" spans="1:20">
      <c r="A3" s="11" t="s">
        <v>16</v>
      </c>
      <c r="B3" s="12"/>
      <c r="C3" s="13"/>
      <c r="D3" s="14">
        <f t="shared" ref="D3:O3" si="0">D6+D7+D15+D27+D30+D145+D148+D152+D162+D223+D230+D252+D256+D280+D283+D284+D285+D287+D299+D303+D316</f>
        <v>2041670807.158</v>
      </c>
      <c r="E3" s="14">
        <f t="shared" si="0"/>
        <v>2102708971.751</v>
      </c>
      <c r="F3" s="14" t="e">
        <f t="shared" si="0"/>
        <v>#REF!</v>
      </c>
      <c r="G3" s="14" t="e">
        <f t="shared" si="0"/>
        <v>#REF!</v>
      </c>
      <c r="H3" s="14" t="e">
        <f t="shared" si="0"/>
        <v>#REF!</v>
      </c>
      <c r="I3" s="14" t="e">
        <f t="shared" si="0"/>
        <v>#REF!</v>
      </c>
      <c r="J3" s="14" t="e">
        <f t="shared" si="0"/>
        <v>#REF!</v>
      </c>
      <c r="K3" s="14" t="e">
        <f t="shared" si="0"/>
        <v>#REF!</v>
      </c>
      <c r="L3" s="14" t="e">
        <f t="shared" si="0"/>
        <v>#REF!</v>
      </c>
      <c r="M3" s="14" t="e">
        <f t="shared" si="0"/>
        <v>#REF!</v>
      </c>
      <c r="N3" s="14" t="e">
        <f t="shared" si="0"/>
        <v>#REF!</v>
      </c>
      <c r="O3" s="30" t="e">
        <f t="shared" si="0"/>
        <v>#REF!</v>
      </c>
      <c r="P3" s="31"/>
      <c r="Q3" s="41"/>
      <c r="R3" s="42"/>
      <c r="S3" s="43"/>
      <c r="T3" s="43"/>
    </row>
    <row r="4" ht="24.75" customHeight="1" spans="1:20">
      <c r="A4" s="15" t="s">
        <v>17</v>
      </c>
      <c r="B4" s="16"/>
      <c r="C4" s="17"/>
      <c r="D4" s="18">
        <f t="shared" ref="D4:O4" si="1">D6+D7+D15+D27+D30+D145+D148+D152</f>
        <v>16787881.102</v>
      </c>
      <c r="E4" s="18">
        <f t="shared" si="1"/>
        <v>18444370.485</v>
      </c>
      <c r="F4" s="18">
        <f t="shared" si="1"/>
        <v>18165000</v>
      </c>
      <c r="G4" s="18">
        <f t="shared" si="1"/>
        <v>18571700</v>
      </c>
      <c r="H4" s="18">
        <f t="shared" si="1"/>
        <v>18206700</v>
      </c>
      <c r="I4" s="18">
        <f t="shared" si="1"/>
        <v>18182700</v>
      </c>
      <c r="J4" s="18">
        <f t="shared" si="1"/>
        <v>19584600</v>
      </c>
      <c r="K4" s="18">
        <f t="shared" si="1"/>
        <v>19944300</v>
      </c>
      <c r="L4" s="18">
        <f t="shared" si="1"/>
        <v>20683700</v>
      </c>
      <c r="M4" s="18">
        <f t="shared" si="1"/>
        <v>20184100</v>
      </c>
      <c r="N4" s="18">
        <f t="shared" si="1"/>
        <v>19944300</v>
      </c>
      <c r="O4" s="32">
        <f t="shared" si="1"/>
        <v>17786000</v>
      </c>
      <c r="P4" s="31"/>
      <c r="Q4" s="44">
        <v>44228</v>
      </c>
      <c r="R4" s="42"/>
      <c r="S4" s="43"/>
      <c r="T4" s="43"/>
    </row>
    <row r="5" ht="24.75" customHeight="1" outlineLevel="1" spans="1:20">
      <c r="A5" s="19">
        <v>10000</v>
      </c>
      <c r="B5" s="20">
        <v>1000000</v>
      </c>
      <c r="C5" s="21" t="s">
        <v>18</v>
      </c>
      <c r="D5" s="22">
        <f t="shared" ref="D5:O5" si="2">D6+D7+D15+D27+D30+D145+D148+D152+D162+D223+D230+D252+D256+D280+D283+D284+D285+D287+D299+D303+D316</f>
        <v>2041670807.158</v>
      </c>
      <c r="E5" s="22">
        <f t="shared" si="2"/>
        <v>2102708971.751</v>
      </c>
      <c r="F5" s="22" t="e">
        <f t="shared" si="2"/>
        <v>#REF!</v>
      </c>
      <c r="G5" s="22" t="e">
        <f t="shared" si="2"/>
        <v>#REF!</v>
      </c>
      <c r="H5" s="22" t="e">
        <f t="shared" si="2"/>
        <v>#REF!</v>
      </c>
      <c r="I5" s="22" t="e">
        <f t="shared" si="2"/>
        <v>#REF!</v>
      </c>
      <c r="J5" s="22" t="e">
        <f t="shared" si="2"/>
        <v>#REF!</v>
      </c>
      <c r="K5" s="22" t="e">
        <f t="shared" si="2"/>
        <v>#REF!</v>
      </c>
      <c r="L5" s="22" t="e">
        <f t="shared" si="2"/>
        <v>#REF!</v>
      </c>
      <c r="M5" s="22" t="e">
        <f t="shared" si="2"/>
        <v>#REF!</v>
      </c>
      <c r="N5" s="22" t="e">
        <f t="shared" si="2"/>
        <v>#REF!</v>
      </c>
      <c r="O5" s="33" t="e">
        <f t="shared" si="2"/>
        <v>#REF!</v>
      </c>
      <c r="P5" s="34"/>
      <c r="Q5" s="45">
        <f t="shared" ref="Q5:Q68" si="3">+E5</f>
        <v>2102708971.751</v>
      </c>
      <c r="R5" s="46"/>
      <c r="S5" s="47"/>
      <c r="T5" s="47"/>
    </row>
    <row r="6" ht="24.75" customHeight="1" outlineLevel="1" spans="1:20">
      <c r="A6" s="23">
        <v>10100</v>
      </c>
      <c r="B6" s="24">
        <v>1100000</v>
      </c>
      <c r="C6" s="25" t="s">
        <v>19</v>
      </c>
      <c r="D6" s="22">
        <v>16787881.102</v>
      </c>
      <c r="E6" s="22">
        <v>18444370.485</v>
      </c>
      <c r="F6" s="22">
        <v>18165000</v>
      </c>
      <c r="G6" s="22">
        <v>18571700</v>
      </c>
      <c r="H6" s="22">
        <v>18206700</v>
      </c>
      <c r="I6" s="22">
        <v>18182700</v>
      </c>
      <c r="J6" s="22">
        <v>19584600</v>
      </c>
      <c r="K6" s="22">
        <v>19944300</v>
      </c>
      <c r="L6" s="22">
        <v>20683700</v>
      </c>
      <c r="M6" s="22">
        <v>20184100</v>
      </c>
      <c r="N6" s="22">
        <v>19944300</v>
      </c>
      <c r="O6" s="33">
        <v>17786000</v>
      </c>
      <c r="P6" s="34"/>
      <c r="Q6" s="45">
        <f t="shared" si="3"/>
        <v>18444370.485</v>
      </c>
      <c r="R6" s="46"/>
      <c r="S6" s="47"/>
      <c r="T6" s="47"/>
    </row>
    <row r="7" ht="24.75" customHeight="1" outlineLevel="1" spans="1:20">
      <c r="A7" s="19">
        <v>11000</v>
      </c>
      <c r="B7" s="20">
        <v>1150000</v>
      </c>
      <c r="C7" s="21" t="s">
        <v>20</v>
      </c>
      <c r="D7" s="22">
        <f t="shared" ref="D7:O7" si="4">+SUM(D8:D14)</f>
        <v>0</v>
      </c>
      <c r="E7" s="22">
        <f t="shared" si="4"/>
        <v>0</v>
      </c>
      <c r="F7" s="22">
        <f t="shared" si="4"/>
        <v>0</v>
      </c>
      <c r="G7" s="22">
        <f t="shared" si="4"/>
        <v>0</v>
      </c>
      <c r="H7" s="22">
        <f t="shared" si="4"/>
        <v>0</v>
      </c>
      <c r="I7" s="22">
        <f t="shared" si="4"/>
        <v>0</v>
      </c>
      <c r="J7" s="22">
        <f t="shared" si="4"/>
        <v>0</v>
      </c>
      <c r="K7" s="22">
        <f t="shared" si="4"/>
        <v>0</v>
      </c>
      <c r="L7" s="22">
        <f t="shared" si="4"/>
        <v>0</v>
      </c>
      <c r="M7" s="22">
        <f t="shared" si="4"/>
        <v>0</v>
      </c>
      <c r="N7" s="22">
        <f t="shared" si="4"/>
        <v>0</v>
      </c>
      <c r="O7" s="33">
        <f t="shared" si="4"/>
        <v>0</v>
      </c>
      <c r="P7" s="34"/>
      <c r="Q7" s="45">
        <f t="shared" si="3"/>
        <v>0</v>
      </c>
      <c r="R7" s="46"/>
      <c r="S7" s="47"/>
      <c r="T7" s="47"/>
    </row>
    <row r="8" ht="24.75" customHeight="1" outlineLevel="1" spans="1:20">
      <c r="A8" s="19">
        <v>11010</v>
      </c>
      <c r="B8" s="20">
        <v>1151011</v>
      </c>
      <c r="C8" s="21" t="s">
        <v>21</v>
      </c>
      <c r="D8" s="22">
        <v>0</v>
      </c>
      <c r="E8" s="22">
        <v>0</v>
      </c>
      <c r="F8" s="22">
        <f>ROUND(Q$8,-2)</f>
        <v>0</v>
      </c>
      <c r="G8" s="22">
        <f>ROUND(Q$8,-2)</f>
        <v>0</v>
      </c>
      <c r="H8" s="22">
        <f>ROUND(Q$8,-2)</f>
        <v>0</v>
      </c>
      <c r="I8" s="22">
        <f>ROUND(Q$8,-2)</f>
        <v>0</v>
      </c>
      <c r="J8" s="22">
        <f>ROUND(Q$8,-2)</f>
        <v>0</v>
      </c>
      <c r="K8" s="22">
        <f>ROUND(Q$8,-2)</f>
        <v>0</v>
      </c>
      <c r="L8" s="22">
        <f>ROUND(Q$8,-2)</f>
        <v>0</v>
      </c>
      <c r="M8" s="22">
        <f>ROUND(Q$8,-2)</f>
        <v>0</v>
      </c>
      <c r="N8" s="22">
        <f>ROUND(Q$8,-2)</f>
        <v>0</v>
      </c>
      <c r="O8" s="33">
        <f>ROUND(Q$8,-2)</f>
        <v>0</v>
      </c>
      <c r="P8" s="34"/>
      <c r="Q8" s="45">
        <f t="shared" si="3"/>
        <v>0</v>
      </c>
      <c r="R8" s="46"/>
      <c r="S8" s="47"/>
      <c r="T8" s="47"/>
    </row>
    <row r="9" ht="24.75" customHeight="1" outlineLevel="1" spans="1:20">
      <c r="A9" s="19">
        <v>11030</v>
      </c>
      <c r="B9" s="20">
        <v>1151021</v>
      </c>
      <c r="C9" s="21" t="s">
        <v>22</v>
      </c>
      <c r="D9" s="22">
        <v>0</v>
      </c>
      <c r="E9" s="22">
        <v>0</v>
      </c>
      <c r="F9" s="22">
        <f>ROUND(Q$9,-2)</f>
        <v>0</v>
      </c>
      <c r="G9" s="22">
        <f>ROUND(Q$9,-2)</f>
        <v>0</v>
      </c>
      <c r="H9" s="22">
        <f>ROUND(Q$9,-2)</f>
        <v>0</v>
      </c>
      <c r="I9" s="22">
        <f>ROUND(Q$9,-2)</f>
        <v>0</v>
      </c>
      <c r="J9" s="22">
        <f>ROUND(Q$9,-2)</f>
        <v>0</v>
      </c>
      <c r="K9" s="22">
        <f>ROUND(Q$9,-2)</f>
        <v>0</v>
      </c>
      <c r="L9" s="22">
        <f>ROUND(Q$9,-2)</f>
        <v>0</v>
      </c>
      <c r="M9" s="22">
        <f>ROUND(Q$9,-2)</f>
        <v>0</v>
      </c>
      <c r="N9" s="22">
        <f>ROUND(Q$9,-2)</f>
        <v>0</v>
      </c>
      <c r="O9" s="33">
        <f>ROUND(Q$9,-2)</f>
        <v>0</v>
      </c>
      <c r="P9" s="34"/>
      <c r="Q9" s="45">
        <f t="shared" si="3"/>
        <v>0</v>
      </c>
      <c r="R9" s="46"/>
      <c r="S9" s="47"/>
      <c r="T9" s="47"/>
    </row>
    <row r="10" ht="24.75" customHeight="1" outlineLevel="1" spans="1:20">
      <c r="A10" s="19">
        <v>11035</v>
      </c>
      <c r="B10" s="20">
        <v>1151022</v>
      </c>
      <c r="C10" s="21" t="s">
        <v>23</v>
      </c>
      <c r="D10" s="22">
        <v>0</v>
      </c>
      <c r="E10" s="22">
        <v>0</v>
      </c>
      <c r="F10" s="22">
        <f>ROUND(Q$10,-2)</f>
        <v>0</v>
      </c>
      <c r="G10" s="22">
        <f>ROUND(Q$10,-2)</f>
        <v>0</v>
      </c>
      <c r="H10" s="22">
        <f>ROUND(Q$10,-2)</f>
        <v>0</v>
      </c>
      <c r="I10" s="22">
        <f>ROUND(Q$10,-2)</f>
        <v>0</v>
      </c>
      <c r="J10" s="22">
        <f>ROUND(Q$10,-2)</f>
        <v>0</v>
      </c>
      <c r="K10" s="22">
        <f>ROUND(Q$10,-2)</f>
        <v>0</v>
      </c>
      <c r="L10" s="22">
        <f>ROUND(Q$10,-2)</f>
        <v>0</v>
      </c>
      <c r="M10" s="22">
        <f>ROUND(Q$10,-2)</f>
        <v>0</v>
      </c>
      <c r="N10" s="22">
        <f>ROUND(Q$10,-2)</f>
        <v>0</v>
      </c>
      <c r="O10" s="33">
        <f>ROUND(Q$10,-2)</f>
        <v>0</v>
      </c>
      <c r="P10" s="34"/>
      <c r="Q10" s="45">
        <f t="shared" si="3"/>
        <v>0</v>
      </c>
      <c r="R10" s="46"/>
      <c r="S10" s="47"/>
      <c r="T10" s="47"/>
    </row>
    <row r="11" ht="24.75" customHeight="1" outlineLevel="1" spans="1:20">
      <c r="A11" s="19">
        <v>11040</v>
      </c>
      <c r="B11" s="20">
        <v>1151031</v>
      </c>
      <c r="C11" s="21" t="s">
        <v>24</v>
      </c>
      <c r="D11" s="22">
        <v>0</v>
      </c>
      <c r="E11" s="22">
        <v>0</v>
      </c>
      <c r="F11" s="22">
        <f>ROUND(Q$11,-2)</f>
        <v>0</v>
      </c>
      <c r="G11" s="22">
        <f>ROUND(Q$11,-2)</f>
        <v>0</v>
      </c>
      <c r="H11" s="22">
        <f>ROUND(Q$11,-2)</f>
        <v>0</v>
      </c>
      <c r="I11" s="22">
        <f>ROUND(Q$11,-2)</f>
        <v>0</v>
      </c>
      <c r="J11" s="22">
        <f>ROUND(Q$11,-2)</f>
        <v>0</v>
      </c>
      <c r="K11" s="22">
        <f>ROUND(Q$11,-2)</f>
        <v>0</v>
      </c>
      <c r="L11" s="22">
        <f>ROUND(Q$11,-2)</f>
        <v>0</v>
      </c>
      <c r="M11" s="22">
        <f>ROUND(Q$11,-2)</f>
        <v>0</v>
      </c>
      <c r="N11" s="22">
        <f>ROUND(Q$11,-2)</f>
        <v>0</v>
      </c>
      <c r="O11" s="33">
        <f>ROUND(Q$11,-2)</f>
        <v>0</v>
      </c>
      <c r="P11" s="34"/>
      <c r="Q11" s="45">
        <f t="shared" si="3"/>
        <v>0</v>
      </c>
      <c r="R11" s="46"/>
      <c r="S11" s="47"/>
      <c r="T11" s="47"/>
    </row>
    <row r="12" ht="24.75" customHeight="1" outlineLevel="1" spans="1:20">
      <c r="A12" s="19">
        <v>11045</v>
      </c>
      <c r="B12" s="20">
        <v>1151032</v>
      </c>
      <c r="C12" s="21" t="s">
        <v>25</v>
      </c>
      <c r="D12" s="22">
        <v>0</v>
      </c>
      <c r="E12" s="22">
        <v>0</v>
      </c>
      <c r="F12" s="22">
        <f>ROUND(Q$12,-2)</f>
        <v>0</v>
      </c>
      <c r="G12" s="22">
        <f>ROUND(Q$12,-2)</f>
        <v>0</v>
      </c>
      <c r="H12" s="22">
        <f>ROUND(Q$12,-2)</f>
        <v>0</v>
      </c>
      <c r="I12" s="22">
        <f>ROUND(Q$12,-2)</f>
        <v>0</v>
      </c>
      <c r="J12" s="22">
        <f>ROUND(Q$12,-2)</f>
        <v>0</v>
      </c>
      <c r="K12" s="22">
        <f>ROUND(Q$12,-2)</f>
        <v>0</v>
      </c>
      <c r="L12" s="22">
        <f>ROUND(Q$12,-2)</f>
        <v>0</v>
      </c>
      <c r="M12" s="22">
        <f>ROUND(Q$12,-2)</f>
        <v>0</v>
      </c>
      <c r="N12" s="22">
        <f>ROUND(Q$12,-2)</f>
        <v>0</v>
      </c>
      <c r="O12" s="33">
        <f>ROUND(Q$12,-2)</f>
        <v>0</v>
      </c>
      <c r="P12" s="34"/>
      <c r="Q12" s="45">
        <f t="shared" si="3"/>
        <v>0</v>
      </c>
      <c r="R12" s="46"/>
      <c r="S12" s="47"/>
      <c r="T12" s="47"/>
    </row>
    <row r="13" ht="24.75" customHeight="1" outlineLevel="1" spans="1:20">
      <c r="A13" s="19">
        <v>11046</v>
      </c>
      <c r="B13" s="20">
        <v>1151033</v>
      </c>
      <c r="C13" s="21" t="s">
        <v>26</v>
      </c>
      <c r="D13" s="22">
        <v>0</v>
      </c>
      <c r="E13" s="22">
        <v>0</v>
      </c>
      <c r="F13" s="22">
        <f>ROUND(Q$13,-2)</f>
        <v>0</v>
      </c>
      <c r="G13" s="22">
        <f>ROUND(Q$13,-2)</f>
        <v>0</v>
      </c>
      <c r="H13" s="22">
        <f>ROUND(Q$13,-2)</f>
        <v>0</v>
      </c>
      <c r="I13" s="22">
        <f>ROUND(Q$13,-2)</f>
        <v>0</v>
      </c>
      <c r="J13" s="22">
        <f>ROUND(Q$13,-2)</f>
        <v>0</v>
      </c>
      <c r="K13" s="22">
        <f>ROUND(Q$13,-2)</f>
        <v>0</v>
      </c>
      <c r="L13" s="22">
        <f>ROUND(Q$13,-2)</f>
        <v>0</v>
      </c>
      <c r="M13" s="22">
        <f>ROUND(Q$13,-2)</f>
        <v>0</v>
      </c>
      <c r="N13" s="22">
        <f>ROUND(Q$13,-2)</f>
        <v>0</v>
      </c>
      <c r="O13" s="33">
        <f>ROUND(Q$13,-2)</f>
        <v>0</v>
      </c>
      <c r="P13" s="34"/>
      <c r="Q13" s="45">
        <f t="shared" si="3"/>
        <v>0</v>
      </c>
      <c r="R13" s="46"/>
      <c r="S13" s="47"/>
      <c r="T13" s="47"/>
    </row>
    <row r="14" ht="24.75" customHeight="1" outlineLevel="1" spans="1:20">
      <c r="A14" s="19">
        <v>11050</v>
      </c>
      <c r="B14" s="20">
        <v>1151099</v>
      </c>
      <c r="C14" s="21" t="s">
        <v>27</v>
      </c>
      <c r="D14" s="22">
        <v>0</v>
      </c>
      <c r="E14" s="22">
        <v>0</v>
      </c>
      <c r="F14" s="22">
        <f>ROUND(Q$14,-2)</f>
        <v>0</v>
      </c>
      <c r="G14" s="22">
        <f>ROUND(Q$14,-2)</f>
        <v>0</v>
      </c>
      <c r="H14" s="22">
        <f>ROUND(Q$14,-2)</f>
        <v>0</v>
      </c>
      <c r="I14" s="22">
        <f>ROUND(Q$14,-2)</f>
        <v>0</v>
      </c>
      <c r="J14" s="22">
        <f>ROUND(Q$14,-2)</f>
        <v>0</v>
      </c>
      <c r="K14" s="22">
        <f>ROUND(Q$14,-2)</f>
        <v>0</v>
      </c>
      <c r="L14" s="22">
        <f>ROUND(Q$14,-2)</f>
        <v>0</v>
      </c>
      <c r="M14" s="22">
        <f>ROUND(Q$14,-2)</f>
        <v>0</v>
      </c>
      <c r="N14" s="22">
        <f>ROUND(Q$14,-2)</f>
        <v>0</v>
      </c>
      <c r="O14" s="33">
        <f>ROUND(Q$14,-2)</f>
        <v>0</v>
      </c>
      <c r="P14" s="34"/>
      <c r="Q14" s="45">
        <f t="shared" si="3"/>
        <v>0</v>
      </c>
      <c r="R14" s="46"/>
      <c r="S14" s="47"/>
      <c r="T14" s="47"/>
    </row>
    <row r="15" ht="24.75" customHeight="1" outlineLevel="1" spans="1:20">
      <c r="A15" s="19">
        <v>12000</v>
      </c>
      <c r="B15" s="20">
        <v>1200000</v>
      </c>
      <c r="C15" s="21" t="s">
        <v>28</v>
      </c>
      <c r="D15" s="22">
        <f t="shared" ref="D15:O15" si="5">+SUM(D16:D26)</f>
        <v>0</v>
      </c>
      <c r="E15" s="22">
        <f t="shared" si="5"/>
        <v>0</v>
      </c>
      <c r="F15" s="22">
        <f t="shared" si="5"/>
        <v>0</v>
      </c>
      <c r="G15" s="22">
        <f t="shared" si="5"/>
        <v>0</v>
      </c>
      <c r="H15" s="22">
        <f t="shared" si="5"/>
        <v>0</v>
      </c>
      <c r="I15" s="22">
        <f t="shared" si="5"/>
        <v>0</v>
      </c>
      <c r="J15" s="22">
        <f t="shared" si="5"/>
        <v>0</v>
      </c>
      <c r="K15" s="22">
        <f t="shared" si="5"/>
        <v>0</v>
      </c>
      <c r="L15" s="22">
        <f t="shared" si="5"/>
        <v>0</v>
      </c>
      <c r="M15" s="22">
        <f t="shared" si="5"/>
        <v>0</v>
      </c>
      <c r="N15" s="22">
        <f t="shared" si="5"/>
        <v>0</v>
      </c>
      <c r="O15" s="33">
        <f t="shared" si="5"/>
        <v>0</v>
      </c>
      <c r="P15" s="34"/>
      <c r="Q15" s="45">
        <f t="shared" si="3"/>
        <v>0</v>
      </c>
      <c r="R15" s="46"/>
      <c r="S15" s="47"/>
      <c r="T15" s="47"/>
    </row>
    <row r="16" ht="24.75" customHeight="1" outlineLevel="1" spans="1:20">
      <c r="A16" s="19">
        <v>12001</v>
      </c>
      <c r="B16" s="20">
        <v>1201011</v>
      </c>
      <c r="C16" s="21" t="s">
        <v>21</v>
      </c>
      <c r="D16" s="22">
        <v>0</v>
      </c>
      <c r="E16" s="22">
        <v>0</v>
      </c>
      <c r="F16" s="22">
        <f>ROUND(Q$16,-2)</f>
        <v>0</v>
      </c>
      <c r="G16" s="22">
        <f>ROUND(Q$16,-2)</f>
        <v>0</v>
      </c>
      <c r="H16" s="22">
        <f>ROUND(Q$16,-2)</f>
        <v>0</v>
      </c>
      <c r="I16" s="22">
        <f>ROUND(Q$16,-2)</f>
        <v>0</v>
      </c>
      <c r="J16" s="22">
        <f>ROUND(Q$16,-2)</f>
        <v>0</v>
      </c>
      <c r="K16" s="22">
        <f>ROUND(Q$16,-2)</f>
        <v>0</v>
      </c>
      <c r="L16" s="22">
        <f>ROUND(Q$16,-2)</f>
        <v>0</v>
      </c>
      <c r="M16" s="22">
        <f>ROUND(Q$16,-2)</f>
        <v>0</v>
      </c>
      <c r="N16" s="22">
        <f>ROUND(Q$16,-2)</f>
        <v>0</v>
      </c>
      <c r="O16" s="33">
        <f>ROUND(Q$16,-2)</f>
        <v>0</v>
      </c>
      <c r="P16" s="34"/>
      <c r="Q16" s="45">
        <f t="shared" si="3"/>
        <v>0</v>
      </c>
      <c r="R16" s="46"/>
      <c r="S16" s="47"/>
      <c r="T16" s="47"/>
    </row>
    <row r="17" ht="24.75" customHeight="1" outlineLevel="1" spans="1:20">
      <c r="A17" s="19">
        <v>12014</v>
      </c>
      <c r="B17" s="20">
        <v>1201012</v>
      </c>
      <c r="C17" s="21" t="s">
        <v>29</v>
      </c>
      <c r="D17" s="22">
        <v>0</v>
      </c>
      <c r="E17" s="22">
        <v>0</v>
      </c>
      <c r="F17" s="22">
        <f>ROUND(Q$17,-2)</f>
        <v>0</v>
      </c>
      <c r="G17" s="22">
        <f>ROUND(Q$17,-2)</f>
        <v>0</v>
      </c>
      <c r="H17" s="22">
        <f>ROUND(Q$17,-2)</f>
        <v>0</v>
      </c>
      <c r="I17" s="22">
        <f>ROUND(Q$17,-2)</f>
        <v>0</v>
      </c>
      <c r="J17" s="22">
        <f>ROUND(Q$17,-2)</f>
        <v>0</v>
      </c>
      <c r="K17" s="22">
        <f>ROUND(Q$17,-2)</f>
        <v>0</v>
      </c>
      <c r="L17" s="22">
        <f>ROUND(Q$17,-2)</f>
        <v>0</v>
      </c>
      <c r="M17" s="22">
        <f>ROUND(Q$17,-2)</f>
        <v>0</v>
      </c>
      <c r="N17" s="22">
        <f>ROUND(Q$17,-2)</f>
        <v>0</v>
      </c>
      <c r="O17" s="33">
        <f>ROUND(Q$17,-2)</f>
        <v>0</v>
      </c>
      <c r="P17" s="34"/>
      <c r="Q17" s="45">
        <f t="shared" si="3"/>
        <v>0</v>
      </c>
      <c r="R17" s="46"/>
      <c r="S17" s="47"/>
      <c r="T17" s="47"/>
    </row>
    <row r="18" ht="24.75" customHeight="1" outlineLevel="1" spans="1:20">
      <c r="A18" s="19">
        <v>12002</v>
      </c>
      <c r="B18" s="20">
        <v>1201013</v>
      </c>
      <c r="C18" s="21" t="s">
        <v>30</v>
      </c>
      <c r="D18" s="22">
        <v>0</v>
      </c>
      <c r="E18" s="22">
        <v>0</v>
      </c>
      <c r="F18" s="22">
        <f>ROUND(Q$18,-2)</f>
        <v>0</v>
      </c>
      <c r="G18" s="22">
        <f>ROUND(Q$18,-2)</f>
        <v>0</v>
      </c>
      <c r="H18" s="22">
        <f>ROUND(Q$18,-2)</f>
        <v>0</v>
      </c>
      <c r="I18" s="22">
        <f>ROUND(Q$18,-2)</f>
        <v>0</v>
      </c>
      <c r="J18" s="22">
        <f>ROUND(Q$18,-2)</f>
        <v>0</v>
      </c>
      <c r="K18" s="22">
        <f>ROUND(Q$18,-2)</f>
        <v>0</v>
      </c>
      <c r="L18" s="22">
        <f>ROUND(Q$18,-2)</f>
        <v>0</v>
      </c>
      <c r="M18" s="22">
        <f>ROUND(Q$18,-2)</f>
        <v>0</v>
      </c>
      <c r="N18" s="22">
        <f>ROUND(Q$18,-2)</f>
        <v>0</v>
      </c>
      <c r="O18" s="33">
        <f>ROUND(Q$18,-2)</f>
        <v>0</v>
      </c>
      <c r="P18" s="34"/>
      <c r="Q18" s="45">
        <f t="shared" si="3"/>
        <v>0</v>
      </c>
      <c r="R18" s="46"/>
      <c r="S18" s="47"/>
      <c r="T18" s="47"/>
    </row>
    <row r="19" ht="24.75" customHeight="1" outlineLevel="1" spans="1:20">
      <c r="A19" s="19">
        <v>12003</v>
      </c>
      <c r="B19" s="20">
        <v>1201014</v>
      </c>
      <c r="C19" s="21" t="s">
        <v>31</v>
      </c>
      <c r="D19" s="22">
        <v>0</v>
      </c>
      <c r="E19" s="22">
        <v>0</v>
      </c>
      <c r="F19" s="22">
        <f>ROUND(Q$19,-2)</f>
        <v>0</v>
      </c>
      <c r="G19" s="22">
        <f>ROUND(Q$19,-2)</f>
        <v>0</v>
      </c>
      <c r="H19" s="22">
        <f>ROUND(Q$19,-2)</f>
        <v>0</v>
      </c>
      <c r="I19" s="22">
        <f>ROUND(Q$19,-2)</f>
        <v>0</v>
      </c>
      <c r="J19" s="22">
        <f>ROUND(Q$19,-2)</f>
        <v>0</v>
      </c>
      <c r="K19" s="22">
        <f>ROUND(Q$19,-2)</f>
        <v>0</v>
      </c>
      <c r="L19" s="22">
        <f>ROUND(Q$19,-2)</f>
        <v>0</v>
      </c>
      <c r="M19" s="22">
        <f>ROUND(Q$19,-2)</f>
        <v>0</v>
      </c>
      <c r="N19" s="22">
        <f>ROUND(Q$19,-2)</f>
        <v>0</v>
      </c>
      <c r="O19" s="33">
        <f>ROUND(Q$19,-2)</f>
        <v>0</v>
      </c>
      <c r="P19" s="34"/>
      <c r="Q19" s="45">
        <f t="shared" si="3"/>
        <v>0</v>
      </c>
      <c r="R19" s="46"/>
      <c r="S19" s="47"/>
      <c r="T19" s="47"/>
    </row>
    <row r="20" ht="24.75" customHeight="1" outlineLevel="1" spans="1:20">
      <c r="A20" s="19">
        <v>12004</v>
      </c>
      <c r="B20" s="20">
        <v>1201015</v>
      </c>
      <c r="C20" s="21" t="s">
        <v>32</v>
      </c>
      <c r="D20" s="22">
        <v>0</v>
      </c>
      <c r="E20" s="22">
        <v>0</v>
      </c>
      <c r="F20" s="22">
        <f>ROUND(Q$20,-2)</f>
        <v>0</v>
      </c>
      <c r="G20" s="22">
        <f>ROUND(Q$20,-2)</f>
        <v>0</v>
      </c>
      <c r="H20" s="22">
        <f>ROUND(Q$20,-2)</f>
        <v>0</v>
      </c>
      <c r="I20" s="22">
        <f>ROUND(Q$20,-2)</f>
        <v>0</v>
      </c>
      <c r="J20" s="22">
        <f>ROUND(Q$20,-2)</f>
        <v>0</v>
      </c>
      <c r="K20" s="22">
        <f>ROUND(Q$20,-2)</f>
        <v>0</v>
      </c>
      <c r="L20" s="22">
        <f>ROUND(Q$20,-2)</f>
        <v>0</v>
      </c>
      <c r="M20" s="22">
        <f>ROUND(Q$20,-2)</f>
        <v>0</v>
      </c>
      <c r="N20" s="22">
        <f>ROUND(Q$20,-2)</f>
        <v>0</v>
      </c>
      <c r="O20" s="33">
        <f>ROUND(Q$20,-2)</f>
        <v>0</v>
      </c>
      <c r="P20" s="34"/>
      <c r="Q20" s="45">
        <f t="shared" si="3"/>
        <v>0</v>
      </c>
      <c r="R20" s="46"/>
      <c r="S20" s="47"/>
      <c r="T20" s="47"/>
    </row>
    <row r="21" ht="24.75" customHeight="1" outlineLevel="1" spans="1:20">
      <c r="A21" s="19">
        <v>12005</v>
      </c>
      <c r="B21" s="20">
        <v>1201016</v>
      </c>
      <c r="C21" s="21" t="s">
        <v>33</v>
      </c>
      <c r="D21" s="22">
        <v>0</v>
      </c>
      <c r="E21" s="22">
        <v>0</v>
      </c>
      <c r="F21" s="22">
        <f>ROUND(Q$21,-2)</f>
        <v>0</v>
      </c>
      <c r="G21" s="22">
        <f>ROUND(Q$21,-2)</f>
        <v>0</v>
      </c>
      <c r="H21" s="22">
        <f>ROUND(Q$21,-2)</f>
        <v>0</v>
      </c>
      <c r="I21" s="22">
        <f>ROUND(Q$21,-2)</f>
        <v>0</v>
      </c>
      <c r="J21" s="22">
        <f>ROUND(Q$21,-2)</f>
        <v>0</v>
      </c>
      <c r="K21" s="22">
        <f>ROUND(Q$21,-2)</f>
        <v>0</v>
      </c>
      <c r="L21" s="22">
        <f>ROUND(Q$21,-2)</f>
        <v>0</v>
      </c>
      <c r="M21" s="22">
        <f>ROUND(Q$21,-2)</f>
        <v>0</v>
      </c>
      <c r="N21" s="22">
        <f>ROUND(Q$21,-2)</f>
        <v>0</v>
      </c>
      <c r="O21" s="33">
        <f>ROUND(Q$21,-2)</f>
        <v>0</v>
      </c>
      <c r="P21" s="34"/>
      <c r="Q21" s="45">
        <f t="shared" si="3"/>
        <v>0</v>
      </c>
      <c r="R21" s="46"/>
      <c r="S21" s="47"/>
      <c r="T21" s="47"/>
    </row>
    <row r="22" ht="24.75" customHeight="1" outlineLevel="1" spans="1:20">
      <c r="A22" s="19">
        <v>12006</v>
      </c>
      <c r="B22" s="20">
        <v>1201017</v>
      </c>
      <c r="C22" s="21" t="s">
        <v>34</v>
      </c>
      <c r="D22" s="22">
        <v>0</v>
      </c>
      <c r="E22" s="22">
        <v>0</v>
      </c>
      <c r="F22" s="22">
        <f>ROUND(Q$22,-2)</f>
        <v>0</v>
      </c>
      <c r="G22" s="22">
        <f>ROUND(Q$22,-2)</f>
        <v>0</v>
      </c>
      <c r="H22" s="22">
        <f>ROUND(Q$22,-2)</f>
        <v>0</v>
      </c>
      <c r="I22" s="22">
        <f>ROUND(Q$22,-2)</f>
        <v>0</v>
      </c>
      <c r="J22" s="22">
        <f>ROUND(Q$22,-2)</f>
        <v>0</v>
      </c>
      <c r="K22" s="22">
        <f>ROUND(Q$22,-2)</f>
        <v>0</v>
      </c>
      <c r="L22" s="22">
        <f>ROUND(Q$22,-2)</f>
        <v>0</v>
      </c>
      <c r="M22" s="22">
        <f>ROUND(Q$22,-2)</f>
        <v>0</v>
      </c>
      <c r="N22" s="22">
        <f>ROUND(Q$22,-2)</f>
        <v>0</v>
      </c>
      <c r="O22" s="33">
        <f>ROUND(Q$22,-2)</f>
        <v>0</v>
      </c>
      <c r="P22" s="34"/>
      <c r="Q22" s="45">
        <f t="shared" si="3"/>
        <v>0</v>
      </c>
      <c r="R22" s="46"/>
      <c r="S22" s="47"/>
      <c r="T22" s="47"/>
    </row>
    <row r="23" ht="24.75" customHeight="1" outlineLevel="1" spans="1:20">
      <c r="A23" s="19">
        <v>12007</v>
      </c>
      <c r="B23" s="20">
        <v>1201018</v>
      </c>
      <c r="C23" s="21" t="s">
        <v>35</v>
      </c>
      <c r="D23" s="22">
        <v>0</v>
      </c>
      <c r="E23" s="22">
        <v>0</v>
      </c>
      <c r="F23" s="22">
        <f>ROUND(Q$23,-2)</f>
        <v>0</v>
      </c>
      <c r="G23" s="22">
        <f>ROUND(Q$23,-2)</f>
        <v>0</v>
      </c>
      <c r="H23" s="22">
        <f>ROUND(Q$23,-2)</f>
        <v>0</v>
      </c>
      <c r="I23" s="22">
        <f>ROUND(Q$23,-2)</f>
        <v>0</v>
      </c>
      <c r="J23" s="22">
        <f>ROUND(Q$23,-2)</f>
        <v>0</v>
      </c>
      <c r="K23" s="22">
        <f>ROUND(Q$23,-2)</f>
        <v>0</v>
      </c>
      <c r="L23" s="22">
        <f>ROUND(Q$23,-2)</f>
        <v>0</v>
      </c>
      <c r="M23" s="22">
        <f>ROUND(Q$23,-2)</f>
        <v>0</v>
      </c>
      <c r="N23" s="22">
        <f>ROUND(Q$23,-2)</f>
        <v>0</v>
      </c>
      <c r="O23" s="33">
        <f>ROUND(Q$23,-2)</f>
        <v>0</v>
      </c>
      <c r="P23" s="34"/>
      <c r="Q23" s="45">
        <f t="shared" si="3"/>
        <v>0</v>
      </c>
      <c r="R23" s="46"/>
      <c r="S23" s="47"/>
      <c r="T23" s="47"/>
    </row>
    <row r="24" ht="24.75" customHeight="1" outlineLevel="1" spans="1:20">
      <c r="A24" s="19">
        <v>12008</v>
      </c>
      <c r="B24" s="20">
        <v>1201019</v>
      </c>
      <c r="C24" s="21" t="s">
        <v>36</v>
      </c>
      <c r="D24" s="22">
        <v>0</v>
      </c>
      <c r="E24" s="22">
        <v>0</v>
      </c>
      <c r="F24" s="22">
        <f>ROUND(Q$24,-2)</f>
        <v>0</v>
      </c>
      <c r="G24" s="22">
        <f>ROUND(Q$24,-2)</f>
        <v>0</v>
      </c>
      <c r="H24" s="22">
        <f>ROUND(Q$24,-2)</f>
        <v>0</v>
      </c>
      <c r="I24" s="22">
        <f>ROUND(Q$24,-2)</f>
        <v>0</v>
      </c>
      <c r="J24" s="22">
        <f>ROUND(Q$24,-2)</f>
        <v>0</v>
      </c>
      <c r="K24" s="22">
        <f>ROUND(Q$24,-2)</f>
        <v>0</v>
      </c>
      <c r="L24" s="22">
        <f>ROUND(Q$24,-2)</f>
        <v>0</v>
      </c>
      <c r="M24" s="22">
        <f>ROUND(Q$24,-2)</f>
        <v>0</v>
      </c>
      <c r="N24" s="22">
        <f>ROUND(Q$24,-2)</f>
        <v>0</v>
      </c>
      <c r="O24" s="33">
        <f>ROUND(Q$24,-2)</f>
        <v>0</v>
      </c>
      <c r="P24" s="34"/>
      <c r="Q24" s="45">
        <f t="shared" si="3"/>
        <v>0</v>
      </c>
      <c r="R24" s="46"/>
      <c r="S24" s="47"/>
      <c r="T24" s="47"/>
    </row>
    <row r="25" ht="24.75" customHeight="1" outlineLevel="1" spans="1:20">
      <c r="A25" s="19">
        <v>12450</v>
      </c>
      <c r="B25" s="20">
        <v>1201021</v>
      </c>
      <c r="C25" s="21" t="s">
        <v>37</v>
      </c>
      <c r="D25" s="22">
        <v>0</v>
      </c>
      <c r="E25" s="22">
        <v>0</v>
      </c>
      <c r="F25" s="22">
        <f>ROUND(Q$25,-2)</f>
        <v>0</v>
      </c>
      <c r="G25" s="22">
        <f>ROUND(Q$25,-2)</f>
        <v>0</v>
      </c>
      <c r="H25" s="22">
        <f>ROUND(Q$25,-2)</f>
        <v>0</v>
      </c>
      <c r="I25" s="22">
        <f>ROUND(Q$25,-2)</f>
        <v>0</v>
      </c>
      <c r="J25" s="22">
        <f>ROUND(Q$25,-2)</f>
        <v>0</v>
      </c>
      <c r="K25" s="22">
        <f>ROUND(Q$25,-2)</f>
        <v>0</v>
      </c>
      <c r="L25" s="22">
        <f>ROUND(Q$25,-2)</f>
        <v>0</v>
      </c>
      <c r="M25" s="22">
        <f>ROUND(Q$25,-2)</f>
        <v>0</v>
      </c>
      <c r="N25" s="22">
        <f>ROUND(Q$25,-2)</f>
        <v>0</v>
      </c>
      <c r="O25" s="33">
        <f>ROUND(Q$25,-2)</f>
        <v>0</v>
      </c>
      <c r="P25" s="34"/>
      <c r="Q25" s="45">
        <f t="shared" si="3"/>
        <v>0</v>
      </c>
      <c r="R25" s="46"/>
      <c r="S25" s="47"/>
      <c r="T25" s="47"/>
    </row>
    <row r="26" ht="24.75" customHeight="1" outlineLevel="1" spans="1:20">
      <c r="A26" s="19">
        <v>12900</v>
      </c>
      <c r="B26" s="20">
        <v>1201099</v>
      </c>
      <c r="C26" s="21" t="s">
        <v>38</v>
      </c>
      <c r="D26" s="22">
        <v>0</v>
      </c>
      <c r="E26" s="22">
        <v>0</v>
      </c>
      <c r="F26" s="22">
        <f>ROUND(Q$26,-2)</f>
        <v>0</v>
      </c>
      <c r="G26" s="22">
        <f>ROUND(Q$26,-2)</f>
        <v>0</v>
      </c>
      <c r="H26" s="22">
        <f>ROUND(Q$26,-2)</f>
        <v>0</v>
      </c>
      <c r="I26" s="22">
        <f>ROUND(Q$26,-2)</f>
        <v>0</v>
      </c>
      <c r="J26" s="22">
        <f>ROUND(Q$26,-2)</f>
        <v>0</v>
      </c>
      <c r="K26" s="22">
        <f>ROUND(Q$26,-2)</f>
        <v>0</v>
      </c>
      <c r="L26" s="22">
        <f>ROUND(Q$26,-2)</f>
        <v>0</v>
      </c>
      <c r="M26" s="22">
        <f>ROUND(Q$26,-2)</f>
        <v>0</v>
      </c>
      <c r="N26" s="22">
        <f>ROUND(Q$26,-2)</f>
        <v>0</v>
      </c>
      <c r="O26" s="33">
        <f>ROUND(Q$26,-2)</f>
        <v>0</v>
      </c>
      <c r="P26" s="34"/>
      <c r="Q26" s="45">
        <f t="shared" si="3"/>
        <v>0</v>
      </c>
      <c r="R26" s="46"/>
      <c r="S26" s="47"/>
      <c r="T26" s="47"/>
    </row>
    <row r="27" ht="24.75" customHeight="1" outlineLevel="1" spans="1:20">
      <c r="A27" s="19"/>
      <c r="B27" s="20">
        <v>1220000</v>
      </c>
      <c r="C27" s="21" t="s">
        <v>39</v>
      </c>
      <c r="D27" s="22">
        <f t="shared" ref="D27:O27" si="6">+SUM(D28:D29)</f>
        <v>0</v>
      </c>
      <c r="E27" s="22">
        <f t="shared" si="6"/>
        <v>0</v>
      </c>
      <c r="F27" s="22">
        <f t="shared" si="6"/>
        <v>0</v>
      </c>
      <c r="G27" s="22">
        <f t="shared" si="6"/>
        <v>0</v>
      </c>
      <c r="H27" s="22">
        <f t="shared" si="6"/>
        <v>0</v>
      </c>
      <c r="I27" s="22">
        <f t="shared" si="6"/>
        <v>0</v>
      </c>
      <c r="J27" s="22">
        <f t="shared" si="6"/>
        <v>0</v>
      </c>
      <c r="K27" s="22">
        <f t="shared" si="6"/>
        <v>0</v>
      </c>
      <c r="L27" s="22">
        <f t="shared" si="6"/>
        <v>0</v>
      </c>
      <c r="M27" s="22">
        <f t="shared" si="6"/>
        <v>0</v>
      </c>
      <c r="N27" s="22">
        <f t="shared" si="6"/>
        <v>0</v>
      </c>
      <c r="O27" s="33">
        <f t="shared" si="6"/>
        <v>0</v>
      </c>
      <c r="P27" s="34"/>
      <c r="Q27" s="45">
        <f t="shared" si="3"/>
        <v>0</v>
      </c>
      <c r="R27" s="46"/>
      <c r="S27" s="47"/>
      <c r="T27" s="47"/>
    </row>
    <row r="28" ht="24.75" customHeight="1" outlineLevel="1" spans="1:20">
      <c r="A28" s="19">
        <v>12301</v>
      </c>
      <c r="B28" s="20">
        <v>1221011</v>
      </c>
      <c r="C28" s="21" t="s">
        <v>40</v>
      </c>
      <c r="D28" s="22">
        <v>0</v>
      </c>
      <c r="E28" s="22">
        <v>0</v>
      </c>
      <c r="F28" s="22">
        <f>ROUND(Q$28,-2)</f>
        <v>0</v>
      </c>
      <c r="G28" s="22">
        <f>ROUND(Q$28,-2)</f>
        <v>0</v>
      </c>
      <c r="H28" s="22">
        <f>ROUND(Q$28,-2)</f>
        <v>0</v>
      </c>
      <c r="I28" s="22">
        <f>ROUND(Q$28,-2)</f>
        <v>0</v>
      </c>
      <c r="J28" s="22">
        <f>ROUND(Q$28,-2)</f>
        <v>0</v>
      </c>
      <c r="K28" s="22">
        <f>ROUND(Q$28,-2)</f>
        <v>0</v>
      </c>
      <c r="L28" s="22">
        <f>ROUND(Q$28,-2)</f>
        <v>0</v>
      </c>
      <c r="M28" s="22">
        <f>ROUND(Q$28,-2)</f>
        <v>0</v>
      </c>
      <c r="N28" s="22">
        <f>ROUND(Q$28,-2)</f>
        <v>0</v>
      </c>
      <c r="O28" s="33">
        <f>ROUND(Q$28,-2)</f>
        <v>0</v>
      </c>
      <c r="P28" s="34"/>
      <c r="Q28" s="45">
        <f t="shared" si="3"/>
        <v>0</v>
      </c>
      <c r="R28" s="46"/>
      <c r="S28" s="47"/>
      <c r="T28" s="47"/>
    </row>
    <row r="29" ht="24.75" customHeight="1" outlineLevel="1" spans="1:20">
      <c r="A29" s="19">
        <v>12302</v>
      </c>
      <c r="B29" s="20">
        <v>1221012</v>
      </c>
      <c r="C29" s="21" t="s">
        <v>41</v>
      </c>
      <c r="D29" s="22">
        <v>0</v>
      </c>
      <c r="E29" s="22">
        <v>0</v>
      </c>
      <c r="F29" s="22">
        <f>ROUND(Q$29,-2)</f>
        <v>0</v>
      </c>
      <c r="G29" s="22">
        <f>ROUND(Q$29,-2)</f>
        <v>0</v>
      </c>
      <c r="H29" s="22">
        <f>ROUND(Q$29,-2)</f>
        <v>0</v>
      </c>
      <c r="I29" s="22">
        <f>ROUND(Q$29,-2)</f>
        <v>0</v>
      </c>
      <c r="J29" s="22">
        <f>ROUND(Q$29,-2)</f>
        <v>0</v>
      </c>
      <c r="K29" s="22">
        <f>ROUND(Q$29,-2)</f>
        <v>0</v>
      </c>
      <c r="L29" s="22">
        <f>ROUND(Q$29,-2)</f>
        <v>0</v>
      </c>
      <c r="M29" s="22">
        <f>ROUND(Q$29,-2)</f>
        <v>0</v>
      </c>
      <c r="N29" s="22">
        <f>ROUND(Q$29,-2)</f>
        <v>0</v>
      </c>
      <c r="O29" s="33">
        <f>ROUND(Q$29,-2)</f>
        <v>0</v>
      </c>
      <c r="P29" s="34"/>
      <c r="Q29" s="45">
        <f t="shared" si="3"/>
        <v>0</v>
      </c>
      <c r="R29" s="46"/>
      <c r="S29" s="47"/>
      <c r="T29" s="47"/>
    </row>
    <row r="30" ht="24.75" customHeight="1" outlineLevel="1" spans="1:20">
      <c r="A30" s="19">
        <v>13000</v>
      </c>
      <c r="B30" s="20">
        <v>1250000</v>
      </c>
      <c r="C30" s="21" t="s">
        <v>42</v>
      </c>
      <c r="D30" s="22">
        <f t="shared" ref="D30:O30" si="7">D31+D65+D92+D119</f>
        <v>0</v>
      </c>
      <c r="E30" s="22">
        <f t="shared" si="7"/>
        <v>0</v>
      </c>
      <c r="F30" s="22">
        <f t="shared" si="7"/>
        <v>0</v>
      </c>
      <c r="G30" s="22">
        <f t="shared" si="7"/>
        <v>0</v>
      </c>
      <c r="H30" s="22">
        <f t="shared" si="7"/>
        <v>0</v>
      </c>
      <c r="I30" s="22">
        <f t="shared" si="7"/>
        <v>0</v>
      </c>
      <c r="J30" s="22">
        <f t="shared" si="7"/>
        <v>0</v>
      </c>
      <c r="K30" s="22">
        <f t="shared" si="7"/>
        <v>0</v>
      </c>
      <c r="L30" s="22">
        <f t="shared" si="7"/>
        <v>0</v>
      </c>
      <c r="M30" s="22">
        <f t="shared" si="7"/>
        <v>0</v>
      </c>
      <c r="N30" s="22">
        <f t="shared" si="7"/>
        <v>0</v>
      </c>
      <c r="O30" s="33">
        <f t="shared" si="7"/>
        <v>0</v>
      </c>
      <c r="P30" s="34"/>
      <c r="Q30" s="45">
        <f t="shared" si="3"/>
        <v>0</v>
      </c>
      <c r="R30" s="46"/>
      <c r="S30" s="47"/>
      <c r="T30" s="47"/>
    </row>
    <row r="31" ht="24.75" customHeight="1" outlineLevel="1" spans="1:20">
      <c r="A31" s="19">
        <v>12010</v>
      </c>
      <c r="B31" s="20">
        <v>1251000</v>
      </c>
      <c r="C31" s="21" t="s">
        <v>43</v>
      </c>
      <c r="D31" s="22">
        <f t="shared" ref="D31:O31" si="8">+D32+D35+D48</f>
        <v>0</v>
      </c>
      <c r="E31" s="22">
        <f t="shared" si="8"/>
        <v>0</v>
      </c>
      <c r="F31" s="22">
        <f t="shared" si="8"/>
        <v>0</v>
      </c>
      <c r="G31" s="22">
        <f t="shared" si="8"/>
        <v>0</v>
      </c>
      <c r="H31" s="22">
        <f t="shared" si="8"/>
        <v>0</v>
      </c>
      <c r="I31" s="22">
        <f t="shared" si="8"/>
        <v>0</v>
      </c>
      <c r="J31" s="22">
        <f t="shared" si="8"/>
        <v>0</v>
      </c>
      <c r="K31" s="22">
        <f t="shared" si="8"/>
        <v>0</v>
      </c>
      <c r="L31" s="22">
        <f t="shared" si="8"/>
        <v>0</v>
      </c>
      <c r="M31" s="22">
        <f t="shared" si="8"/>
        <v>0</v>
      </c>
      <c r="N31" s="22">
        <f t="shared" si="8"/>
        <v>0</v>
      </c>
      <c r="O31" s="33">
        <f t="shared" si="8"/>
        <v>0</v>
      </c>
      <c r="P31" s="34"/>
      <c r="Q31" s="45">
        <f t="shared" si="3"/>
        <v>0</v>
      </c>
      <c r="R31" s="46"/>
      <c r="S31" s="47"/>
      <c r="T31" s="47"/>
    </row>
    <row r="32" ht="24.75" customHeight="1" outlineLevel="1" spans="1:20">
      <c r="A32" s="19"/>
      <c r="B32" s="20">
        <v>1251100</v>
      </c>
      <c r="C32" s="21" t="s">
        <v>44</v>
      </c>
      <c r="D32" s="22">
        <f t="shared" ref="D32:O32" si="9">+D33+D34</f>
        <v>0</v>
      </c>
      <c r="E32" s="22">
        <f t="shared" si="9"/>
        <v>0</v>
      </c>
      <c r="F32" s="22">
        <f t="shared" si="9"/>
        <v>0</v>
      </c>
      <c r="G32" s="22">
        <f t="shared" si="9"/>
        <v>0</v>
      </c>
      <c r="H32" s="22">
        <f t="shared" si="9"/>
        <v>0</v>
      </c>
      <c r="I32" s="22">
        <f t="shared" si="9"/>
        <v>0</v>
      </c>
      <c r="J32" s="22">
        <f t="shared" si="9"/>
        <v>0</v>
      </c>
      <c r="K32" s="22">
        <f t="shared" si="9"/>
        <v>0</v>
      </c>
      <c r="L32" s="22">
        <f t="shared" si="9"/>
        <v>0</v>
      </c>
      <c r="M32" s="22">
        <f t="shared" si="9"/>
        <v>0</v>
      </c>
      <c r="N32" s="22">
        <f t="shared" si="9"/>
        <v>0</v>
      </c>
      <c r="O32" s="33">
        <f t="shared" si="9"/>
        <v>0</v>
      </c>
      <c r="P32" s="34"/>
      <c r="Q32" s="45">
        <f t="shared" si="3"/>
        <v>0</v>
      </c>
      <c r="R32" s="46"/>
      <c r="S32" s="47"/>
      <c r="T32" s="47"/>
    </row>
    <row r="33" ht="24.75" customHeight="1" outlineLevel="1" spans="1:20">
      <c r="A33" s="19">
        <v>11020</v>
      </c>
      <c r="B33" s="20">
        <v>1251111</v>
      </c>
      <c r="C33" s="21" t="s">
        <v>45</v>
      </c>
      <c r="D33" s="22">
        <v>0</v>
      </c>
      <c r="E33" s="22">
        <v>0</v>
      </c>
      <c r="F33" s="22">
        <f>ROUND(Q$33,-2)</f>
        <v>0</v>
      </c>
      <c r="G33" s="22">
        <f>ROUND(Q$33,-2)</f>
        <v>0</v>
      </c>
      <c r="H33" s="22">
        <f>ROUND(Q$33,-2)</f>
        <v>0</v>
      </c>
      <c r="I33" s="22">
        <f>ROUND(Q$33,-2)</f>
        <v>0</v>
      </c>
      <c r="J33" s="22">
        <f>ROUND(Q$33,-2)</f>
        <v>0</v>
      </c>
      <c r="K33" s="22">
        <f>ROUND(Q$33,-2)</f>
        <v>0</v>
      </c>
      <c r="L33" s="22">
        <f>ROUND(Q$33,-2)</f>
        <v>0</v>
      </c>
      <c r="M33" s="22">
        <f>ROUND(Q$33,-2)</f>
        <v>0</v>
      </c>
      <c r="N33" s="22">
        <f>ROUND(Q$33,-2)</f>
        <v>0</v>
      </c>
      <c r="O33" s="33">
        <f>ROUND(Q$33,-2)</f>
        <v>0</v>
      </c>
      <c r="P33" s="34"/>
      <c r="Q33" s="45">
        <f t="shared" si="3"/>
        <v>0</v>
      </c>
      <c r="R33" s="46"/>
      <c r="S33" s="47"/>
      <c r="T33" s="47"/>
    </row>
    <row r="34" ht="24.75" customHeight="1" outlineLevel="1" spans="1:20">
      <c r="A34" s="19">
        <v>11025</v>
      </c>
      <c r="B34" s="20">
        <v>1251112</v>
      </c>
      <c r="C34" s="21" t="s">
        <v>46</v>
      </c>
      <c r="D34" s="22">
        <v>0</v>
      </c>
      <c r="E34" s="22">
        <v>0</v>
      </c>
      <c r="F34" s="22">
        <f>ROUND(Q$34,-2)</f>
        <v>0</v>
      </c>
      <c r="G34" s="22">
        <f>ROUND(Q$34,-2)</f>
        <v>0</v>
      </c>
      <c r="H34" s="22">
        <f>ROUND(Q$34,-2)</f>
        <v>0</v>
      </c>
      <c r="I34" s="22">
        <f>ROUND(Q$34,-2)</f>
        <v>0</v>
      </c>
      <c r="J34" s="22">
        <f>ROUND(Q$34,-2)</f>
        <v>0</v>
      </c>
      <c r="K34" s="22">
        <f>ROUND(Q$34,-2)</f>
        <v>0</v>
      </c>
      <c r="L34" s="22">
        <f>ROUND(Q$34,-2)</f>
        <v>0</v>
      </c>
      <c r="M34" s="22">
        <f>ROUND(Q$34,-2)</f>
        <v>0</v>
      </c>
      <c r="N34" s="22">
        <f>ROUND(Q$34,-2)</f>
        <v>0</v>
      </c>
      <c r="O34" s="33">
        <f>ROUND(Q$34,-2)</f>
        <v>0</v>
      </c>
      <c r="P34" s="34"/>
      <c r="Q34" s="45">
        <f t="shared" si="3"/>
        <v>0</v>
      </c>
      <c r="R34" s="46"/>
      <c r="S34" s="47"/>
      <c r="T34" s="47"/>
    </row>
    <row r="35" ht="24.75" customHeight="1" outlineLevel="1" spans="1:20">
      <c r="A35" s="19"/>
      <c r="B35" s="20">
        <v>1251200</v>
      </c>
      <c r="C35" s="21" t="s">
        <v>47</v>
      </c>
      <c r="D35" s="22">
        <f t="shared" ref="D35:O35" si="10">+D36+D45</f>
        <v>0</v>
      </c>
      <c r="E35" s="22">
        <f t="shared" si="10"/>
        <v>0</v>
      </c>
      <c r="F35" s="22">
        <f t="shared" si="10"/>
        <v>0</v>
      </c>
      <c r="G35" s="22">
        <f t="shared" si="10"/>
        <v>0</v>
      </c>
      <c r="H35" s="22">
        <f t="shared" si="10"/>
        <v>0</v>
      </c>
      <c r="I35" s="22">
        <f t="shared" si="10"/>
        <v>0</v>
      </c>
      <c r="J35" s="22">
        <f t="shared" si="10"/>
        <v>0</v>
      </c>
      <c r="K35" s="22">
        <f t="shared" si="10"/>
        <v>0</v>
      </c>
      <c r="L35" s="22">
        <f t="shared" si="10"/>
        <v>0</v>
      </c>
      <c r="M35" s="22">
        <f t="shared" si="10"/>
        <v>0</v>
      </c>
      <c r="N35" s="22">
        <f t="shared" si="10"/>
        <v>0</v>
      </c>
      <c r="O35" s="33">
        <f t="shared" si="10"/>
        <v>0</v>
      </c>
      <c r="P35" s="34"/>
      <c r="Q35" s="45">
        <f t="shared" si="3"/>
        <v>0</v>
      </c>
      <c r="R35" s="46"/>
      <c r="S35" s="47"/>
      <c r="T35" s="47"/>
    </row>
    <row r="36" ht="24.75" customHeight="1" outlineLevel="1" spans="1:20">
      <c r="A36" s="19">
        <v>12011</v>
      </c>
      <c r="B36" s="20">
        <v>1251211</v>
      </c>
      <c r="C36" s="21" t="s">
        <v>48</v>
      </c>
      <c r="D36" s="22">
        <f t="shared" ref="D36:O36" si="11">+D37+D41+D42+D43</f>
        <v>0</v>
      </c>
      <c r="E36" s="22">
        <f t="shared" si="11"/>
        <v>0</v>
      </c>
      <c r="F36" s="22">
        <f t="shared" si="11"/>
        <v>0</v>
      </c>
      <c r="G36" s="22">
        <f t="shared" si="11"/>
        <v>0</v>
      </c>
      <c r="H36" s="22">
        <f t="shared" si="11"/>
        <v>0</v>
      </c>
      <c r="I36" s="22">
        <f t="shared" si="11"/>
        <v>0</v>
      </c>
      <c r="J36" s="22">
        <f t="shared" si="11"/>
        <v>0</v>
      </c>
      <c r="K36" s="22">
        <f t="shared" si="11"/>
        <v>0</v>
      </c>
      <c r="L36" s="22">
        <f t="shared" si="11"/>
        <v>0</v>
      </c>
      <c r="M36" s="22">
        <f t="shared" si="11"/>
        <v>0</v>
      </c>
      <c r="N36" s="22">
        <f t="shared" si="11"/>
        <v>0</v>
      </c>
      <c r="O36" s="33">
        <f t="shared" si="11"/>
        <v>0</v>
      </c>
      <c r="P36" s="34"/>
      <c r="Q36" s="45">
        <f t="shared" si="3"/>
        <v>0</v>
      </c>
      <c r="R36" s="46"/>
      <c r="S36" s="47"/>
      <c r="T36" s="47"/>
    </row>
    <row r="37" ht="24.75" customHeight="1" outlineLevel="1" spans="1:20">
      <c r="A37" s="19">
        <v>12020</v>
      </c>
      <c r="B37" s="20">
        <v>1251213</v>
      </c>
      <c r="C37" s="21" t="s">
        <v>49</v>
      </c>
      <c r="D37" s="22">
        <f t="shared" ref="D37:O37" si="12">+SUM(D38:D40)</f>
        <v>0</v>
      </c>
      <c r="E37" s="22">
        <f t="shared" si="12"/>
        <v>0</v>
      </c>
      <c r="F37" s="22">
        <f t="shared" si="12"/>
        <v>0</v>
      </c>
      <c r="G37" s="22">
        <f t="shared" si="12"/>
        <v>0</v>
      </c>
      <c r="H37" s="22">
        <f t="shared" si="12"/>
        <v>0</v>
      </c>
      <c r="I37" s="22">
        <f t="shared" si="12"/>
        <v>0</v>
      </c>
      <c r="J37" s="22">
        <f t="shared" si="12"/>
        <v>0</v>
      </c>
      <c r="K37" s="22">
        <f t="shared" si="12"/>
        <v>0</v>
      </c>
      <c r="L37" s="22">
        <f t="shared" si="12"/>
        <v>0</v>
      </c>
      <c r="M37" s="22">
        <f t="shared" si="12"/>
        <v>0</v>
      </c>
      <c r="N37" s="22">
        <f t="shared" si="12"/>
        <v>0</v>
      </c>
      <c r="O37" s="33">
        <f t="shared" si="12"/>
        <v>0</v>
      </c>
      <c r="P37" s="34"/>
      <c r="Q37" s="45">
        <f t="shared" si="3"/>
        <v>0</v>
      </c>
      <c r="R37" s="46"/>
      <c r="S37" s="47"/>
      <c r="T37" s="47"/>
    </row>
    <row r="38" ht="24.75" customHeight="1" outlineLevel="1" spans="1:20">
      <c r="A38" s="19">
        <v>12021</v>
      </c>
      <c r="B38" s="20">
        <v>1251214</v>
      </c>
      <c r="C38" s="21" t="s">
        <v>50</v>
      </c>
      <c r="D38" s="22">
        <v>0</v>
      </c>
      <c r="E38" s="22">
        <v>0</v>
      </c>
      <c r="F38" s="22">
        <f>ROUND(Q$38,-2)</f>
        <v>0</v>
      </c>
      <c r="G38" s="22">
        <f>ROUND(Q$38,-2)</f>
        <v>0</v>
      </c>
      <c r="H38" s="22">
        <f>ROUND(Q$38,-2)</f>
        <v>0</v>
      </c>
      <c r="I38" s="22">
        <f>ROUND(Q$38,-2)</f>
        <v>0</v>
      </c>
      <c r="J38" s="22">
        <f>ROUND(Q$38,-2)</f>
        <v>0</v>
      </c>
      <c r="K38" s="22">
        <f>ROUND(Q$38,-2)</f>
        <v>0</v>
      </c>
      <c r="L38" s="22">
        <f>ROUND(Q$38,-2)</f>
        <v>0</v>
      </c>
      <c r="M38" s="22">
        <f>ROUND(Q$38,-2)</f>
        <v>0</v>
      </c>
      <c r="N38" s="22">
        <f>ROUND(Q$38,-2)</f>
        <v>0</v>
      </c>
      <c r="O38" s="33">
        <f>ROUND(Q$38,-2)</f>
        <v>0</v>
      </c>
      <c r="P38" s="34"/>
      <c r="Q38" s="45">
        <f t="shared" si="3"/>
        <v>0</v>
      </c>
      <c r="R38" s="46"/>
      <c r="S38" s="47"/>
      <c r="T38" s="47"/>
    </row>
    <row r="39" ht="24.75" customHeight="1" outlineLevel="1" spans="1:20">
      <c r="A39" s="19">
        <v>12022</v>
      </c>
      <c r="B39" s="20">
        <v>1251215</v>
      </c>
      <c r="C39" s="21" t="s">
        <v>51</v>
      </c>
      <c r="D39" s="22">
        <v>0</v>
      </c>
      <c r="E39" s="22">
        <v>0</v>
      </c>
      <c r="F39" s="22">
        <f>ROUND(Q$39,-2)</f>
        <v>0</v>
      </c>
      <c r="G39" s="22">
        <f>ROUND(Q$39,-2)</f>
        <v>0</v>
      </c>
      <c r="H39" s="22">
        <f>ROUND(Q$39,-2)</f>
        <v>0</v>
      </c>
      <c r="I39" s="22">
        <f>ROUND(Q$39,-2)</f>
        <v>0</v>
      </c>
      <c r="J39" s="22">
        <f>ROUND(Q$39,-2)</f>
        <v>0</v>
      </c>
      <c r="K39" s="22">
        <f>ROUND(Q$39,-2)</f>
        <v>0</v>
      </c>
      <c r="L39" s="22">
        <f>ROUND(Q$39,-2)</f>
        <v>0</v>
      </c>
      <c r="M39" s="22">
        <f>ROUND(Q$39,-2)</f>
        <v>0</v>
      </c>
      <c r="N39" s="22">
        <f>ROUND(Q$39,-2)</f>
        <v>0</v>
      </c>
      <c r="O39" s="33">
        <f>ROUND(Q$39,-2)</f>
        <v>0</v>
      </c>
      <c r="P39" s="34"/>
      <c r="Q39" s="45">
        <f t="shared" si="3"/>
        <v>0</v>
      </c>
      <c r="R39" s="46"/>
      <c r="S39" s="47"/>
      <c r="T39" s="47"/>
    </row>
    <row r="40" ht="24.75" customHeight="1" outlineLevel="1" spans="1:20">
      <c r="A40" s="19">
        <v>12029</v>
      </c>
      <c r="B40" s="20">
        <v>1251216</v>
      </c>
      <c r="C40" s="21" t="s">
        <v>52</v>
      </c>
      <c r="D40" s="22">
        <v>0</v>
      </c>
      <c r="E40" s="22">
        <v>0</v>
      </c>
      <c r="F40" s="22">
        <f>ROUND(Q$40,-2)</f>
        <v>0</v>
      </c>
      <c r="G40" s="22">
        <f>ROUND(Q$40,-2)</f>
        <v>0</v>
      </c>
      <c r="H40" s="22">
        <f>ROUND(Q$40,-2)</f>
        <v>0</v>
      </c>
      <c r="I40" s="22">
        <f>ROUND(Q$40,-2)</f>
        <v>0</v>
      </c>
      <c r="J40" s="22">
        <f>ROUND(Q$40,-2)</f>
        <v>0</v>
      </c>
      <c r="K40" s="22">
        <f>ROUND(Q$40,-2)</f>
        <v>0</v>
      </c>
      <c r="L40" s="22">
        <f>ROUND(Q$40,-2)</f>
        <v>0</v>
      </c>
      <c r="M40" s="22">
        <f>ROUND(Q$40,-2)</f>
        <v>0</v>
      </c>
      <c r="N40" s="22">
        <f>ROUND(Q$40,-2)</f>
        <v>0</v>
      </c>
      <c r="O40" s="33">
        <f>ROUND(Q$40,-2)</f>
        <v>0</v>
      </c>
      <c r="P40" s="34"/>
      <c r="Q40" s="45">
        <f t="shared" si="3"/>
        <v>0</v>
      </c>
      <c r="R40" s="46"/>
      <c r="S40" s="47"/>
      <c r="T40" s="47"/>
    </row>
    <row r="41" ht="24.75" customHeight="1" outlineLevel="1" spans="1:20">
      <c r="A41" s="19">
        <v>12012</v>
      </c>
      <c r="B41" s="20">
        <v>1251217</v>
      </c>
      <c r="C41" s="21" t="s">
        <v>53</v>
      </c>
      <c r="D41" s="22">
        <v>0</v>
      </c>
      <c r="E41" s="22">
        <v>0</v>
      </c>
      <c r="F41" s="22">
        <f>ROUND(Q$41,-2)</f>
        <v>0</v>
      </c>
      <c r="G41" s="22">
        <f>ROUND(Q$41,-2)</f>
        <v>0</v>
      </c>
      <c r="H41" s="22">
        <f>ROUND(Q$41,-2)</f>
        <v>0</v>
      </c>
      <c r="I41" s="22">
        <f>ROUND(Q$41,-2)</f>
        <v>0</v>
      </c>
      <c r="J41" s="22">
        <f>ROUND(Q$41,-2)</f>
        <v>0</v>
      </c>
      <c r="K41" s="22">
        <f>ROUND(Q$41,-2)</f>
        <v>0</v>
      </c>
      <c r="L41" s="22">
        <f>ROUND(Q$41,-2)</f>
        <v>0</v>
      </c>
      <c r="M41" s="22">
        <f>ROUND(Q$41,-2)</f>
        <v>0</v>
      </c>
      <c r="N41" s="22">
        <f>ROUND(Q$41,-2)</f>
        <v>0</v>
      </c>
      <c r="O41" s="33">
        <f>ROUND(Q$41,-2)</f>
        <v>0</v>
      </c>
      <c r="P41" s="34"/>
      <c r="Q41" s="45">
        <f t="shared" si="3"/>
        <v>0</v>
      </c>
      <c r="R41" s="46"/>
      <c r="S41" s="47"/>
      <c r="T41" s="47"/>
    </row>
    <row r="42" ht="24.75" customHeight="1" outlineLevel="1" spans="1:20">
      <c r="A42" s="19">
        <v>12013</v>
      </c>
      <c r="B42" s="20">
        <v>1251218</v>
      </c>
      <c r="C42" s="21" t="s">
        <v>54</v>
      </c>
      <c r="D42" s="22">
        <v>0</v>
      </c>
      <c r="E42" s="22">
        <v>0</v>
      </c>
      <c r="F42" s="22">
        <f>ROUND(Q$42,-2)</f>
        <v>0</v>
      </c>
      <c r="G42" s="22">
        <f>ROUND(Q$42,-2)</f>
        <v>0</v>
      </c>
      <c r="H42" s="22">
        <f>ROUND(Q$42,-2)</f>
        <v>0</v>
      </c>
      <c r="I42" s="22">
        <f>ROUND(Q$42,-2)</f>
        <v>0</v>
      </c>
      <c r="J42" s="22">
        <f>ROUND(Q$42,-2)</f>
        <v>0</v>
      </c>
      <c r="K42" s="22">
        <f>ROUND(Q$42,-2)</f>
        <v>0</v>
      </c>
      <c r="L42" s="22">
        <f>ROUND(Q$42,-2)</f>
        <v>0</v>
      </c>
      <c r="M42" s="22">
        <f>ROUND(Q$42,-2)</f>
        <v>0</v>
      </c>
      <c r="N42" s="22">
        <f>ROUND(Q$42,-2)</f>
        <v>0</v>
      </c>
      <c r="O42" s="33">
        <f>ROUND(Q$42,-2)</f>
        <v>0</v>
      </c>
      <c r="P42" s="34"/>
      <c r="Q42" s="45">
        <f t="shared" si="3"/>
        <v>0</v>
      </c>
      <c r="R42" s="46"/>
      <c r="S42" s="47"/>
      <c r="T42" s="47"/>
    </row>
    <row r="43" ht="24.75" customHeight="1" outlineLevel="1" spans="1:20">
      <c r="A43" s="19">
        <v>12030</v>
      </c>
      <c r="B43" s="20">
        <v>1251219</v>
      </c>
      <c r="C43" s="21" t="s">
        <v>55</v>
      </c>
      <c r="D43" s="22">
        <f t="shared" ref="D43:O43" si="13">+D44</f>
        <v>0</v>
      </c>
      <c r="E43" s="22">
        <f t="shared" si="13"/>
        <v>0</v>
      </c>
      <c r="F43" s="22">
        <f t="shared" si="13"/>
        <v>0</v>
      </c>
      <c r="G43" s="22">
        <f t="shared" si="13"/>
        <v>0</v>
      </c>
      <c r="H43" s="22">
        <f t="shared" si="13"/>
        <v>0</v>
      </c>
      <c r="I43" s="22">
        <f t="shared" si="13"/>
        <v>0</v>
      </c>
      <c r="J43" s="22">
        <f t="shared" si="13"/>
        <v>0</v>
      </c>
      <c r="K43" s="22">
        <f t="shared" si="13"/>
        <v>0</v>
      </c>
      <c r="L43" s="22">
        <f t="shared" si="13"/>
        <v>0</v>
      </c>
      <c r="M43" s="22">
        <f t="shared" si="13"/>
        <v>0</v>
      </c>
      <c r="N43" s="22">
        <f t="shared" si="13"/>
        <v>0</v>
      </c>
      <c r="O43" s="33">
        <f t="shared" si="13"/>
        <v>0</v>
      </c>
      <c r="P43" s="34"/>
      <c r="Q43" s="45">
        <f t="shared" si="3"/>
        <v>0</v>
      </c>
      <c r="R43" s="46"/>
      <c r="S43" s="47"/>
      <c r="T43" s="47"/>
    </row>
    <row r="44" ht="24.75" customHeight="1" outlineLevel="1" spans="1:20">
      <c r="A44" s="19">
        <v>12039</v>
      </c>
      <c r="B44" s="20">
        <v>1251220</v>
      </c>
      <c r="C44" s="21" t="s">
        <v>56</v>
      </c>
      <c r="D44" s="22">
        <v>0</v>
      </c>
      <c r="E44" s="22">
        <v>0</v>
      </c>
      <c r="F44" s="22">
        <f>ROUND(Q$44,-2)</f>
        <v>0</v>
      </c>
      <c r="G44" s="22">
        <f>ROUND(Q$44,-2)</f>
        <v>0</v>
      </c>
      <c r="H44" s="22">
        <f>ROUND(Q$44,-2)</f>
        <v>0</v>
      </c>
      <c r="I44" s="22">
        <f>ROUND(Q$44,-2)</f>
        <v>0</v>
      </c>
      <c r="J44" s="22">
        <f>ROUND(Q$44,-2)</f>
        <v>0</v>
      </c>
      <c r="K44" s="22">
        <f>ROUND(Q$44,-2)</f>
        <v>0</v>
      </c>
      <c r="L44" s="22">
        <f>ROUND(Q$44,-2)</f>
        <v>0</v>
      </c>
      <c r="M44" s="22">
        <f>ROUND(Q$44,-2)</f>
        <v>0</v>
      </c>
      <c r="N44" s="22">
        <f>ROUND(Q$44,-2)</f>
        <v>0</v>
      </c>
      <c r="O44" s="33">
        <f>ROUND(Q$44,-2)</f>
        <v>0</v>
      </c>
      <c r="P44" s="34"/>
      <c r="Q44" s="45">
        <f t="shared" si="3"/>
        <v>0</v>
      </c>
      <c r="R44" s="46"/>
      <c r="S44" s="47"/>
      <c r="T44" s="47"/>
    </row>
    <row r="45" ht="24.75" customHeight="1" outlineLevel="1" spans="1:20">
      <c r="A45" s="19"/>
      <c r="B45" s="20">
        <v>1251250</v>
      </c>
      <c r="C45" s="21" t="s">
        <v>57</v>
      </c>
      <c r="D45" s="22">
        <f t="shared" ref="D45:O45" si="14">+SUM(D46:D47)</f>
        <v>0</v>
      </c>
      <c r="E45" s="22">
        <f t="shared" si="14"/>
        <v>0</v>
      </c>
      <c r="F45" s="22">
        <f t="shared" si="14"/>
        <v>0</v>
      </c>
      <c r="G45" s="22">
        <f t="shared" si="14"/>
        <v>0</v>
      </c>
      <c r="H45" s="22">
        <f t="shared" si="14"/>
        <v>0</v>
      </c>
      <c r="I45" s="22">
        <f t="shared" si="14"/>
        <v>0</v>
      </c>
      <c r="J45" s="22">
        <f t="shared" si="14"/>
        <v>0</v>
      </c>
      <c r="K45" s="22">
        <f t="shared" si="14"/>
        <v>0</v>
      </c>
      <c r="L45" s="22">
        <f t="shared" si="14"/>
        <v>0</v>
      </c>
      <c r="M45" s="22">
        <f t="shared" si="14"/>
        <v>0</v>
      </c>
      <c r="N45" s="22">
        <f t="shared" si="14"/>
        <v>0</v>
      </c>
      <c r="O45" s="33">
        <f t="shared" si="14"/>
        <v>0</v>
      </c>
      <c r="P45" s="34"/>
      <c r="Q45" s="45">
        <f t="shared" si="3"/>
        <v>0</v>
      </c>
      <c r="R45" s="46"/>
      <c r="S45" s="47"/>
      <c r="T45" s="47"/>
    </row>
    <row r="46" ht="24.75" customHeight="1" outlineLevel="1" spans="1:20">
      <c r="A46" s="19">
        <v>12111</v>
      </c>
      <c r="B46" s="20">
        <v>1251251</v>
      </c>
      <c r="C46" s="21" t="s">
        <v>58</v>
      </c>
      <c r="D46" s="22">
        <v>0</v>
      </c>
      <c r="E46" s="22">
        <v>0</v>
      </c>
      <c r="F46" s="22">
        <f>ROUND(Q$46,-2)</f>
        <v>0</v>
      </c>
      <c r="G46" s="22">
        <f>ROUND(Q$46,-2)</f>
        <v>0</v>
      </c>
      <c r="H46" s="22">
        <f>ROUND(Q$46,-2)</f>
        <v>0</v>
      </c>
      <c r="I46" s="22">
        <f>ROUND(Q$46,-2)</f>
        <v>0</v>
      </c>
      <c r="J46" s="22">
        <f>ROUND(Q$46,-2)</f>
        <v>0</v>
      </c>
      <c r="K46" s="22">
        <f>ROUND(Q$46,-2)</f>
        <v>0</v>
      </c>
      <c r="L46" s="22">
        <f>ROUND(Q$46,-2)</f>
        <v>0</v>
      </c>
      <c r="M46" s="22">
        <f>ROUND(Q$46,-2)</f>
        <v>0</v>
      </c>
      <c r="N46" s="22">
        <f>ROUND(Q$46,-2)</f>
        <v>0</v>
      </c>
      <c r="O46" s="33">
        <f>ROUND(Q$46,-2)</f>
        <v>0</v>
      </c>
      <c r="P46" s="34"/>
      <c r="Q46" s="45">
        <f t="shared" si="3"/>
        <v>0</v>
      </c>
      <c r="R46" s="46"/>
      <c r="S46" s="47"/>
      <c r="T46" s="47"/>
    </row>
    <row r="47" ht="24.75" customHeight="1" outlineLevel="1" spans="1:20">
      <c r="A47" s="19">
        <v>12139</v>
      </c>
      <c r="B47" s="20">
        <v>1251259</v>
      </c>
      <c r="C47" s="21" t="s">
        <v>55</v>
      </c>
      <c r="D47" s="22">
        <v>0</v>
      </c>
      <c r="E47" s="22">
        <v>0</v>
      </c>
      <c r="F47" s="22">
        <f>ROUND(Q$47,-2)</f>
        <v>0</v>
      </c>
      <c r="G47" s="22">
        <f>ROUND(Q$47,-2)</f>
        <v>0</v>
      </c>
      <c r="H47" s="22">
        <f>ROUND(Q$47,-2)</f>
        <v>0</v>
      </c>
      <c r="I47" s="22">
        <f>ROUND(Q$47,-2)</f>
        <v>0</v>
      </c>
      <c r="J47" s="22">
        <f>ROUND(Q$47,-2)</f>
        <v>0</v>
      </c>
      <c r="K47" s="22">
        <f>ROUND(Q$47,-2)</f>
        <v>0</v>
      </c>
      <c r="L47" s="22">
        <f>ROUND(Q$47,-2)</f>
        <v>0</v>
      </c>
      <c r="M47" s="22">
        <f>ROUND(Q$47,-2)</f>
        <v>0</v>
      </c>
      <c r="N47" s="22">
        <f>ROUND(Q$47,-2)</f>
        <v>0</v>
      </c>
      <c r="O47" s="33">
        <f>ROUND(Q$47,-2)</f>
        <v>0</v>
      </c>
      <c r="P47" s="34"/>
      <c r="Q47" s="45">
        <f t="shared" si="3"/>
        <v>0</v>
      </c>
      <c r="R47" s="46"/>
      <c r="S47" s="47"/>
      <c r="T47" s="47"/>
    </row>
    <row r="48" ht="24.75" customHeight="1" outlineLevel="1" spans="1:20">
      <c r="A48" s="19"/>
      <c r="B48" s="20">
        <v>1251300</v>
      </c>
      <c r="C48" s="21" t="s">
        <v>59</v>
      </c>
      <c r="D48" s="22">
        <f t="shared" ref="D48:O48" si="15">+D49+SUM(D53:D60)</f>
        <v>0</v>
      </c>
      <c r="E48" s="22">
        <f t="shared" si="15"/>
        <v>0</v>
      </c>
      <c r="F48" s="22">
        <f t="shared" si="15"/>
        <v>0</v>
      </c>
      <c r="G48" s="22">
        <f t="shared" si="15"/>
        <v>0</v>
      </c>
      <c r="H48" s="22">
        <f t="shared" si="15"/>
        <v>0</v>
      </c>
      <c r="I48" s="22">
        <f t="shared" si="15"/>
        <v>0</v>
      </c>
      <c r="J48" s="22">
        <f t="shared" si="15"/>
        <v>0</v>
      </c>
      <c r="K48" s="22">
        <f t="shared" si="15"/>
        <v>0</v>
      </c>
      <c r="L48" s="22">
        <f t="shared" si="15"/>
        <v>0</v>
      </c>
      <c r="M48" s="22">
        <f t="shared" si="15"/>
        <v>0</v>
      </c>
      <c r="N48" s="22">
        <f t="shared" si="15"/>
        <v>0</v>
      </c>
      <c r="O48" s="33">
        <f t="shared" si="15"/>
        <v>0</v>
      </c>
      <c r="P48" s="34"/>
      <c r="Q48" s="45">
        <f t="shared" si="3"/>
        <v>0</v>
      </c>
      <c r="R48" s="46"/>
      <c r="S48" s="47"/>
      <c r="T48" s="47"/>
    </row>
    <row r="49" ht="24.75" customHeight="1" outlineLevel="1" spans="1:20">
      <c r="A49" s="19">
        <v>13120</v>
      </c>
      <c r="B49" s="20">
        <v>1251310</v>
      </c>
      <c r="C49" s="21" t="s">
        <v>60</v>
      </c>
      <c r="D49" s="22">
        <f t="shared" ref="D49:O49" si="16">+SUM(D50:D52)</f>
        <v>0</v>
      </c>
      <c r="E49" s="22">
        <f t="shared" si="16"/>
        <v>0</v>
      </c>
      <c r="F49" s="22">
        <f t="shared" si="16"/>
        <v>0</v>
      </c>
      <c r="G49" s="22">
        <f t="shared" si="16"/>
        <v>0</v>
      </c>
      <c r="H49" s="22">
        <f t="shared" si="16"/>
        <v>0</v>
      </c>
      <c r="I49" s="22">
        <f t="shared" si="16"/>
        <v>0</v>
      </c>
      <c r="J49" s="22">
        <f t="shared" si="16"/>
        <v>0</v>
      </c>
      <c r="K49" s="22">
        <f t="shared" si="16"/>
        <v>0</v>
      </c>
      <c r="L49" s="22">
        <f t="shared" si="16"/>
        <v>0</v>
      </c>
      <c r="M49" s="22">
        <f t="shared" si="16"/>
        <v>0</v>
      </c>
      <c r="N49" s="22">
        <f t="shared" si="16"/>
        <v>0</v>
      </c>
      <c r="O49" s="33">
        <f t="shared" si="16"/>
        <v>0</v>
      </c>
      <c r="P49" s="34"/>
      <c r="Q49" s="45">
        <f t="shared" si="3"/>
        <v>0</v>
      </c>
      <c r="R49" s="46"/>
      <c r="S49" s="47"/>
      <c r="T49" s="47"/>
    </row>
    <row r="50" ht="24.75" customHeight="1" outlineLevel="1" spans="1:20">
      <c r="A50" s="19">
        <v>13121</v>
      </c>
      <c r="B50" s="20">
        <v>1251311</v>
      </c>
      <c r="C50" s="21" t="s">
        <v>61</v>
      </c>
      <c r="D50" s="22">
        <v>0</v>
      </c>
      <c r="E50" s="22">
        <v>0</v>
      </c>
      <c r="F50" s="22">
        <f>ROUND(Q$50,-2)</f>
        <v>0</v>
      </c>
      <c r="G50" s="22">
        <f>ROUND(Q$50,-2)</f>
        <v>0</v>
      </c>
      <c r="H50" s="22">
        <f>ROUND(Q$50,-2)</f>
        <v>0</v>
      </c>
      <c r="I50" s="22">
        <f>ROUND(Q$50,-2)</f>
        <v>0</v>
      </c>
      <c r="J50" s="22">
        <f>ROUND(Q$50,-2)</f>
        <v>0</v>
      </c>
      <c r="K50" s="22">
        <f>ROUND(Q$50,-2)</f>
        <v>0</v>
      </c>
      <c r="L50" s="22">
        <f>ROUND(Q$50,-2)</f>
        <v>0</v>
      </c>
      <c r="M50" s="22">
        <f>ROUND(Q$50,-2)</f>
        <v>0</v>
      </c>
      <c r="N50" s="22">
        <f>ROUND(Q$50,-2)</f>
        <v>0</v>
      </c>
      <c r="O50" s="33">
        <f>ROUND(Q$50,-2)</f>
        <v>0</v>
      </c>
      <c r="P50" s="34"/>
      <c r="Q50" s="45">
        <f t="shared" si="3"/>
        <v>0</v>
      </c>
      <c r="R50" s="46"/>
      <c r="S50" s="47"/>
      <c r="T50" s="47"/>
    </row>
    <row r="51" ht="24.75" customHeight="1" outlineLevel="1" spans="1:20">
      <c r="A51" s="19">
        <v>13122</v>
      </c>
      <c r="B51" s="20">
        <v>1251312</v>
      </c>
      <c r="C51" s="21" t="s">
        <v>62</v>
      </c>
      <c r="D51" s="22">
        <v>0</v>
      </c>
      <c r="E51" s="22">
        <v>0</v>
      </c>
      <c r="F51" s="22">
        <f>ROUND(Q$51,-2)</f>
        <v>0</v>
      </c>
      <c r="G51" s="22">
        <f>ROUND(Q$51,-2)</f>
        <v>0</v>
      </c>
      <c r="H51" s="22">
        <f>ROUND(Q$51,-2)</f>
        <v>0</v>
      </c>
      <c r="I51" s="22">
        <f>ROUND(Q$51,-2)</f>
        <v>0</v>
      </c>
      <c r="J51" s="22">
        <f>ROUND(Q$51,-2)</f>
        <v>0</v>
      </c>
      <c r="K51" s="22">
        <f>ROUND(Q$51,-2)</f>
        <v>0</v>
      </c>
      <c r="L51" s="22">
        <f>ROUND(Q$51,-2)</f>
        <v>0</v>
      </c>
      <c r="M51" s="22">
        <f>ROUND(Q$51,-2)</f>
        <v>0</v>
      </c>
      <c r="N51" s="22">
        <f>ROUND(Q$51,-2)</f>
        <v>0</v>
      </c>
      <c r="O51" s="33">
        <f>ROUND(Q$51,-2)</f>
        <v>0</v>
      </c>
      <c r="P51" s="34"/>
      <c r="Q51" s="45">
        <f t="shared" si="3"/>
        <v>0</v>
      </c>
      <c r="R51" s="46"/>
      <c r="S51" s="47"/>
      <c r="T51" s="47"/>
    </row>
    <row r="52" ht="24.75" customHeight="1" outlineLevel="1" spans="1:20">
      <c r="A52" s="19">
        <v>13129</v>
      </c>
      <c r="B52" s="20">
        <v>1251319</v>
      </c>
      <c r="C52" s="21" t="s">
        <v>55</v>
      </c>
      <c r="D52" s="22">
        <v>0</v>
      </c>
      <c r="E52" s="22">
        <v>0</v>
      </c>
      <c r="F52" s="22">
        <f>ROUND(Q$52,-2)</f>
        <v>0</v>
      </c>
      <c r="G52" s="22">
        <f>ROUND(Q$52,-2)</f>
        <v>0</v>
      </c>
      <c r="H52" s="22">
        <f>ROUND(Q$52,-2)</f>
        <v>0</v>
      </c>
      <c r="I52" s="22">
        <f>ROUND(Q$52,-2)</f>
        <v>0</v>
      </c>
      <c r="J52" s="22">
        <f>ROUND(Q$52,-2)</f>
        <v>0</v>
      </c>
      <c r="K52" s="22">
        <f>ROUND(Q$52,-2)</f>
        <v>0</v>
      </c>
      <c r="L52" s="22">
        <f>ROUND(Q$52,-2)</f>
        <v>0</v>
      </c>
      <c r="M52" s="22">
        <f>ROUND(Q$52,-2)</f>
        <v>0</v>
      </c>
      <c r="N52" s="22">
        <f>ROUND(Q$52,-2)</f>
        <v>0</v>
      </c>
      <c r="O52" s="33">
        <f>ROUND(Q$52,-2)</f>
        <v>0</v>
      </c>
      <c r="P52" s="34"/>
      <c r="Q52" s="45">
        <f t="shared" si="3"/>
        <v>0</v>
      </c>
      <c r="R52" s="46"/>
      <c r="S52" s="47"/>
      <c r="T52" s="47"/>
    </row>
    <row r="53" ht="24.75" customHeight="1" outlineLevel="1" spans="1:20">
      <c r="A53" s="19">
        <v>13130</v>
      </c>
      <c r="B53" s="20">
        <v>1251321</v>
      </c>
      <c r="C53" s="21" t="s">
        <v>63</v>
      </c>
      <c r="D53" s="22">
        <v>0</v>
      </c>
      <c r="E53" s="22">
        <v>0</v>
      </c>
      <c r="F53" s="22">
        <f>ROUND(Q$53,-2)</f>
        <v>0</v>
      </c>
      <c r="G53" s="22">
        <f>ROUND(Q$53,-2)</f>
        <v>0</v>
      </c>
      <c r="H53" s="22">
        <f>ROUND(Q$53,-2)</f>
        <v>0</v>
      </c>
      <c r="I53" s="22">
        <f>ROUND(Q$53,-2)</f>
        <v>0</v>
      </c>
      <c r="J53" s="22">
        <f>ROUND(Q$53,-2)</f>
        <v>0</v>
      </c>
      <c r="K53" s="22">
        <f>ROUND(Q$53,-2)</f>
        <v>0</v>
      </c>
      <c r="L53" s="22">
        <f>ROUND(Q$53,-2)</f>
        <v>0</v>
      </c>
      <c r="M53" s="22">
        <f>ROUND(Q$53,-2)</f>
        <v>0</v>
      </c>
      <c r="N53" s="22">
        <f>ROUND(Q$53,-2)</f>
        <v>0</v>
      </c>
      <c r="O53" s="33">
        <f>ROUND(Q$53,-2)</f>
        <v>0</v>
      </c>
      <c r="P53" s="34"/>
      <c r="Q53" s="45">
        <f t="shared" si="3"/>
        <v>0</v>
      </c>
      <c r="R53" s="46"/>
      <c r="S53" s="47"/>
      <c r="T53" s="47"/>
    </row>
    <row r="54" ht="24.75" customHeight="1" outlineLevel="1" spans="1:20">
      <c r="A54" s="19">
        <v>13140</v>
      </c>
      <c r="B54" s="20">
        <v>1251331</v>
      </c>
      <c r="C54" s="21" t="s">
        <v>64</v>
      </c>
      <c r="D54" s="22">
        <v>0</v>
      </c>
      <c r="E54" s="22">
        <v>0</v>
      </c>
      <c r="F54" s="22">
        <f>ROUND(Q$54,-2)</f>
        <v>0</v>
      </c>
      <c r="G54" s="22">
        <f>ROUND(Q$54,-2)</f>
        <v>0</v>
      </c>
      <c r="H54" s="22">
        <f>ROUND(Q$54,-2)</f>
        <v>0</v>
      </c>
      <c r="I54" s="22">
        <f>ROUND(Q$54,-2)</f>
        <v>0</v>
      </c>
      <c r="J54" s="22">
        <f>ROUND(Q$54,-2)</f>
        <v>0</v>
      </c>
      <c r="K54" s="22">
        <f>ROUND(Q$54,-2)</f>
        <v>0</v>
      </c>
      <c r="L54" s="22">
        <f>ROUND(Q$54,-2)</f>
        <v>0</v>
      </c>
      <c r="M54" s="22">
        <f>ROUND(Q$54,-2)</f>
        <v>0</v>
      </c>
      <c r="N54" s="22">
        <f>ROUND(Q$54,-2)</f>
        <v>0</v>
      </c>
      <c r="O54" s="33">
        <f>ROUND(Q$54,-2)</f>
        <v>0</v>
      </c>
      <c r="P54" s="34"/>
      <c r="Q54" s="45">
        <f t="shared" si="3"/>
        <v>0</v>
      </c>
      <c r="R54" s="46"/>
      <c r="S54" s="47"/>
      <c r="T54" s="47"/>
    </row>
    <row r="55" ht="24.75" customHeight="1" outlineLevel="1" spans="1:20">
      <c r="A55" s="19">
        <v>13150</v>
      </c>
      <c r="B55" s="20">
        <v>1251341</v>
      </c>
      <c r="C55" s="21" t="s">
        <v>65</v>
      </c>
      <c r="D55" s="22">
        <v>0</v>
      </c>
      <c r="E55" s="22">
        <v>0</v>
      </c>
      <c r="F55" s="22">
        <f>ROUND(Q$55,-2)</f>
        <v>0</v>
      </c>
      <c r="G55" s="22">
        <f>ROUND(Q$55,-2)</f>
        <v>0</v>
      </c>
      <c r="H55" s="22">
        <f>ROUND(Q$55,-2)</f>
        <v>0</v>
      </c>
      <c r="I55" s="22">
        <f>ROUND(Q$55,-2)</f>
        <v>0</v>
      </c>
      <c r="J55" s="22">
        <f>ROUND(Q$55,-2)</f>
        <v>0</v>
      </c>
      <c r="K55" s="22">
        <f>ROUND(Q$55,-2)</f>
        <v>0</v>
      </c>
      <c r="L55" s="22">
        <f>ROUND(Q$55,-2)</f>
        <v>0</v>
      </c>
      <c r="M55" s="22">
        <f>ROUND(Q$55,-2)</f>
        <v>0</v>
      </c>
      <c r="N55" s="22">
        <f>ROUND(Q$55,-2)</f>
        <v>0</v>
      </c>
      <c r="O55" s="33">
        <f>ROUND(Q$55,-2)</f>
        <v>0</v>
      </c>
      <c r="P55" s="34"/>
      <c r="Q55" s="45">
        <f t="shared" si="3"/>
        <v>0</v>
      </c>
      <c r="R55" s="46"/>
      <c r="S55" s="47"/>
      <c r="T55" s="47"/>
    </row>
    <row r="56" ht="24.75" customHeight="1" outlineLevel="1" spans="1:20">
      <c r="A56" s="19">
        <v>13190</v>
      </c>
      <c r="B56" s="20">
        <v>1251349</v>
      </c>
      <c r="C56" s="21" t="s">
        <v>66</v>
      </c>
      <c r="D56" s="22">
        <v>0</v>
      </c>
      <c r="E56" s="22">
        <v>0</v>
      </c>
      <c r="F56" s="22">
        <f>ROUND(Q$56,-2)</f>
        <v>0</v>
      </c>
      <c r="G56" s="22">
        <f>ROUND(Q$56,-2)</f>
        <v>0</v>
      </c>
      <c r="H56" s="22">
        <f>ROUND(Q$56,-2)</f>
        <v>0</v>
      </c>
      <c r="I56" s="22">
        <f>ROUND(Q$56,-2)</f>
        <v>0</v>
      </c>
      <c r="J56" s="22">
        <f>ROUND(Q$56,-2)</f>
        <v>0</v>
      </c>
      <c r="K56" s="22">
        <f>ROUND(Q$56,-2)</f>
        <v>0</v>
      </c>
      <c r="L56" s="22">
        <f>ROUND(Q$56,-2)</f>
        <v>0</v>
      </c>
      <c r="M56" s="22">
        <f>ROUND(Q$56,-2)</f>
        <v>0</v>
      </c>
      <c r="N56" s="22">
        <f>ROUND(Q$56,-2)</f>
        <v>0</v>
      </c>
      <c r="O56" s="33">
        <f>ROUND(Q$56,-2)</f>
        <v>0</v>
      </c>
      <c r="P56" s="34"/>
      <c r="Q56" s="45">
        <f t="shared" si="3"/>
        <v>0</v>
      </c>
      <c r="R56" s="46"/>
      <c r="S56" s="47"/>
      <c r="T56" s="47"/>
    </row>
    <row r="57" ht="24.75" customHeight="1" outlineLevel="1" spans="1:20">
      <c r="A57" s="19">
        <v>13512</v>
      </c>
      <c r="B57" s="20">
        <v>1251351</v>
      </c>
      <c r="C57" s="21" t="s">
        <v>67</v>
      </c>
      <c r="D57" s="22">
        <v>0</v>
      </c>
      <c r="E57" s="22">
        <v>0</v>
      </c>
      <c r="F57" s="22">
        <f>ROUND(Q$57,-2)</f>
        <v>0</v>
      </c>
      <c r="G57" s="22">
        <f>ROUND(Q$57,-2)</f>
        <v>0</v>
      </c>
      <c r="H57" s="22">
        <f>ROUND(Q$57,-2)</f>
        <v>0</v>
      </c>
      <c r="I57" s="22">
        <f>ROUND(Q$57,-2)</f>
        <v>0</v>
      </c>
      <c r="J57" s="22">
        <f>ROUND(Q$57,-2)</f>
        <v>0</v>
      </c>
      <c r="K57" s="22">
        <f>ROUND(Q$57,-2)</f>
        <v>0</v>
      </c>
      <c r="L57" s="22">
        <f>ROUND(Q$57,-2)</f>
        <v>0</v>
      </c>
      <c r="M57" s="22">
        <f>ROUND(Q$57,-2)</f>
        <v>0</v>
      </c>
      <c r="N57" s="22">
        <f>ROUND(Q$57,-2)</f>
        <v>0</v>
      </c>
      <c r="O57" s="33">
        <f>ROUND(Q$57,-2)</f>
        <v>0</v>
      </c>
      <c r="P57" s="34"/>
      <c r="Q57" s="45">
        <f t="shared" si="3"/>
        <v>0</v>
      </c>
      <c r="R57" s="46"/>
      <c r="S57" s="47"/>
      <c r="T57" s="47"/>
    </row>
    <row r="58" ht="24.75" customHeight="1" outlineLevel="1" spans="1:20">
      <c r="A58" s="19">
        <v>13514</v>
      </c>
      <c r="B58" s="20">
        <v>1251361</v>
      </c>
      <c r="C58" s="21" t="s">
        <v>68</v>
      </c>
      <c r="D58" s="22">
        <v>0</v>
      </c>
      <c r="E58" s="22">
        <v>0</v>
      </c>
      <c r="F58" s="22">
        <f>ROUND(Q$58,-2)</f>
        <v>0</v>
      </c>
      <c r="G58" s="22">
        <f>ROUND(Q$58,-2)</f>
        <v>0</v>
      </c>
      <c r="H58" s="22">
        <f>ROUND(Q$58,-2)</f>
        <v>0</v>
      </c>
      <c r="I58" s="22">
        <f>ROUND(Q$58,-2)</f>
        <v>0</v>
      </c>
      <c r="J58" s="22">
        <f>ROUND(Q$58,-2)</f>
        <v>0</v>
      </c>
      <c r="K58" s="22">
        <f>ROUND(Q$58,-2)</f>
        <v>0</v>
      </c>
      <c r="L58" s="22">
        <f>ROUND(Q$58,-2)</f>
        <v>0</v>
      </c>
      <c r="M58" s="22">
        <f>ROUND(Q$58,-2)</f>
        <v>0</v>
      </c>
      <c r="N58" s="22">
        <f>ROUND(Q$58,-2)</f>
        <v>0</v>
      </c>
      <c r="O58" s="33">
        <f>ROUND(Q$58,-2)</f>
        <v>0</v>
      </c>
      <c r="P58" s="34"/>
      <c r="Q58" s="45">
        <f t="shared" si="3"/>
        <v>0</v>
      </c>
      <c r="R58" s="46"/>
      <c r="S58" s="47"/>
      <c r="T58" s="47"/>
    </row>
    <row r="59" ht="24.75" customHeight="1" outlineLevel="1" spans="1:20">
      <c r="A59" s="19">
        <v>13520</v>
      </c>
      <c r="B59" s="20">
        <v>1251371</v>
      </c>
      <c r="C59" s="21" t="s">
        <v>69</v>
      </c>
      <c r="D59" s="22">
        <v>0</v>
      </c>
      <c r="E59" s="22">
        <v>0</v>
      </c>
      <c r="F59" s="22">
        <f>ROUND(Q$59,-2)</f>
        <v>0</v>
      </c>
      <c r="G59" s="22">
        <f>ROUND(Q$59,-2)</f>
        <v>0</v>
      </c>
      <c r="H59" s="22">
        <f>ROUND(Q$59,-2)</f>
        <v>0</v>
      </c>
      <c r="I59" s="22">
        <f>ROUND(Q$59,-2)</f>
        <v>0</v>
      </c>
      <c r="J59" s="22">
        <f>ROUND(Q$59,-2)</f>
        <v>0</v>
      </c>
      <c r="K59" s="22">
        <f>ROUND(Q$59,-2)</f>
        <v>0</v>
      </c>
      <c r="L59" s="22">
        <f>ROUND(Q$59,-2)</f>
        <v>0</v>
      </c>
      <c r="M59" s="22">
        <f>ROUND(Q$59,-2)</f>
        <v>0</v>
      </c>
      <c r="N59" s="22">
        <f>ROUND(Q$59,-2)</f>
        <v>0</v>
      </c>
      <c r="O59" s="33">
        <f>ROUND(Q$59,-2)</f>
        <v>0</v>
      </c>
      <c r="P59" s="34"/>
      <c r="Q59" s="45">
        <f t="shared" si="3"/>
        <v>0</v>
      </c>
      <c r="R59" s="46"/>
      <c r="S59" s="47"/>
      <c r="T59" s="47"/>
    </row>
    <row r="60" ht="24.75" customHeight="1" outlineLevel="1" spans="1:20">
      <c r="A60" s="19">
        <v>13530</v>
      </c>
      <c r="B60" s="20">
        <v>1251380</v>
      </c>
      <c r="C60" s="21" t="s">
        <v>70</v>
      </c>
      <c r="D60" s="22">
        <f t="shared" ref="D60:O60" si="17">+SUM(D61:D64)</f>
        <v>0</v>
      </c>
      <c r="E60" s="22">
        <f t="shared" si="17"/>
        <v>0</v>
      </c>
      <c r="F60" s="22">
        <f t="shared" si="17"/>
        <v>0</v>
      </c>
      <c r="G60" s="22">
        <f t="shared" si="17"/>
        <v>0</v>
      </c>
      <c r="H60" s="22">
        <f t="shared" si="17"/>
        <v>0</v>
      </c>
      <c r="I60" s="22">
        <f t="shared" si="17"/>
        <v>0</v>
      </c>
      <c r="J60" s="22">
        <f t="shared" si="17"/>
        <v>0</v>
      </c>
      <c r="K60" s="22">
        <f t="shared" si="17"/>
        <v>0</v>
      </c>
      <c r="L60" s="22">
        <f t="shared" si="17"/>
        <v>0</v>
      </c>
      <c r="M60" s="22">
        <f t="shared" si="17"/>
        <v>0</v>
      </c>
      <c r="N60" s="22">
        <f t="shared" si="17"/>
        <v>0</v>
      </c>
      <c r="O60" s="33">
        <f t="shared" si="17"/>
        <v>0</v>
      </c>
      <c r="P60" s="34"/>
      <c r="Q60" s="45">
        <f t="shared" si="3"/>
        <v>0</v>
      </c>
      <c r="R60" s="46"/>
      <c r="S60" s="47"/>
      <c r="T60" s="47"/>
    </row>
    <row r="61" ht="24.75" customHeight="1" outlineLevel="1" spans="1:20">
      <c r="A61" s="19">
        <v>13531</v>
      </c>
      <c r="B61" s="20">
        <v>1251381</v>
      </c>
      <c r="C61" s="21" t="s">
        <v>71</v>
      </c>
      <c r="D61" s="22">
        <v>0</v>
      </c>
      <c r="E61" s="22">
        <v>0</v>
      </c>
      <c r="F61" s="22">
        <f>ROUND(Q$61,-2)</f>
        <v>0</v>
      </c>
      <c r="G61" s="22">
        <f>ROUND(Q$61,-2)</f>
        <v>0</v>
      </c>
      <c r="H61" s="22">
        <f>ROUND(Q$61,-2)</f>
        <v>0</v>
      </c>
      <c r="I61" s="22">
        <f>ROUND(Q$61,-2)</f>
        <v>0</v>
      </c>
      <c r="J61" s="22">
        <f>ROUND(Q$61,-2)</f>
        <v>0</v>
      </c>
      <c r="K61" s="22">
        <f>ROUND(Q$61,-2)</f>
        <v>0</v>
      </c>
      <c r="L61" s="22">
        <f>ROUND(Q$61,-2)</f>
        <v>0</v>
      </c>
      <c r="M61" s="22">
        <f>ROUND(Q$61,-2)</f>
        <v>0</v>
      </c>
      <c r="N61" s="22">
        <f>ROUND(Q$61,-2)</f>
        <v>0</v>
      </c>
      <c r="O61" s="33">
        <f>ROUND(Q$61,-2)</f>
        <v>0</v>
      </c>
      <c r="P61" s="34"/>
      <c r="Q61" s="45">
        <f t="shared" si="3"/>
        <v>0</v>
      </c>
      <c r="R61" s="46"/>
      <c r="S61" s="47"/>
      <c r="T61" s="47"/>
    </row>
    <row r="62" ht="24.75" customHeight="1" outlineLevel="1" spans="1:20">
      <c r="A62" s="19">
        <v>13532</v>
      </c>
      <c r="B62" s="20">
        <v>1251382</v>
      </c>
      <c r="C62" s="21" t="s">
        <v>72</v>
      </c>
      <c r="D62" s="22">
        <v>0</v>
      </c>
      <c r="E62" s="22">
        <v>0</v>
      </c>
      <c r="F62" s="22">
        <f>ROUND(Q$62,-2)</f>
        <v>0</v>
      </c>
      <c r="G62" s="22">
        <f>ROUND(Q$62,-2)</f>
        <v>0</v>
      </c>
      <c r="H62" s="22">
        <f>ROUND(Q$62,-2)</f>
        <v>0</v>
      </c>
      <c r="I62" s="22">
        <f>ROUND(Q$62,-2)</f>
        <v>0</v>
      </c>
      <c r="J62" s="22">
        <f>ROUND(Q$62,-2)</f>
        <v>0</v>
      </c>
      <c r="K62" s="22">
        <f>ROUND(Q$62,-2)</f>
        <v>0</v>
      </c>
      <c r="L62" s="22">
        <f>ROUND(Q$62,-2)</f>
        <v>0</v>
      </c>
      <c r="M62" s="22">
        <f>ROUND(Q$62,-2)</f>
        <v>0</v>
      </c>
      <c r="N62" s="22">
        <f>ROUND(Q$62,-2)</f>
        <v>0</v>
      </c>
      <c r="O62" s="33">
        <f>ROUND(Q$62,-2)</f>
        <v>0</v>
      </c>
      <c r="P62" s="34"/>
      <c r="Q62" s="45">
        <f t="shared" si="3"/>
        <v>0</v>
      </c>
      <c r="R62" s="46"/>
      <c r="S62" s="47"/>
      <c r="T62" s="47"/>
    </row>
    <row r="63" ht="24.75" customHeight="1" outlineLevel="1" spans="1:20">
      <c r="A63" s="19">
        <v>13533</v>
      </c>
      <c r="B63" s="20">
        <v>1251383</v>
      </c>
      <c r="C63" s="21" t="s">
        <v>73</v>
      </c>
      <c r="D63" s="22">
        <v>0</v>
      </c>
      <c r="E63" s="22">
        <v>0</v>
      </c>
      <c r="F63" s="22">
        <f>ROUND(Q$63,-2)</f>
        <v>0</v>
      </c>
      <c r="G63" s="22">
        <f>ROUND(Q$63,-2)</f>
        <v>0</v>
      </c>
      <c r="H63" s="22">
        <f>ROUND(Q$63,-2)</f>
        <v>0</v>
      </c>
      <c r="I63" s="22">
        <f>ROUND(Q$63,-2)</f>
        <v>0</v>
      </c>
      <c r="J63" s="22">
        <f>ROUND(Q$63,-2)</f>
        <v>0</v>
      </c>
      <c r="K63" s="22">
        <f>ROUND(Q$63,-2)</f>
        <v>0</v>
      </c>
      <c r="L63" s="22">
        <f>ROUND(Q$63,-2)</f>
        <v>0</v>
      </c>
      <c r="M63" s="22">
        <f>ROUND(Q$63,-2)</f>
        <v>0</v>
      </c>
      <c r="N63" s="22">
        <f>ROUND(Q$63,-2)</f>
        <v>0</v>
      </c>
      <c r="O63" s="33">
        <f>ROUND(Q$63,-2)</f>
        <v>0</v>
      </c>
      <c r="P63" s="34"/>
      <c r="Q63" s="45">
        <f t="shared" si="3"/>
        <v>0</v>
      </c>
      <c r="R63" s="46"/>
      <c r="S63" s="47"/>
      <c r="T63" s="47"/>
    </row>
    <row r="64" ht="24.75" customHeight="1" outlineLevel="1" spans="1:20">
      <c r="A64" s="19">
        <v>13539</v>
      </c>
      <c r="B64" s="20">
        <v>1251389</v>
      </c>
      <c r="C64" s="21" t="s">
        <v>55</v>
      </c>
      <c r="D64" s="22">
        <v>0</v>
      </c>
      <c r="E64" s="22">
        <v>0</v>
      </c>
      <c r="F64" s="22">
        <f>ROUND(Q$64,-2)</f>
        <v>0</v>
      </c>
      <c r="G64" s="22">
        <f>ROUND(Q$64,-2)</f>
        <v>0</v>
      </c>
      <c r="H64" s="22">
        <f>ROUND(Q$64,-2)</f>
        <v>0</v>
      </c>
      <c r="I64" s="22">
        <f>ROUND(Q$64,-2)</f>
        <v>0</v>
      </c>
      <c r="J64" s="22">
        <f>ROUND(Q$64,-2)</f>
        <v>0</v>
      </c>
      <c r="K64" s="22">
        <f>ROUND(Q$64,-2)</f>
        <v>0</v>
      </c>
      <c r="L64" s="22">
        <f>ROUND(Q$64,-2)</f>
        <v>0</v>
      </c>
      <c r="M64" s="22">
        <f>ROUND(Q$64,-2)</f>
        <v>0</v>
      </c>
      <c r="N64" s="22">
        <f>ROUND(Q$64,-2)</f>
        <v>0</v>
      </c>
      <c r="O64" s="33">
        <f>ROUND(Q$64,-2)</f>
        <v>0</v>
      </c>
      <c r="P64" s="34"/>
      <c r="Q64" s="45">
        <f t="shared" si="3"/>
        <v>0</v>
      </c>
      <c r="R64" s="46"/>
      <c r="S64" s="47"/>
      <c r="T64" s="47"/>
    </row>
    <row r="65" ht="24.75" customHeight="1" outlineLevel="1" spans="1:20">
      <c r="A65" s="19">
        <v>12040</v>
      </c>
      <c r="B65" s="20">
        <v>1252000</v>
      </c>
      <c r="C65" s="21" t="s">
        <v>74</v>
      </c>
      <c r="D65" s="22">
        <f t="shared" ref="D65:O65" si="18">+D66+D75</f>
        <v>0</v>
      </c>
      <c r="E65" s="22">
        <f t="shared" si="18"/>
        <v>0</v>
      </c>
      <c r="F65" s="22">
        <f t="shared" si="18"/>
        <v>0</v>
      </c>
      <c r="G65" s="22">
        <f t="shared" si="18"/>
        <v>0</v>
      </c>
      <c r="H65" s="22">
        <f t="shared" si="18"/>
        <v>0</v>
      </c>
      <c r="I65" s="22">
        <f t="shared" si="18"/>
        <v>0</v>
      </c>
      <c r="J65" s="22">
        <f t="shared" si="18"/>
        <v>0</v>
      </c>
      <c r="K65" s="22">
        <f t="shared" si="18"/>
        <v>0</v>
      </c>
      <c r="L65" s="22">
        <f t="shared" si="18"/>
        <v>0</v>
      </c>
      <c r="M65" s="22">
        <f t="shared" si="18"/>
        <v>0</v>
      </c>
      <c r="N65" s="22">
        <f t="shared" si="18"/>
        <v>0</v>
      </c>
      <c r="O65" s="33">
        <f t="shared" si="18"/>
        <v>0</v>
      </c>
      <c r="P65" s="34"/>
      <c r="Q65" s="45">
        <f t="shared" si="3"/>
        <v>0</v>
      </c>
      <c r="R65" s="46"/>
      <c r="S65" s="47"/>
      <c r="T65" s="47"/>
    </row>
    <row r="66" ht="24.75" customHeight="1" outlineLevel="1" spans="1:20">
      <c r="A66" s="19"/>
      <c r="B66" s="20">
        <v>1252200</v>
      </c>
      <c r="C66" s="21" t="s">
        <v>47</v>
      </c>
      <c r="D66" s="22">
        <f t="shared" ref="D66:O66" si="19">+D67+D72</f>
        <v>0</v>
      </c>
      <c r="E66" s="22">
        <f t="shared" si="19"/>
        <v>0</v>
      </c>
      <c r="F66" s="22">
        <f t="shared" si="19"/>
        <v>0</v>
      </c>
      <c r="G66" s="22">
        <f t="shared" si="19"/>
        <v>0</v>
      </c>
      <c r="H66" s="22">
        <f t="shared" si="19"/>
        <v>0</v>
      </c>
      <c r="I66" s="22">
        <f t="shared" si="19"/>
        <v>0</v>
      </c>
      <c r="J66" s="22">
        <f t="shared" si="19"/>
        <v>0</v>
      </c>
      <c r="K66" s="22">
        <f t="shared" si="19"/>
        <v>0</v>
      </c>
      <c r="L66" s="22">
        <f t="shared" si="19"/>
        <v>0</v>
      </c>
      <c r="M66" s="22">
        <f t="shared" si="19"/>
        <v>0</v>
      </c>
      <c r="N66" s="22">
        <f t="shared" si="19"/>
        <v>0</v>
      </c>
      <c r="O66" s="33">
        <f t="shared" si="19"/>
        <v>0</v>
      </c>
      <c r="P66" s="34"/>
      <c r="Q66" s="45">
        <f t="shared" si="3"/>
        <v>0</v>
      </c>
      <c r="R66" s="46"/>
      <c r="S66" s="47"/>
      <c r="T66" s="47"/>
    </row>
    <row r="67" ht="24.75" customHeight="1" outlineLevel="1" spans="1:20">
      <c r="A67" s="19"/>
      <c r="B67" s="20">
        <v>1252210</v>
      </c>
      <c r="C67" s="21" t="s">
        <v>75</v>
      </c>
      <c r="D67" s="22">
        <f t="shared" ref="D67:O67" si="20">+SUM(D68:D71)</f>
        <v>0</v>
      </c>
      <c r="E67" s="22">
        <f t="shared" si="20"/>
        <v>0</v>
      </c>
      <c r="F67" s="22">
        <f t="shared" si="20"/>
        <v>0</v>
      </c>
      <c r="G67" s="22">
        <f t="shared" si="20"/>
        <v>0</v>
      </c>
      <c r="H67" s="22">
        <f t="shared" si="20"/>
        <v>0</v>
      </c>
      <c r="I67" s="22">
        <f t="shared" si="20"/>
        <v>0</v>
      </c>
      <c r="J67" s="22">
        <f t="shared" si="20"/>
        <v>0</v>
      </c>
      <c r="K67" s="22">
        <f t="shared" si="20"/>
        <v>0</v>
      </c>
      <c r="L67" s="22">
        <f t="shared" si="20"/>
        <v>0</v>
      </c>
      <c r="M67" s="22">
        <f t="shared" si="20"/>
        <v>0</v>
      </c>
      <c r="N67" s="22">
        <f t="shared" si="20"/>
        <v>0</v>
      </c>
      <c r="O67" s="33">
        <f t="shared" si="20"/>
        <v>0</v>
      </c>
      <c r="P67" s="34"/>
      <c r="Q67" s="45">
        <f t="shared" si="3"/>
        <v>0</v>
      </c>
      <c r="R67" s="46"/>
      <c r="S67" s="47"/>
      <c r="T67" s="47"/>
    </row>
    <row r="68" ht="24.75" customHeight="1" outlineLevel="1" spans="1:20">
      <c r="A68" s="19">
        <v>12041</v>
      </c>
      <c r="B68" s="20">
        <v>1252211</v>
      </c>
      <c r="C68" s="21" t="s">
        <v>76</v>
      </c>
      <c r="D68" s="22">
        <v>0</v>
      </c>
      <c r="E68" s="22">
        <v>0</v>
      </c>
      <c r="F68" s="22">
        <f>ROUND(Q$68,-2)</f>
        <v>0</v>
      </c>
      <c r="G68" s="22">
        <f>ROUND(Q$68,-2)</f>
        <v>0</v>
      </c>
      <c r="H68" s="22">
        <f>ROUND(Q$68,-2)</f>
        <v>0</v>
      </c>
      <c r="I68" s="22">
        <f>ROUND(Q$68,-2)</f>
        <v>0</v>
      </c>
      <c r="J68" s="22">
        <f>ROUND(Q$68,-2)</f>
        <v>0</v>
      </c>
      <c r="K68" s="22">
        <f>ROUND(Q$68,-2)</f>
        <v>0</v>
      </c>
      <c r="L68" s="22">
        <f>ROUND(Q$68,-2)</f>
        <v>0</v>
      </c>
      <c r="M68" s="22">
        <f>ROUND(Q$68,-2)</f>
        <v>0</v>
      </c>
      <c r="N68" s="22">
        <f>ROUND(Q$68,-2)</f>
        <v>0</v>
      </c>
      <c r="O68" s="33">
        <f>ROUND(Q$68,-2)</f>
        <v>0</v>
      </c>
      <c r="P68" s="34"/>
      <c r="Q68" s="45">
        <f t="shared" si="3"/>
        <v>0</v>
      </c>
      <c r="R68" s="46"/>
      <c r="S68" s="47"/>
      <c r="T68" s="47"/>
    </row>
    <row r="69" ht="24.75" customHeight="1" outlineLevel="1" spans="1:20">
      <c r="A69" s="19">
        <v>12042</v>
      </c>
      <c r="B69" s="20">
        <v>1252212</v>
      </c>
      <c r="C69" s="21" t="s">
        <v>53</v>
      </c>
      <c r="D69" s="22">
        <v>0</v>
      </c>
      <c r="E69" s="22">
        <v>0</v>
      </c>
      <c r="F69" s="22">
        <f>ROUND(Q$69,-2)</f>
        <v>0</v>
      </c>
      <c r="G69" s="22">
        <f>ROUND(Q$69,-2)</f>
        <v>0</v>
      </c>
      <c r="H69" s="22">
        <f>ROUND(Q$69,-2)</f>
        <v>0</v>
      </c>
      <c r="I69" s="22">
        <f>ROUND(Q$69,-2)</f>
        <v>0</v>
      </c>
      <c r="J69" s="22">
        <f>ROUND(Q$69,-2)</f>
        <v>0</v>
      </c>
      <c r="K69" s="22">
        <f>ROUND(Q$69,-2)</f>
        <v>0</v>
      </c>
      <c r="L69" s="22">
        <f>ROUND(Q$69,-2)</f>
        <v>0</v>
      </c>
      <c r="M69" s="22">
        <f>ROUND(Q$69,-2)</f>
        <v>0</v>
      </c>
      <c r="N69" s="22">
        <f>ROUND(Q$69,-2)</f>
        <v>0</v>
      </c>
      <c r="O69" s="33">
        <f>ROUND(Q$69,-2)</f>
        <v>0</v>
      </c>
      <c r="P69" s="34"/>
      <c r="Q69" s="45">
        <f t="shared" ref="Q69:Q132" si="21">+E69</f>
        <v>0</v>
      </c>
      <c r="R69" s="46"/>
      <c r="S69" s="47"/>
      <c r="T69" s="47"/>
    </row>
    <row r="70" ht="24.75" customHeight="1" outlineLevel="1" spans="1:20">
      <c r="A70" s="19">
        <v>12043</v>
      </c>
      <c r="B70" s="20">
        <v>1252213</v>
      </c>
      <c r="C70" s="21" t="s">
        <v>54</v>
      </c>
      <c r="D70" s="22">
        <v>0</v>
      </c>
      <c r="E70" s="22">
        <v>0</v>
      </c>
      <c r="F70" s="22">
        <f>ROUND(Q$70,-2)</f>
        <v>0</v>
      </c>
      <c r="G70" s="22">
        <f>ROUND(Q$70,-2)</f>
        <v>0</v>
      </c>
      <c r="H70" s="22">
        <f>ROUND(Q$70,-2)</f>
        <v>0</v>
      </c>
      <c r="I70" s="22">
        <f>ROUND(Q$70,-2)</f>
        <v>0</v>
      </c>
      <c r="J70" s="22">
        <f>ROUND(Q$70,-2)</f>
        <v>0</v>
      </c>
      <c r="K70" s="22">
        <f>ROUND(Q$70,-2)</f>
        <v>0</v>
      </c>
      <c r="L70" s="22">
        <f>ROUND(Q$70,-2)</f>
        <v>0</v>
      </c>
      <c r="M70" s="22">
        <f>ROUND(Q$70,-2)</f>
        <v>0</v>
      </c>
      <c r="N70" s="22">
        <f>ROUND(Q$70,-2)</f>
        <v>0</v>
      </c>
      <c r="O70" s="33">
        <f>ROUND(Q$70,-2)</f>
        <v>0</v>
      </c>
      <c r="P70" s="34"/>
      <c r="Q70" s="45">
        <f t="shared" si="21"/>
        <v>0</v>
      </c>
      <c r="R70" s="46"/>
      <c r="S70" s="47"/>
      <c r="T70" s="47"/>
    </row>
    <row r="71" ht="24.75" customHeight="1" outlineLevel="1" spans="1:20">
      <c r="A71" s="19">
        <v>12069</v>
      </c>
      <c r="B71" s="20">
        <v>1252219</v>
      </c>
      <c r="C71" s="21" t="s">
        <v>55</v>
      </c>
      <c r="D71" s="22">
        <v>0</v>
      </c>
      <c r="E71" s="22">
        <v>0</v>
      </c>
      <c r="F71" s="22">
        <f>ROUND(Q$71,-2)</f>
        <v>0</v>
      </c>
      <c r="G71" s="22">
        <f>ROUND(Q$71,-2)</f>
        <v>0</v>
      </c>
      <c r="H71" s="22">
        <f>ROUND(Q$71,-2)</f>
        <v>0</v>
      </c>
      <c r="I71" s="22">
        <f>ROUND(Q$71,-2)</f>
        <v>0</v>
      </c>
      <c r="J71" s="22">
        <f>ROUND(Q$71,-2)</f>
        <v>0</v>
      </c>
      <c r="K71" s="22">
        <f>ROUND(Q$71,-2)</f>
        <v>0</v>
      </c>
      <c r="L71" s="22">
        <f>ROUND(Q$71,-2)</f>
        <v>0</v>
      </c>
      <c r="M71" s="22">
        <f>ROUND(Q$71,-2)</f>
        <v>0</v>
      </c>
      <c r="N71" s="22">
        <f>ROUND(Q$71,-2)</f>
        <v>0</v>
      </c>
      <c r="O71" s="33">
        <f>ROUND(Q$71,-2)</f>
        <v>0</v>
      </c>
      <c r="P71" s="34"/>
      <c r="Q71" s="45">
        <f t="shared" si="21"/>
        <v>0</v>
      </c>
      <c r="R71" s="46"/>
      <c r="S71" s="47"/>
      <c r="T71" s="47"/>
    </row>
    <row r="72" ht="24.75" customHeight="1" outlineLevel="1" spans="1:20">
      <c r="A72" s="19"/>
      <c r="B72" s="20">
        <v>1252250</v>
      </c>
      <c r="C72" s="21" t="s">
        <v>57</v>
      </c>
      <c r="D72" s="22">
        <f t="shared" ref="D72:O72" si="22">+SUM(D73:D74)</f>
        <v>0</v>
      </c>
      <c r="E72" s="22">
        <f t="shared" si="22"/>
        <v>0</v>
      </c>
      <c r="F72" s="22">
        <f t="shared" si="22"/>
        <v>0</v>
      </c>
      <c r="G72" s="22">
        <f t="shared" si="22"/>
        <v>0</v>
      </c>
      <c r="H72" s="22">
        <f t="shared" si="22"/>
        <v>0</v>
      </c>
      <c r="I72" s="22">
        <f t="shared" si="22"/>
        <v>0</v>
      </c>
      <c r="J72" s="22">
        <f t="shared" si="22"/>
        <v>0</v>
      </c>
      <c r="K72" s="22">
        <f t="shared" si="22"/>
        <v>0</v>
      </c>
      <c r="L72" s="22">
        <f t="shared" si="22"/>
        <v>0</v>
      </c>
      <c r="M72" s="22">
        <f t="shared" si="22"/>
        <v>0</v>
      </c>
      <c r="N72" s="22">
        <f t="shared" si="22"/>
        <v>0</v>
      </c>
      <c r="O72" s="33">
        <f t="shared" si="22"/>
        <v>0</v>
      </c>
      <c r="P72" s="34"/>
      <c r="Q72" s="45">
        <f t="shared" si="21"/>
        <v>0</v>
      </c>
      <c r="R72" s="46"/>
      <c r="S72" s="47"/>
      <c r="T72" s="47"/>
    </row>
    <row r="73" ht="24.75" customHeight="1" outlineLevel="1" spans="1:20">
      <c r="A73" s="19">
        <v>12141</v>
      </c>
      <c r="B73" s="20">
        <v>1252251</v>
      </c>
      <c r="C73" s="21" t="s">
        <v>58</v>
      </c>
      <c r="D73" s="22">
        <v>0</v>
      </c>
      <c r="E73" s="22">
        <v>0</v>
      </c>
      <c r="F73" s="22">
        <f>ROUND(Q$73,-2)</f>
        <v>0</v>
      </c>
      <c r="G73" s="22">
        <f>ROUND(Q$73,-2)</f>
        <v>0</v>
      </c>
      <c r="H73" s="22">
        <f>ROUND(Q$73,-2)</f>
        <v>0</v>
      </c>
      <c r="I73" s="22">
        <f>ROUND(Q$73,-2)</f>
        <v>0</v>
      </c>
      <c r="J73" s="22">
        <f>ROUND(Q$73,-2)</f>
        <v>0</v>
      </c>
      <c r="K73" s="22">
        <f>ROUND(Q$73,-2)</f>
        <v>0</v>
      </c>
      <c r="L73" s="22">
        <f>ROUND(Q$73,-2)</f>
        <v>0</v>
      </c>
      <c r="M73" s="22">
        <f>ROUND(Q$73,-2)</f>
        <v>0</v>
      </c>
      <c r="N73" s="22">
        <f>ROUND(Q$73,-2)</f>
        <v>0</v>
      </c>
      <c r="O73" s="33">
        <f>ROUND(Q$73,-2)</f>
        <v>0</v>
      </c>
      <c r="P73" s="34"/>
      <c r="Q73" s="45">
        <f t="shared" si="21"/>
        <v>0</v>
      </c>
      <c r="R73" s="46"/>
      <c r="S73" s="47"/>
      <c r="T73" s="47"/>
    </row>
    <row r="74" ht="24.75" customHeight="1" outlineLevel="1" spans="1:20">
      <c r="A74" s="19">
        <v>12159</v>
      </c>
      <c r="B74" s="20">
        <v>1252259</v>
      </c>
      <c r="C74" s="21" t="s">
        <v>55</v>
      </c>
      <c r="D74" s="22">
        <v>0</v>
      </c>
      <c r="E74" s="22">
        <v>0</v>
      </c>
      <c r="F74" s="22">
        <f>ROUND(Q$74,-2)</f>
        <v>0</v>
      </c>
      <c r="G74" s="22">
        <f>ROUND(Q$74,-2)</f>
        <v>0</v>
      </c>
      <c r="H74" s="22">
        <f>ROUND(Q$74,-2)</f>
        <v>0</v>
      </c>
      <c r="I74" s="22">
        <f>ROUND(Q$74,-2)</f>
        <v>0</v>
      </c>
      <c r="J74" s="22">
        <f>ROUND(Q$74,-2)</f>
        <v>0</v>
      </c>
      <c r="K74" s="22">
        <f>ROUND(Q$74,-2)</f>
        <v>0</v>
      </c>
      <c r="L74" s="22">
        <f>ROUND(Q$74,-2)</f>
        <v>0</v>
      </c>
      <c r="M74" s="22">
        <f>ROUND(Q$74,-2)</f>
        <v>0</v>
      </c>
      <c r="N74" s="22">
        <f>ROUND(Q$74,-2)</f>
        <v>0</v>
      </c>
      <c r="O74" s="33">
        <f>ROUND(Q$74,-2)</f>
        <v>0</v>
      </c>
      <c r="P74" s="34"/>
      <c r="Q74" s="45">
        <f t="shared" si="21"/>
        <v>0</v>
      </c>
      <c r="R74" s="46"/>
      <c r="S74" s="47"/>
      <c r="T74" s="47"/>
    </row>
    <row r="75" ht="24.75" customHeight="1" outlineLevel="1" spans="1:20">
      <c r="A75" s="19"/>
      <c r="B75" s="20">
        <v>1252300</v>
      </c>
      <c r="C75" s="21" t="s">
        <v>59</v>
      </c>
      <c r="D75" s="22">
        <f t="shared" ref="D75:O75" si="23">+D76+SUM(D80:D87)</f>
        <v>0</v>
      </c>
      <c r="E75" s="22">
        <f t="shared" si="23"/>
        <v>0</v>
      </c>
      <c r="F75" s="22">
        <f t="shared" si="23"/>
        <v>0</v>
      </c>
      <c r="G75" s="22">
        <f t="shared" si="23"/>
        <v>0</v>
      </c>
      <c r="H75" s="22">
        <f t="shared" si="23"/>
        <v>0</v>
      </c>
      <c r="I75" s="22">
        <f t="shared" si="23"/>
        <v>0</v>
      </c>
      <c r="J75" s="22">
        <f t="shared" si="23"/>
        <v>0</v>
      </c>
      <c r="K75" s="22">
        <f t="shared" si="23"/>
        <v>0</v>
      </c>
      <c r="L75" s="22">
        <f t="shared" si="23"/>
        <v>0</v>
      </c>
      <c r="M75" s="22">
        <f t="shared" si="23"/>
        <v>0</v>
      </c>
      <c r="N75" s="22">
        <f t="shared" si="23"/>
        <v>0</v>
      </c>
      <c r="O75" s="33">
        <f t="shared" si="23"/>
        <v>0</v>
      </c>
      <c r="P75" s="34"/>
      <c r="Q75" s="45">
        <f t="shared" si="21"/>
        <v>0</v>
      </c>
      <c r="R75" s="46"/>
      <c r="S75" s="47"/>
      <c r="T75" s="47"/>
    </row>
    <row r="76" ht="24.75" customHeight="1" outlineLevel="1" spans="1:20">
      <c r="A76" s="19">
        <v>13220</v>
      </c>
      <c r="B76" s="20">
        <v>1252310</v>
      </c>
      <c r="C76" s="21" t="s">
        <v>60</v>
      </c>
      <c r="D76" s="22">
        <f t="shared" ref="D76:O76" si="24">+SUM(D77:D79)</f>
        <v>0</v>
      </c>
      <c r="E76" s="22">
        <f t="shared" si="24"/>
        <v>0</v>
      </c>
      <c r="F76" s="22">
        <f t="shared" si="24"/>
        <v>0</v>
      </c>
      <c r="G76" s="22">
        <f t="shared" si="24"/>
        <v>0</v>
      </c>
      <c r="H76" s="22">
        <f t="shared" si="24"/>
        <v>0</v>
      </c>
      <c r="I76" s="22">
        <f t="shared" si="24"/>
        <v>0</v>
      </c>
      <c r="J76" s="22">
        <f t="shared" si="24"/>
        <v>0</v>
      </c>
      <c r="K76" s="22">
        <f t="shared" si="24"/>
        <v>0</v>
      </c>
      <c r="L76" s="22">
        <f t="shared" si="24"/>
        <v>0</v>
      </c>
      <c r="M76" s="22">
        <f t="shared" si="24"/>
        <v>0</v>
      </c>
      <c r="N76" s="22">
        <f t="shared" si="24"/>
        <v>0</v>
      </c>
      <c r="O76" s="33">
        <f t="shared" si="24"/>
        <v>0</v>
      </c>
      <c r="P76" s="34"/>
      <c r="Q76" s="45">
        <f t="shared" si="21"/>
        <v>0</v>
      </c>
      <c r="R76" s="46"/>
      <c r="S76" s="47"/>
      <c r="T76" s="47"/>
    </row>
    <row r="77" ht="24.75" customHeight="1" outlineLevel="1" spans="1:20">
      <c r="A77" s="19">
        <v>13221</v>
      </c>
      <c r="B77" s="20">
        <v>1252311</v>
      </c>
      <c r="C77" s="21" t="s">
        <v>61</v>
      </c>
      <c r="D77" s="22">
        <v>0</v>
      </c>
      <c r="E77" s="22">
        <v>0</v>
      </c>
      <c r="F77" s="22">
        <f>ROUND(Q$77,-2)</f>
        <v>0</v>
      </c>
      <c r="G77" s="22">
        <f>ROUND(Q$77,-2)</f>
        <v>0</v>
      </c>
      <c r="H77" s="22">
        <f>ROUND(Q$77,-2)</f>
        <v>0</v>
      </c>
      <c r="I77" s="22">
        <f>ROUND(Q$77,-2)</f>
        <v>0</v>
      </c>
      <c r="J77" s="22">
        <f>ROUND(Q$77,-2)</f>
        <v>0</v>
      </c>
      <c r="K77" s="22">
        <f>ROUND(Q$77,-2)</f>
        <v>0</v>
      </c>
      <c r="L77" s="22">
        <f>ROUND(Q$77,-2)</f>
        <v>0</v>
      </c>
      <c r="M77" s="22">
        <f>ROUND(Q$77,-2)</f>
        <v>0</v>
      </c>
      <c r="N77" s="22">
        <f>ROUND(Q$77,-2)</f>
        <v>0</v>
      </c>
      <c r="O77" s="33">
        <f>ROUND(Q$77,-2)</f>
        <v>0</v>
      </c>
      <c r="P77" s="34"/>
      <c r="Q77" s="45">
        <f t="shared" si="21"/>
        <v>0</v>
      </c>
      <c r="R77" s="46"/>
      <c r="S77" s="47"/>
      <c r="T77" s="47"/>
    </row>
    <row r="78" ht="24.75" customHeight="1" outlineLevel="1" spans="1:20">
      <c r="A78" s="19">
        <v>13222</v>
      </c>
      <c r="B78" s="20">
        <v>1252312</v>
      </c>
      <c r="C78" s="21" t="s">
        <v>62</v>
      </c>
      <c r="D78" s="22">
        <v>0</v>
      </c>
      <c r="E78" s="22">
        <v>0</v>
      </c>
      <c r="F78" s="22">
        <f>ROUND(Q$78,-2)</f>
        <v>0</v>
      </c>
      <c r="G78" s="22">
        <f>ROUND(Q$78,-2)</f>
        <v>0</v>
      </c>
      <c r="H78" s="22">
        <f>ROUND(Q$78,-2)</f>
        <v>0</v>
      </c>
      <c r="I78" s="22">
        <f>ROUND(Q$78,-2)</f>
        <v>0</v>
      </c>
      <c r="J78" s="22">
        <f>ROUND(Q$78,-2)</f>
        <v>0</v>
      </c>
      <c r="K78" s="22">
        <f>ROUND(Q$78,-2)</f>
        <v>0</v>
      </c>
      <c r="L78" s="22">
        <f>ROUND(Q$78,-2)</f>
        <v>0</v>
      </c>
      <c r="M78" s="22">
        <f>ROUND(Q$78,-2)</f>
        <v>0</v>
      </c>
      <c r="N78" s="22">
        <f>ROUND(Q$78,-2)</f>
        <v>0</v>
      </c>
      <c r="O78" s="33">
        <f>ROUND(Q$78,-2)</f>
        <v>0</v>
      </c>
      <c r="P78" s="34"/>
      <c r="Q78" s="45">
        <f t="shared" si="21"/>
        <v>0</v>
      </c>
      <c r="R78" s="46"/>
      <c r="S78" s="47"/>
      <c r="T78" s="47"/>
    </row>
    <row r="79" ht="24.75" customHeight="1" outlineLevel="1" spans="1:20">
      <c r="A79" s="19">
        <v>13229</v>
      </c>
      <c r="B79" s="20">
        <v>1252319</v>
      </c>
      <c r="C79" s="21" t="s">
        <v>55</v>
      </c>
      <c r="D79" s="22">
        <v>0</v>
      </c>
      <c r="E79" s="22">
        <v>0</v>
      </c>
      <c r="F79" s="22">
        <f>ROUND(Q$79,-2)</f>
        <v>0</v>
      </c>
      <c r="G79" s="22">
        <f>ROUND(Q$79,-2)</f>
        <v>0</v>
      </c>
      <c r="H79" s="22">
        <f>ROUND(Q$79,-2)</f>
        <v>0</v>
      </c>
      <c r="I79" s="22">
        <f>ROUND(Q$79,-2)</f>
        <v>0</v>
      </c>
      <c r="J79" s="22">
        <f>ROUND(Q$79,-2)</f>
        <v>0</v>
      </c>
      <c r="K79" s="22">
        <f>ROUND(Q$79,-2)</f>
        <v>0</v>
      </c>
      <c r="L79" s="22">
        <f>ROUND(Q$79,-2)</f>
        <v>0</v>
      </c>
      <c r="M79" s="22">
        <f>ROUND(Q$79,-2)</f>
        <v>0</v>
      </c>
      <c r="N79" s="22">
        <f>ROUND(Q$79,-2)</f>
        <v>0</v>
      </c>
      <c r="O79" s="33">
        <f>ROUND(Q$79,-2)</f>
        <v>0</v>
      </c>
      <c r="P79" s="34"/>
      <c r="Q79" s="45">
        <f t="shared" si="21"/>
        <v>0</v>
      </c>
      <c r="R79" s="46"/>
      <c r="S79" s="47"/>
      <c r="T79" s="47"/>
    </row>
    <row r="80" ht="24.75" customHeight="1" outlineLevel="1" spans="1:20">
      <c r="A80" s="19">
        <v>13230</v>
      </c>
      <c r="B80" s="20">
        <v>1252321</v>
      </c>
      <c r="C80" s="21" t="s">
        <v>63</v>
      </c>
      <c r="D80" s="22">
        <v>0</v>
      </c>
      <c r="E80" s="22">
        <v>0</v>
      </c>
      <c r="F80" s="22">
        <f>ROUND(Q$80,-2)</f>
        <v>0</v>
      </c>
      <c r="G80" s="22">
        <f>ROUND(Q$80,-2)</f>
        <v>0</v>
      </c>
      <c r="H80" s="22">
        <f>ROUND(Q$80,-2)</f>
        <v>0</v>
      </c>
      <c r="I80" s="22">
        <f>ROUND(Q$80,-2)</f>
        <v>0</v>
      </c>
      <c r="J80" s="22">
        <f>ROUND(Q$80,-2)</f>
        <v>0</v>
      </c>
      <c r="K80" s="22">
        <f>ROUND(Q$80,-2)</f>
        <v>0</v>
      </c>
      <c r="L80" s="22">
        <f>ROUND(Q$80,-2)</f>
        <v>0</v>
      </c>
      <c r="M80" s="22">
        <f>ROUND(Q$80,-2)</f>
        <v>0</v>
      </c>
      <c r="N80" s="22">
        <f>ROUND(Q$80,-2)</f>
        <v>0</v>
      </c>
      <c r="O80" s="33">
        <f>ROUND(Q$80,-2)</f>
        <v>0</v>
      </c>
      <c r="P80" s="34"/>
      <c r="Q80" s="45">
        <f t="shared" si="21"/>
        <v>0</v>
      </c>
      <c r="R80" s="46"/>
      <c r="S80" s="47"/>
      <c r="T80" s="47"/>
    </row>
    <row r="81" ht="24.75" customHeight="1" outlineLevel="1" spans="1:20">
      <c r="A81" s="19">
        <v>13240</v>
      </c>
      <c r="B81" s="20">
        <v>1252331</v>
      </c>
      <c r="C81" s="21" t="s">
        <v>64</v>
      </c>
      <c r="D81" s="22">
        <v>0</v>
      </c>
      <c r="E81" s="22">
        <v>0</v>
      </c>
      <c r="F81" s="22">
        <f>ROUND(Q$81,-2)</f>
        <v>0</v>
      </c>
      <c r="G81" s="22">
        <f>ROUND(Q$81,-2)</f>
        <v>0</v>
      </c>
      <c r="H81" s="22">
        <f>ROUND(Q$81,-2)</f>
        <v>0</v>
      </c>
      <c r="I81" s="22">
        <f>ROUND(Q$81,-2)</f>
        <v>0</v>
      </c>
      <c r="J81" s="22">
        <f>ROUND(Q$81,-2)</f>
        <v>0</v>
      </c>
      <c r="K81" s="22">
        <f>ROUND(Q$81,-2)</f>
        <v>0</v>
      </c>
      <c r="L81" s="22">
        <f>ROUND(Q$81,-2)</f>
        <v>0</v>
      </c>
      <c r="M81" s="22">
        <f>ROUND(Q$81,-2)</f>
        <v>0</v>
      </c>
      <c r="N81" s="22">
        <f>ROUND(Q$81,-2)</f>
        <v>0</v>
      </c>
      <c r="O81" s="33">
        <f>ROUND(Q$81,-2)</f>
        <v>0</v>
      </c>
      <c r="P81" s="34"/>
      <c r="Q81" s="45">
        <f t="shared" si="21"/>
        <v>0</v>
      </c>
      <c r="R81" s="46"/>
      <c r="S81" s="47"/>
      <c r="T81" s="47"/>
    </row>
    <row r="82" ht="24.75" customHeight="1" outlineLevel="1" spans="1:20">
      <c r="A82" s="19">
        <v>13250</v>
      </c>
      <c r="B82" s="20">
        <v>1252341</v>
      </c>
      <c r="C82" s="21" t="s">
        <v>65</v>
      </c>
      <c r="D82" s="22">
        <v>0</v>
      </c>
      <c r="E82" s="22">
        <v>0</v>
      </c>
      <c r="F82" s="22">
        <f>ROUND(Q$82,-2)</f>
        <v>0</v>
      </c>
      <c r="G82" s="22">
        <f>ROUND(Q$82,-2)</f>
        <v>0</v>
      </c>
      <c r="H82" s="22">
        <f>ROUND(Q$82,-2)</f>
        <v>0</v>
      </c>
      <c r="I82" s="22">
        <f>ROUND(Q$82,-2)</f>
        <v>0</v>
      </c>
      <c r="J82" s="22">
        <f>ROUND(Q$82,-2)</f>
        <v>0</v>
      </c>
      <c r="K82" s="22">
        <f>ROUND(Q$82,-2)</f>
        <v>0</v>
      </c>
      <c r="L82" s="22">
        <f>ROUND(Q$82,-2)</f>
        <v>0</v>
      </c>
      <c r="M82" s="22">
        <f>ROUND(Q$82,-2)</f>
        <v>0</v>
      </c>
      <c r="N82" s="22">
        <f>ROUND(Q$82,-2)</f>
        <v>0</v>
      </c>
      <c r="O82" s="33">
        <f>ROUND(Q$82,-2)</f>
        <v>0</v>
      </c>
      <c r="P82" s="34"/>
      <c r="Q82" s="45">
        <f t="shared" si="21"/>
        <v>0</v>
      </c>
      <c r="R82" s="46"/>
      <c r="S82" s="47"/>
      <c r="T82" s="47"/>
    </row>
    <row r="83" ht="24.75" customHeight="1" outlineLevel="1" spans="1:20">
      <c r="A83" s="19">
        <v>13290</v>
      </c>
      <c r="B83" s="20">
        <v>1252349</v>
      </c>
      <c r="C83" s="21" t="s">
        <v>66</v>
      </c>
      <c r="D83" s="22">
        <v>0</v>
      </c>
      <c r="E83" s="22">
        <v>0</v>
      </c>
      <c r="F83" s="22">
        <f>ROUND(Q$83,-2)</f>
        <v>0</v>
      </c>
      <c r="G83" s="22">
        <f>ROUND(Q$83,-2)</f>
        <v>0</v>
      </c>
      <c r="H83" s="22">
        <f>ROUND(Q$83,-2)</f>
        <v>0</v>
      </c>
      <c r="I83" s="22">
        <f>ROUND(Q$83,-2)</f>
        <v>0</v>
      </c>
      <c r="J83" s="22">
        <f>ROUND(Q$83,-2)</f>
        <v>0</v>
      </c>
      <c r="K83" s="22">
        <f>ROUND(Q$83,-2)</f>
        <v>0</v>
      </c>
      <c r="L83" s="22">
        <f>ROUND(Q$83,-2)</f>
        <v>0</v>
      </c>
      <c r="M83" s="22">
        <f>ROUND(Q$83,-2)</f>
        <v>0</v>
      </c>
      <c r="N83" s="22">
        <f>ROUND(Q$83,-2)</f>
        <v>0</v>
      </c>
      <c r="O83" s="33">
        <f>ROUND(Q$83,-2)</f>
        <v>0</v>
      </c>
      <c r="P83" s="34"/>
      <c r="Q83" s="45">
        <f t="shared" si="21"/>
        <v>0</v>
      </c>
      <c r="R83" s="46"/>
      <c r="S83" s="47"/>
      <c r="T83" s="47"/>
    </row>
    <row r="84" ht="24.75" customHeight="1" outlineLevel="1" spans="1:20">
      <c r="A84" s="19">
        <v>13542</v>
      </c>
      <c r="B84" s="20">
        <v>1252351</v>
      </c>
      <c r="C84" s="21" t="s">
        <v>67</v>
      </c>
      <c r="D84" s="22">
        <v>0</v>
      </c>
      <c r="E84" s="22">
        <v>0</v>
      </c>
      <c r="F84" s="22">
        <f>ROUND(Q$84,-2)</f>
        <v>0</v>
      </c>
      <c r="G84" s="22">
        <f>ROUND(Q$84,-2)</f>
        <v>0</v>
      </c>
      <c r="H84" s="22">
        <f>ROUND(Q$84,-2)</f>
        <v>0</v>
      </c>
      <c r="I84" s="22">
        <f>ROUND(Q$84,-2)</f>
        <v>0</v>
      </c>
      <c r="J84" s="22">
        <f>ROUND(Q$84,-2)</f>
        <v>0</v>
      </c>
      <c r="K84" s="22">
        <f>ROUND(Q$84,-2)</f>
        <v>0</v>
      </c>
      <c r="L84" s="22">
        <f>ROUND(Q$84,-2)</f>
        <v>0</v>
      </c>
      <c r="M84" s="22">
        <f>ROUND(Q$84,-2)</f>
        <v>0</v>
      </c>
      <c r="N84" s="22">
        <f>ROUND(Q$84,-2)</f>
        <v>0</v>
      </c>
      <c r="O84" s="33">
        <f>ROUND(Q$84,-2)</f>
        <v>0</v>
      </c>
      <c r="P84" s="34"/>
      <c r="Q84" s="45">
        <f t="shared" si="21"/>
        <v>0</v>
      </c>
      <c r="R84" s="46"/>
      <c r="S84" s="47"/>
      <c r="T84" s="47"/>
    </row>
    <row r="85" ht="24.75" customHeight="1" outlineLevel="1" spans="1:20">
      <c r="A85" s="19">
        <v>13543</v>
      </c>
      <c r="B85" s="20">
        <v>1252361</v>
      </c>
      <c r="C85" s="21" t="s">
        <v>68</v>
      </c>
      <c r="D85" s="22">
        <v>0</v>
      </c>
      <c r="E85" s="22">
        <v>0</v>
      </c>
      <c r="F85" s="22">
        <f>ROUND(Q$85,-2)</f>
        <v>0</v>
      </c>
      <c r="G85" s="22">
        <f>ROUND(Q$85,-2)</f>
        <v>0</v>
      </c>
      <c r="H85" s="22">
        <f>ROUND(Q$85,-2)</f>
        <v>0</v>
      </c>
      <c r="I85" s="22">
        <f>ROUND(Q$85,-2)</f>
        <v>0</v>
      </c>
      <c r="J85" s="22">
        <f>ROUND(Q$85,-2)</f>
        <v>0</v>
      </c>
      <c r="K85" s="22">
        <f>ROUND(Q$85,-2)</f>
        <v>0</v>
      </c>
      <c r="L85" s="22">
        <f>ROUND(Q$85,-2)</f>
        <v>0</v>
      </c>
      <c r="M85" s="22">
        <f>ROUND(Q$85,-2)</f>
        <v>0</v>
      </c>
      <c r="N85" s="22">
        <f>ROUND(Q$85,-2)</f>
        <v>0</v>
      </c>
      <c r="O85" s="33">
        <f>ROUND(Q$85,-2)</f>
        <v>0</v>
      </c>
      <c r="P85" s="34"/>
      <c r="Q85" s="45">
        <f t="shared" si="21"/>
        <v>0</v>
      </c>
      <c r="R85" s="46"/>
      <c r="S85" s="47"/>
      <c r="T85" s="47"/>
    </row>
    <row r="86" ht="24.75" customHeight="1" outlineLevel="1" spans="1:20">
      <c r="A86" s="19">
        <v>13550</v>
      </c>
      <c r="B86" s="20">
        <v>1252371</v>
      </c>
      <c r="C86" s="21" t="s">
        <v>69</v>
      </c>
      <c r="D86" s="22">
        <v>0</v>
      </c>
      <c r="E86" s="22">
        <v>0</v>
      </c>
      <c r="F86" s="22">
        <f>ROUND(Q$86,-2)</f>
        <v>0</v>
      </c>
      <c r="G86" s="22">
        <f>ROUND(Q$86,-2)</f>
        <v>0</v>
      </c>
      <c r="H86" s="22">
        <f>ROUND(Q$86,-2)</f>
        <v>0</v>
      </c>
      <c r="I86" s="22">
        <f>ROUND(Q$86,-2)</f>
        <v>0</v>
      </c>
      <c r="J86" s="22">
        <f>ROUND(Q$86,-2)</f>
        <v>0</v>
      </c>
      <c r="K86" s="22">
        <f>ROUND(Q$86,-2)</f>
        <v>0</v>
      </c>
      <c r="L86" s="22">
        <f>ROUND(Q$86,-2)</f>
        <v>0</v>
      </c>
      <c r="M86" s="22">
        <f>ROUND(Q$86,-2)</f>
        <v>0</v>
      </c>
      <c r="N86" s="22">
        <f>ROUND(Q$86,-2)</f>
        <v>0</v>
      </c>
      <c r="O86" s="33">
        <f>ROUND(Q$86,-2)</f>
        <v>0</v>
      </c>
      <c r="P86" s="34"/>
      <c r="Q86" s="45">
        <f t="shared" si="21"/>
        <v>0</v>
      </c>
      <c r="R86" s="46"/>
      <c r="S86" s="47"/>
      <c r="T86" s="47"/>
    </row>
    <row r="87" ht="24.75" customHeight="1" outlineLevel="1" spans="1:20">
      <c r="A87" s="19">
        <v>13560</v>
      </c>
      <c r="B87" s="20">
        <v>1252380</v>
      </c>
      <c r="C87" s="21" t="s">
        <v>70</v>
      </c>
      <c r="D87" s="22">
        <f t="shared" ref="D87:O87" si="25">+SUM(D88:D91)</f>
        <v>0</v>
      </c>
      <c r="E87" s="22">
        <f t="shared" si="25"/>
        <v>0</v>
      </c>
      <c r="F87" s="22">
        <f t="shared" si="25"/>
        <v>0</v>
      </c>
      <c r="G87" s="22">
        <f t="shared" si="25"/>
        <v>0</v>
      </c>
      <c r="H87" s="22">
        <f t="shared" si="25"/>
        <v>0</v>
      </c>
      <c r="I87" s="22">
        <f t="shared" si="25"/>
        <v>0</v>
      </c>
      <c r="J87" s="22">
        <f t="shared" si="25"/>
        <v>0</v>
      </c>
      <c r="K87" s="22">
        <f t="shared" si="25"/>
        <v>0</v>
      </c>
      <c r="L87" s="22">
        <f t="shared" si="25"/>
        <v>0</v>
      </c>
      <c r="M87" s="22">
        <f t="shared" si="25"/>
        <v>0</v>
      </c>
      <c r="N87" s="22">
        <f t="shared" si="25"/>
        <v>0</v>
      </c>
      <c r="O87" s="33">
        <f t="shared" si="25"/>
        <v>0</v>
      </c>
      <c r="P87" s="34"/>
      <c r="Q87" s="45">
        <f t="shared" si="21"/>
        <v>0</v>
      </c>
      <c r="R87" s="46"/>
      <c r="S87" s="47"/>
      <c r="T87" s="47"/>
    </row>
    <row r="88" ht="24.75" customHeight="1" outlineLevel="1" spans="1:20">
      <c r="A88" s="19">
        <v>13561</v>
      </c>
      <c r="B88" s="20">
        <v>1252381</v>
      </c>
      <c r="C88" s="21" t="s">
        <v>71</v>
      </c>
      <c r="D88" s="22">
        <v>0</v>
      </c>
      <c r="E88" s="22">
        <v>0</v>
      </c>
      <c r="F88" s="22">
        <f>ROUND(Q$88,-2)</f>
        <v>0</v>
      </c>
      <c r="G88" s="22">
        <f>ROUND(Q$88,-2)</f>
        <v>0</v>
      </c>
      <c r="H88" s="22">
        <f>ROUND(Q$88,-2)</f>
        <v>0</v>
      </c>
      <c r="I88" s="22">
        <f>ROUND(Q$88,-2)</f>
        <v>0</v>
      </c>
      <c r="J88" s="22">
        <f>ROUND(Q$88,-2)</f>
        <v>0</v>
      </c>
      <c r="K88" s="22">
        <f>ROUND(Q$88,-2)</f>
        <v>0</v>
      </c>
      <c r="L88" s="22">
        <f>ROUND(Q$88,-2)</f>
        <v>0</v>
      </c>
      <c r="M88" s="22">
        <f>ROUND(Q$88,-2)</f>
        <v>0</v>
      </c>
      <c r="N88" s="22">
        <f>ROUND(Q$88,-2)</f>
        <v>0</v>
      </c>
      <c r="O88" s="33">
        <f>ROUND(Q$88,-2)</f>
        <v>0</v>
      </c>
      <c r="P88" s="34"/>
      <c r="Q88" s="45">
        <f t="shared" si="21"/>
        <v>0</v>
      </c>
      <c r="R88" s="46"/>
      <c r="S88" s="47"/>
      <c r="T88" s="47"/>
    </row>
    <row r="89" ht="24.75" customHeight="1" outlineLevel="1" spans="1:20">
      <c r="A89" s="19">
        <v>13562</v>
      </c>
      <c r="B89" s="20">
        <v>1252382</v>
      </c>
      <c r="C89" s="21" t="s">
        <v>72</v>
      </c>
      <c r="D89" s="22">
        <v>0</v>
      </c>
      <c r="E89" s="22">
        <v>0</v>
      </c>
      <c r="F89" s="22">
        <f>ROUND(Q$89,-2)</f>
        <v>0</v>
      </c>
      <c r="G89" s="22">
        <f>ROUND(Q$89,-2)</f>
        <v>0</v>
      </c>
      <c r="H89" s="22">
        <f>ROUND(Q$89,-2)</f>
        <v>0</v>
      </c>
      <c r="I89" s="22">
        <f>ROUND(Q$89,-2)</f>
        <v>0</v>
      </c>
      <c r="J89" s="22">
        <f>ROUND(Q$89,-2)</f>
        <v>0</v>
      </c>
      <c r="K89" s="22">
        <f>ROUND(Q$89,-2)</f>
        <v>0</v>
      </c>
      <c r="L89" s="22">
        <f>ROUND(Q$89,-2)</f>
        <v>0</v>
      </c>
      <c r="M89" s="22">
        <f>ROUND(Q$89,-2)</f>
        <v>0</v>
      </c>
      <c r="N89" s="22">
        <f>ROUND(Q$89,-2)</f>
        <v>0</v>
      </c>
      <c r="O89" s="33">
        <f>ROUND(Q$89,-2)</f>
        <v>0</v>
      </c>
      <c r="P89" s="34"/>
      <c r="Q89" s="45">
        <f t="shared" si="21"/>
        <v>0</v>
      </c>
      <c r="R89" s="46"/>
      <c r="S89" s="47"/>
      <c r="T89" s="47"/>
    </row>
    <row r="90" ht="24.75" customHeight="1" outlineLevel="1" spans="1:20">
      <c r="A90" s="19">
        <v>13563</v>
      </c>
      <c r="B90" s="20">
        <v>1252383</v>
      </c>
      <c r="C90" s="21" t="s">
        <v>73</v>
      </c>
      <c r="D90" s="22">
        <v>0</v>
      </c>
      <c r="E90" s="22">
        <v>0</v>
      </c>
      <c r="F90" s="22">
        <f>ROUND(Q$90,-2)</f>
        <v>0</v>
      </c>
      <c r="G90" s="22">
        <f>ROUND(Q$90,-2)</f>
        <v>0</v>
      </c>
      <c r="H90" s="22">
        <f>ROUND(Q$90,-2)</f>
        <v>0</v>
      </c>
      <c r="I90" s="22">
        <f>ROUND(Q$90,-2)</f>
        <v>0</v>
      </c>
      <c r="J90" s="22">
        <f>ROUND(Q$90,-2)</f>
        <v>0</v>
      </c>
      <c r="K90" s="22">
        <f>ROUND(Q$90,-2)</f>
        <v>0</v>
      </c>
      <c r="L90" s="22">
        <f>ROUND(Q$90,-2)</f>
        <v>0</v>
      </c>
      <c r="M90" s="22">
        <f>ROUND(Q$90,-2)</f>
        <v>0</v>
      </c>
      <c r="N90" s="22">
        <f>ROUND(Q$90,-2)</f>
        <v>0</v>
      </c>
      <c r="O90" s="33">
        <f>ROUND(Q$90,-2)</f>
        <v>0</v>
      </c>
      <c r="P90" s="34"/>
      <c r="Q90" s="45">
        <f t="shared" si="21"/>
        <v>0</v>
      </c>
      <c r="R90" s="46"/>
      <c r="S90" s="47"/>
      <c r="T90" s="47"/>
    </row>
    <row r="91" ht="24.75" customHeight="1" outlineLevel="1" spans="1:20">
      <c r="A91" s="19">
        <v>13569</v>
      </c>
      <c r="B91" s="20">
        <v>1252389</v>
      </c>
      <c r="C91" s="21" t="s">
        <v>55</v>
      </c>
      <c r="D91" s="22">
        <v>0</v>
      </c>
      <c r="E91" s="22">
        <v>0</v>
      </c>
      <c r="F91" s="22">
        <f>ROUND(Q$91,-2)</f>
        <v>0</v>
      </c>
      <c r="G91" s="22">
        <f>ROUND(Q$91,-2)</f>
        <v>0</v>
      </c>
      <c r="H91" s="22">
        <f>ROUND(Q$91,-2)</f>
        <v>0</v>
      </c>
      <c r="I91" s="22">
        <f>ROUND(Q$91,-2)</f>
        <v>0</v>
      </c>
      <c r="J91" s="22">
        <f>ROUND(Q$91,-2)</f>
        <v>0</v>
      </c>
      <c r="K91" s="22">
        <f>ROUND(Q$91,-2)</f>
        <v>0</v>
      </c>
      <c r="L91" s="22">
        <f>ROUND(Q$91,-2)</f>
        <v>0</v>
      </c>
      <c r="M91" s="22">
        <f>ROUND(Q$91,-2)</f>
        <v>0</v>
      </c>
      <c r="N91" s="22">
        <f>ROUND(Q$91,-2)</f>
        <v>0</v>
      </c>
      <c r="O91" s="33">
        <f>ROUND(Q$91,-2)</f>
        <v>0</v>
      </c>
      <c r="P91" s="34"/>
      <c r="Q91" s="45">
        <f t="shared" si="21"/>
        <v>0</v>
      </c>
      <c r="R91" s="46"/>
      <c r="S91" s="47"/>
      <c r="T91" s="47"/>
    </row>
    <row r="92" ht="24.75" customHeight="1" outlineLevel="1" spans="1:20">
      <c r="A92" s="19">
        <v>12070</v>
      </c>
      <c r="B92" s="20">
        <v>1253000</v>
      </c>
      <c r="C92" s="21" t="s">
        <v>77</v>
      </c>
      <c r="D92" s="22">
        <f t="shared" ref="D92:O92" si="26">+D93+D102</f>
        <v>0</v>
      </c>
      <c r="E92" s="22">
        <f t="shared" si="26"/>
        <v>0</v>
      </c>
      <c r="F92" s="22">
        <f t="shared" si="26"/>
        <v>0</v>
      </c>
      <c r="G92" s="22">
        <f t="shared" si="26"/>
        <v>0</v>
      </c>
      <c r="H92" s="22">
        <f t="shared" si="26"/>
        <v>0</v>
      </c>
      <c r="I92" s="22">
        <f t="shared" si="26"/>
        <v>0</v>
      </c>
      <c r="J92" s="22">
        <f t="shared" si="26"/>
        <v>0</v>
      </c>
      <c r="K92" s="22">
        <f t="shared" si="26"/>
        <v>0</v>
      </c>
      <c r="L92" s="22">
        <f t="shared" si="26"/>
        <v>0</v>
      </c>
      <c r="M92" s="22">
        <f t="shared" si="26"/>
        <v>0</v>
      </c>
      <c r="N92" s="22">
        <f t="shared" si="26"/>
        <v>0</v>
      </c>
      <c r="O92" s="33">
        <f t="shared" si="26"/>
        <v>0</v>
      </c>
      <c r="P92" s="34"/>
      <c r="Q92" s="45">
        <f t="shared" si="21"/>
        <v>0</v>
      </c>
      <c r="R92" s="46"/>
      <c r="S92" s="47"/>
      <c r="T92" s="47"/>
    </row>
    <row r="93" ht="24.75" customHeight="1" outlineLevel="1" spans="1:20">
      <c r="A93" s="19"/>
      <c r="B93" s="20">
        <v>1253200</v>
      </c>
      <c r="C93" s="21" t="s">
        <v>47</v>
      </c>
      <c r="D93" s="22">
        <f t="shared" ref="D93:O93" si="27">+D94+D99</f>
        <v>0</v>
      </c>
      <c r="E93" s="22">
        <f t="shared" si="27"/>
        <v>0</v>
      </c>
      <c r="F93" s="22">
        <f t="shared" si="27"/>
        <v>0</v>
      </c>
      <c r="G93" s="22">
        <f t="shared" si="27"/>
        <v>0</v>
      </c>
      <c r="H93" s="22">
        <f t="shared" si="27"/>
        <v>0</v>
      </c>
      <c r="I93" s="22">
        <f t="shared" si="27"/>
        <v>0</v>
      </c>
      <c r="J93" s="22">
        <f t="shared" si="27"/>
        <v>0</v>
      </c>
      <c r="K93" s="22">
        <f t="shared" si="27"/>
        <v>0</v>
      </c>
      <c r="L93" s="22">
        <f t="shared" si="27"/>
        <v>0</v>
      </c>
      <c r="M93" s="22">
        <f t="shared" si="27"/>
        <v>0</v>
      </c>
      <c r="N93" s="22">
        <f t="shared" si="27"/>
        <v>0</v>
      </c>
      <c r="O93" s="33">
        <f t="shared" si="27"/>
        <v>0</v>
      </c>
      <c r="P93" s="34"/>
      <c r="Q93" s="45">
        <f t="shared" si="21"/>
        <v>0</v>
      </c>
      <c r="R93" s="46"/>
      <c r="S93" s="47"/>
      <c r="T93" s="47"/>
    </row>
    <row r="94" ht="24.75" customHeight="1" outlineLevel="1" spans="1:20">
      <c r="A94" s="19"/>
      <c r="B94" s="20">
        <v>1253210</v>
      </c>
      <c r="C94" s="21" t="s">
        <v>75</v>
      </c>
      <c r="D94" s="22">
        <f t="shared" ref="D94:O94" si="28">+SUM(D95:D98)</f>
        <v>0</v>
      </c>
      <c r="E94" s="22">
        <f t="shared" si="28"/>
        <v>0</v>
      </c>
      <c r="F94" s="22">
        <f t="shared" si="28"/>
        <v>0</v>
      </c>
      <c r="G94" s="22">
        <f t="shared" si="28"/>
        <v>0</v>
      </c>
      <c r="H94" s="22">
        <f t="shared" si="28"/>
        <v>0</v>
      </c>
      <c r="I94" s="22">
        <f t="shared" si="28"/>
        <v>0</v>
      </c>
      <c r="J94" s="22">
        <f t="shared" si="28"/>
        <v>0</v>
      </c>
      <c r="K94" s="22">
        <f t="shared" si="28"/>
        <v>0</v>
      </c>
      <c r="L94" s="22">
        <f t="shared" si="28"/>
        <v>0</v>
      </c>
      <c r="M94" s="22">
        <f t="shared" si="28"/>
        <v>0</v>
      </c>
      <c r="N94" s="22">
        <f t="shared" si="28"/>
        <v>0</v>
      </c>
      <c r="O94" s="33">
        <f t="shared" si="28"/>
        <v>0</v>
      </c>
      <c r="P94" s="34"/>
      <c r="Q94" s="45">
        <f t="shared" si="21"/>
        <v>0</v>
      </c>
      <c r="R94" s="46"/>
      <c r="S94" s="47"/>
      <c r="T94" s="47"/>
    </row>
    <row r="95" ht="24.75" customHeight="1" outlineLevel="1" spans="1:20">
      <c r="A95" s="19">
        <v>12071</v>
      </c>
      <c r="B95" s="20">
        <v>1253211</v>
      </c>
      <c r="C95" s="21" t="s">
        <v>76</v>
      </c>
      <c r="D95" s="22">
        <v>0</v>
      </c>
      <c r="E95" s="22">
        <v>0</v>
      </c>
      <c r="F95" s="22">
        <f>ROUND(Q$95,-2)</f>
        <v>0</v>
      </c>
      <c r="G95" s="22">
        <f>ROUND(Q$95,-2)</f>
        <v>0</v>
      </c>
      <c r="H95" s="22">
        <f>ROUND(Q$95,-2)</f>
        <v>0</v>
      </c>
      <c r="I95" s="22">
        <f>ROUND(Q$95,-2)</f>
        <v>0</v>
      </c>
      <c r="J95" s="22">
        <f>ROUND(Q$95,-2)</f>
        <v>0</v>
      </c>
      <c r="K95" s="22">
        <f>ROUND(Q$95,-2)</f>
        <v>0</v>
      </c>
      <c r="L95" s="22">
        <f>ROUND(Q$95,-2)</f>
        <v>0</v>
      </c>
      <c r="M95" s="22">
        <f>ROUND(Q$95,-2)</f>
        <v>0</v>
      </c>
      <c r="N95" s="22">
        <f>ROUND(Q$95,-2)</f>
        <v>0</v>
      </c>
      <c r="O95" s="33">
        <f>ROUND(Q$95,-2)</f>
        <v>0</v>
      </c>
      <c r="P95" s="34"/>
      <c r="Q95" s="45">
        <f t="shared" si="21"/>
        <v>0</v>
      </c>
      <c r="R95" s="46"/>
      <c r="S95" s="47"/>
      <c r="T95" s="47"/>
    </row>
    <row r="96" ht="24.75" customHeight="1" outlineLevel="1" spans="1:20">
      <c r="A96" s="19">
        <v>12072</v>
      </c>
      <c r="B96" s="20">
        <v>1253212</v>
      </c>
      <c r="C96" s="21" t="s">
        <v>53</v>
      </c>
      <c r="D96" s="22">
        <v>0</v>
      </c>
      <c r="E96" s="22">
        <v>0</v>
      </c>
      <c r="F96" s="22">
        <f>ROUND(Q$96,-2)</f>
        <v>0</v>
      </c>
      <c r="G96" s="22">
        <f>ROUND(Q$96,-2)</f>
        <v>0</v>
      </c>
      <c r="H96" s="22">
        <f>ROUND(Q$96,-2)</f>
        <v>0</v>
      </c>
      <c r="I96" s="22">
        <f>ROUND(Q$96,-2)</f>
        <v>0</v>
      </c>
      <c r="J96" s="22">
        <f>ROUND(Q$96,-2)</f>
        <v>0</v>
      </c>
      <c r="K96" s="22">
        <f>ROUND(Q$96,-2)</f>
        <v>0</v>
      </c>
      <c r="L96" s="22">
        <f>ROUND(Q$96,-2)</f>
        <v>0</v>
      </c>
      <c r="M96" s="22">
        <f>ROUND(Q$96,-2)</f>
        <v>0</v>
      </c>
      <c r="N96" s="22">
        <f>ROUND(Q$96,-2)</f>
        <v>0</v>
      </c>
      <c r="O96" s="33">
        <f>ROUND(Q$96,-2)</f>
        <v>0</v>
      </c>
      <c r="P96" s="34"/>
      <c r="Q96" s="45">
        <f t="shared" si="21"/>
        <v>0</v>
      </c>
      <c r="R96" s="46"/>
      <c r="S96" s="47"/>
      <c r="T96" s="47"/>
    </row>
    <row r="97" ht="24.75" customHeight="1" outlineLevel="1" spans="1:20">
      <c r="A97" s="19">
        <v>12073</v>
      </c>
      <c r="B97" s="20">
        <v>1253213</v>
      </c>
      <c r="C97" s="21" t="s">
        <v>54</v>
      </c>
      <c r="D97" s="22">
        <v>0</v>
      </c>
      <c r="E97" s="22">
        <v>0</v>
      </c>
      <c r="F97" s="22">
        <f>ROUND(Q$97,-2)</f>
        <v>0</v>
      </c>
      <c r="G97" s="22">
        <f>ROUND(Q$97,-2)</f>
        <v>0</v>
      </c>
      <c r="H97" s="22">
        <f>ROUND(Q$97,-2)</f>
        <v>0</v>
      </c>
      <c r="I97" s="22">
        <f>ROUND(Q$97,-2)</f>
        <v>0</v>
      </c>
      <c r="J97" s="22">
        <f>ROUND(Q$97,-2)</f>
        <v>0</v>
      </c>
      <c r="K97" s="22">
        <f>ROUND(Q$97,-2)</f>
        <v>0</v>
      </c>
      <c r="L97" s="22">
        <f>ROUND(Q$97,-2)</f>
        <v>0</v>
      </c>
      <c r="M97" s="22">
        <f>ROUND(Q$97,-2)</f>
        <v>0</v>
      </c>
      <c r="N97" s="22">
        <f>ROUND(Q$97,-2)</f>
        <v>0</v>
      </c>
      <c r="O97" s="33">
        <f>ROUND(Q$97,-2)</f>
        <v>0</v>
      </c>
      <c r="P97" s="34"/>
      <c r="Q97" s="45">
        <f t="shared" si="21"/>
        <v>0</v>
      </c>
      <c r="R97" s="46"/>
      <c r="S97" s="47"/>
      <c r="T97" s="47"/>
    </row>
    <row r="98" ht="24.75" customHeight="1" outlineLevel="1" spans="1:20">
      <c r="A98" s="19">
        <v>12098</v>
      </c>
      <c r="B98" s="20">
        <v>1253219</v>
      </c>
      <c r="C98" s="21" t="s">
        <v>55</v>
      </c>
      <c r="D98" s="22">
        <v>0</v>
      </c>
      <c r="E98" s="22">
        <v>0</v>
      </c>
      <c r="F98" s="22">
        <f>ROUND(Q$98,-2)</f>
        <v>0</v>
      </c>
      <c r="G98" s="22">
        <f>ROUND(Q$98,-2)</f>
        <v>0</v>
      </c>
      <c r="H98" s="22">
        <f>ROUND(Q$98,-2)</f>
        <v>0</v>
      </c>
      <c r="I98" s="22">
        <f>ROUND(Q$98,-2)</f>
        <v>0</v>
      </c>
      <c r="J98" s="22">
        <f>ROUND(Q$98,-2)</f>
        <v>0</v>
      </c>
      <c r="K98" s="22">
        <f>ROUND(Q$98,-2)</f>
        <v>0</v>
      </c>
      <c r="L98" s="22">
        <f>ROUND(Q$98,-2)</f>
        <v>0</v>
      </c>
      <c r="M98" s="22">
        <f>ROUND(Q$98,-2)</f>
        <v>0</v>
      </c>
      <c r="N98" s="22">
        <f>ROUND(Q$98,-2)</f>
        <v>0</v>
      </c>
      <c r="O98" s="33">
        <f>ROUND(Q$98,-2)</f>
        <v>0</v>
      </c>
      <c r="P98" s="34"/>
      <c r="Q98" s="45">
        <f t="shared" si="21"/>
        <v>0</v>
      </c>
      <c r="R98" s="46"/>
      <c r="S98" s="47"/>
      <c r="T98" s="47"/>
    </row>
    <row r="99" ht="24.75" customHeight="1" outlineLevel="1" spans="1:20">
      <c r="A99" s="19"/>
      <c r="B99" s="20">
        <v>1253250</v>
      </c>
      <c r="C99" s="21" t="s">
        <v>57</v>
      </c>
      <c r="D99" s="22">
        <f t="shared" ref="D99:O99" si="29">+SUM(D100:D101)</f>
        <v>0</v>
      </c>
      <c r="E99" s="22">
        <f t="shared" si="29"/>
        <v>0</v>
      </c>
      <c r="F99" s="22">
        <f t="shared" si="29"/>
        <v>0</v>
      </c>
      <c r="G99" s="22">
        <f t="shared" si="29"/>
        <v>0</v>
      </c>
      <c r="H99" s="22">
        <f t="shared" si="29"/>
        <v>0</v>
      </c>
      <c r="I99" s="22">
        <f t="shared" si="29"/>
        <v>0</v>
      </c>
      <c r="J99" s="22">
        <f t="shared" si="29"/>
        <v>0</v>
      </c>
      <c r="K99" s="22">
        <f t="shared" si="29"/>
        <v>0</v>
      </c>
      <c r="L99" s="22">
        <f t="shared" si="29"/>
        <v>0</v>
      </c>
      <c r="M99" s="22">
        <f t="shared" si="29"/>
        <v>0</v>
      </c>
      <c r="N99" s="22">
        <f t="shared" si="29"/>
        <v>0</v>
      </c>
      <c r="O99" s="33">
        <f t="shared" si="29"/>
        <v>0</v>
      </c>
      <c r="P99" s="34"/>
      <c r="Q99" s="45">
        <f t="shared" si="21"/>
        <v>0</v>
      </c>
      <c r="R99" s="46"/>
      <c r="S99" s="47"/>
      <c r="T99" s="47"/>
    </row>
    <row r="100" ht="24.75" customHeight="1" outlineLevel="1" spans="1:20">
      <c r="A100" s="19">
        <v>12161</v>
      </c>
      <c r="B100" s="20">
        <v>1253251</v>
      </c>
      <c r="C100" s="21" t="s">
        <v>58</v>
      </c>
      <c r="D100" s="22">
        <v>0</v>
      </c>
      <c r="E100" s="22">
        <v>0</v>
      </c>
      <c r="F100" s="22">
        <f>ROUND(Q$100,-2)</f>
        <v>0</v>
      </c>
      <c r="G100" s="22">
        <f>ROUND(Q$100,-2)</f>
        <v>0</v>
      </c>
      <c r="H100" s="22">
        <f>ROUND(Q$100,-2)</f>
        <v>0</v>
      </c>
      <c r="I100" s="22">
        <f>ROUND(Q$100,-2)</f>
        <v>0</v>
      </c>
      <c r="J100" s="22">
        <f>ROUND(Q$100,-2)</f>
        <v>0</v>
      </c>
      <c r="K100" s="22">
        <f>ROUND(Q$100,-2)</f>
        <v>0</v>
      </c>
      <c r="L100" s="22">
        <f>ROUND(Q$100,-2)</f>
        <v>0</v>
      </c>
      <c r="M100" s="22">
        <f>ROUND(Q$100,-2)</f>
        <v>0</v>
      </c>
      <c r="N100" s="22">
        <f>ROUND(Q$100,-2)</f>
        <v>0</v>
      </c>
      <c r="O100" s="33">
        <f>ROUND(Q$100,-2)</f>
        <v>0</v>
      </c>
      <c r="P100" s="34"/>
      <c r="Q100" s="45">
        <f t="shared" si="21"/>
        <v>0</v>
      </c>
      <c r="R100" s="46"/>
      <c r="S100" s="47"/>
      <c r="T100" s="47"/>
    </row>
    <row r="101" ht="24.75" customHeight="1" outlineLevel="1" spans="1:20">
      <c r="A101" s="19">
        <v>12199</v>
      </c>
      <c r="B101" s="20">
        <v>1253259</v>
      </c>
      <c r="C101" s="21" t="s">
        <v>55</v>
      </c>
      <c r="D101" s="22">
        <v>0</v>
      </c>
      <c r="E101" s="22">
        <v>0</v>
      </c>
      <c r="F101" s="22">
        <f>ROUND(Q$101,-2)</f>
        <v>0</v>
      </c>
      <c r="G101" s="22">
        <f>ROUND(Q$101,-2)</f>
        <v>0</v>
      </c>
      <c r="H101" s="22">
        <f>ROUND(Q$101,-2)</f>
        <v>0</v>
      </c>
      <c r="I101" s="22">
        <f>ROUND(Q$101,-2)</f>
        <v>0</v>
      </c>
      <c r="J101" s="22">
        <f>ROUND(Q$101,-2)</f>
        <v>0</v>
      </c>
      <c r="K101" s="22">
        <f>ROUND(Q$101,-2)</f>
        <v>0</v>
      </c>
      <c r="L101" s="22">
        <f>ROUND(Q$101,-2)</f>
        <v>0</v>
      </c>
      <c r="M101" s="22">
        <f>ROUND(Q$101,-2)</f>
        <v>0</v>
      </c>
      <c r="N101" s="22">
        <f>ROUND(Q$101,-2)</f>
        <v>0</v>
      </c>
      <c r="O101" s="33">
        <f>ROUND(Q$101,-2)</f>
        <v>0</v>
      </c>
      <c r="P101" s="34"/>
      <c r="Q101" s="45">
        <f t="shared" si="21"/>
        <v>0</v>
      </c>
      <c r="R101" s="46"/>
      <c r="S101" s="47"/>
      <c r="T101" s="47"/>
    </row>
    <row r="102" ht="24.75" customHeight="1" outlineLevel="1" spans="1:20">
      <c r="A102" s="19"/>
      <c r="B102" s="20">
        <v>1253300</v>
      </c>
      <c r="C102" s="21" t="s">
        <v>59</v>
      </c>
      <c r="D102" s="22">
        <f t="shared" ref="D102:O102" si="30">+D103+SUM(D107:D114)</f>
        <v>0</v>
      </c>
      <c r="E102" s="22">
        <f t="shared" si="30"/>
        <v>0</v>
      </c>
      <c r="F102" s="22">
        <f t="shared" si="30"/>
        <v>0</v>
      </c>
      <c r="G102" s="22">
        <f t="shared" si="30"/>
        <v>0</v>
      </c>
      <c r="H102" s="22">
        <f t="shared" si="30"/>
        <v>0</v>
      </c>
      <c r="I102" s="22">
        <f t="shared" si="30"/>
        <v>0</v>
      </c>
      <c r="J102" s="22">
        <f t="shared" si="30"/>
        <v>0</v>
      </c>
      <c r="K102" s="22">
        <f t="shared" si="30"/>
        <v>0</v>
      </c>
      <c r="L102" s="22">
        <f t="shared" si="30"/>
        <v>0</v>
      </c>
      <c r="M102" s="22">
        <f t="shared" si="30"/>
        <v>0</v>
      </c>
      <c r="N102" s="22">
        <f t="shared" si="30"/>
        <v>0</v>
      </c>
      <c r="O102" s="33">
        <f t="shared" si="30"/>
        <v>0</v>
      </c>
      <c r="P102" s="34"/>
      <c r="Q102" s="45">
        <f t="shared" si="21"/>
        <v>0</v>
      </c>
      <c r="R102" s="46"/>
      <c r="S102" s="47"/>
      <c r="T102" s="47"/>
    </row>
    <row r="103" ht="24.75" customHeight="1" outlineLevel="1" spans="1:20">
      <c r="A103" s="19">
        <v>13320</v>
      </c>
      <c r="B103" s="20">
        <v>1253310</v>
      </c>
      <c r="C103" s="21" t="s">
        <v>60</v>
      </c>
      <c r="D103" s="22">
        <f t="shared" ref="D103:O103" si="31">+SUM(D104:D106)</f>
        <v>0</v>
      </c>
      <c r="E103" s="22">
        <f t="shared" si="31"/>
        <v>0</v>
      </c>
      <c r="F103" s="22">
        <f t="shared" si="31"/>
        <v>0</v>
      </c>
      <c r="G103" s="22">
        <f t="shared" si="31"/>
        <v>0</v>
      </c>
      <c r="H103" s="22">
        <f t="shared" si="31"/>
        <v>0</v>
      </c>
      <c r="I103" s="22">
        <f t="shared" si="31"/>
        <v>0</v>
      </c>
      <c r="J103" s="22">
        <f t="shared" si="31"/>
        <v>0</v>
      </c>
      <c r="K103" s="22">
        <f t="shared" si="31"/>
        <v>0</v>
      </c>
      <c r="L103" s="22">
        <f t="shared" si="31"/>
        <v>0</v>
      </c>
      <c r="M103" s="22">
        <f t="shared" si="31"/>
        <v>0</v>
      </c>
      <c r="N103" s="22">
        <f t="shared" si="31"/>
        <v>0</v>
      </c>
      <c r="O103" s="33">
        <f t="shared" si="31"/>
        <v>0</v>
      </c>
      <c r="P103" s="34"/>
      <c r="Q103" s="45">
        <f t="shared" si="21"/>
        <v>0</v>
      </c>
      <c r="R103" s="46"/>
      <c r="S103" s="47"/>
      <c r="T103" s="47"/>
    </row>
    <row r="104" ht="24.75" customHeight="1" outlineLevel="1" spans="1:20">
      <c r="A104" s="19">
        <v>13321</v>
      </c>
      <c r="B104" s="20">
        <v>1253311</v>
      </c>
      <c r="C104" s="21" t="s">
        <v>61</v>
      </c>
      <c r="D104" s="22">
        <v>0</v>
      </c>
      <c r="E104" s="22">
        <v>0</v>
      </c>
      <c r="F104" s="22">
        <f>ROUND(Q$104,-2)</f>
        <v>0</v>
      </c>
      <c r="G104" s="22">
        <f>ROUND(Q$104,-2)</f>
        <v>0</v>
      </c>
      <c r="H104" s="22">
        <f>ROUND(Q$104,-2)</f>
        <v>0</v>
      </c>
      <c r="I104" s="22">
        <f>ROUND(Q$104,-2)</f>
        <v>0</v>
      </c>
      <c r="J104" s="22">
        <f>ROUND(Q$104,-2)</f>
        <v>0</v>
      </c>
      <c r="K104" s="22">
        <f>ROUND(Q$104,-2)</f>
        <v>0</v>
      </c>
      <c r="L104" s="22">
        <f>ROUND(Q$104,-2)</f>
        <v>0</v>
      </c>
      <c r="M104" s="22">
        <f>ROUND(Q$104,-2)</f>
        <v>0</v>
      </c>
      <c r="N104" s="22">
        <f>ROUND(Q$104,-2)</f>
        <v>0</v>
      </c>
      <c r="O104" s="33">
        <f>ROUND(Q$104,-2)</f>
        <v>0</v>
      </c>
      <c r="P104" s="34"/>
      <c r="Q104" s="45">
        <f t="shared" si="21"/>
        <v>0</v>
      </c>
      <c r="R104" s="46"/>
      <c r="S104" s="47"/>
      <c r="T104" s="47"/>
    </row>
    <row r="105" ht="24.75" customHeight="1" outlineLevel="1" spans="1:20">
      <c r="A105" s="19">
        <v>13322</v>
      </c>
      <c r="B105" s="20">
        <v>1253312</v>
      </c>
      <c r="C105" s="21" t="s">
        <v>62</v>
      </c>
      <c r="D105" s="22">
        <v>0</v>
      </c>
      <c r="E105" s="22">
        <v>0</v>
      </c>
      <c r="F105" s="22">
        <f>ROUND(Q$105,-2)</f>
        <v>0</v>
      </c>
      <c r="G105" s="22">
        <f>ROUND(Q$105,-2)</f>
        <v>0</v>
      </c>
      <c r="H105" s="22">
        <f>ROUND(Q$105,-2)</f>
        <v>0</v>
      </c>
      <c r="I105" s="22">
        <f>ROUND(Q$105,-2)</f>
        <v>0</v>
      </c>
      <c r="J105" s="22">
        <f>ROUND(Q$105,-2)</f>
        <v>0</v>
      </c>
      <c r="K105" s="22">
        <f>ROUND(Q$105,-2)</f>
        <v>0</v>
      </c>
      <c r="L105" s="22">
        <f>ROUND(Q$105,-2)</f>
        <v>0</v>
      </c>
      <c r="M105" s="22">
        <f>ROUND(Q$105,-2)</f>
        <v>0</v>
      </c>
      <c r="N105" s="22">
        <f>ROUND(Q$105,-2)</f>
        <v>0</v>
      </c>
      <c r="O105" s="33">
        <f>ROUND(Q$105,-2)</f>
        <v>0</v>
      </c>
      <c r="P105" s="34"/>
      <c r="Q105" s="45">
        <f t="shared" si="21"/>
        <v>0</v>
      </c>
      <c r="R105" s="46"/>
      <c r="S105" s="47"/>
      <c r="T105" s="47"/>
    </row>
    <row r="106" ht="24.75" customHeight="1" outlineLevel="1" spans="1:20">
      <c r="A106" s="19">
        <v>13329</v>
      </c>
      <c r="B106" s="20">
        <v>1253319</v>
      </c>
      <c r="C106" s="21" t="s">
        <v>55</v>
      </c>
      <c r="D106" s="22">
        <v>0</v>
      </c>
      <c r="E106" s="22">
        <v>0</v>
      </c>
      <c r="F106" s="22">
        <f>ROUND(Q$106,-2)</f>
        <v>0</v>
      </c>
      <c r="G106" s="22">
        <f>ROUND(Q$106,-2)</f>
        <v>0</v>
      </c>
      <c r="H106" s="22">
        <f>ROUND(Q$106,-2)</f>
        <v>0</v>
      </c>
      <c r="I106" s="22">
        <f>ROUND(Q$106,-2)</f>
        <v>0</v>
      </c>
      <c r="J106" s="22">
        <f>ROUND(Q$106,-2)</f>
        <v>0</v>
      </c>
      <c r="K106" s="22">
        <f>ROUND(Q$106,-2)</f>
        <v>0</v>
      </c>
      <c r="L106" s="22">
        <f>ROUND(Q$106,-2)</f>
        <v>0</v>
      </c>
      <c r="M106" s="22">
        <f>ROUND(Q$106,-2)</f>
        <v>0</v>
      </c>
      <c r="N106" s="22">
        <f>ROUND(Q$106,-2)</f>
        <v>0</v>
      </c>
      <c r="O106" s="33">
        <f>ROUND(Q$106,-2)</f>
        <v>0</v>
      </c>
      <c r="P106" s="34"/>
      <c r="Q106" s="45">
        <f t="shared" si="21"/>
        <v>0</v>
      </c>
      <c r="R106" s="46"/>
      <c r="S106" s="47"/>
      <c r="T106" s="47"/>
    </row>
    <row r="107" ht="24.75" customHeight="1" outlineLevel="1" spans="1:20">
      <c r="A107" s="19">
        <v>13330</v>
      </c>
      <c r="B107" s="20">
        <v>1253321</v>
      </c>
      <c r="C107" s="21" t="s">
        <v>63</v>
      </c>
      <c r="D107" s="22">
        <v>0</v>
      </c>
      <c r="E107" s="22">
        <v>0</v>
      </c>
      <c r="F107" s="22">
        <f>ROUND(Q$107,-2)</f>
        <v>0</v>
      </c>
      <c r="G107" s="22">
        <f>ROUND(Q$107,-2)</f>
        <v>0</v>
      </c>
      <c r="H107" s="22">
        <f>ROUND(Q$107,-2)</f>
        <v>0</v>
      </c>
      <c r="I107" s="22">
        <f>ROUND(Q$107,-2)</f>
        <v>0</v>
      </c>
      <c r="J107" s="22">
        <f>ROUND(Q$107,-2)</f>
        <v>0</v>
      </c>
      <c r="K107" s="22">
        <f>ROUND(Q$107,-2)</f>
        <v>0</v>
      </c>
      <c r="L107" s="22">
        <f>ROUND(Q$107,-2)</f>
        <v>0</v>
      </c>
      <c r="M107" s="22">
        <f>ROUND(Q$107,-2)</f>
        <v>0</v>
      </c>
      <c r="N107" s="22">
        <f>ROUND(Q$107,-2)</f>
        <v>0</v>
      </c>
      <c r="O107" s="33">
        <f>ROUND(Q$107,-2)</f>
        <v>0</v>
      </c>
      <c r="P107" s="34"/>
      <c r="Q107" s="45">
        <f t="shared" si="21"/>
        <v>0</v>
      </c>
      <c r="R107" s="46"/>
      <c r="S107" s="47"/>
      <c r="T107" s="47"/>
    </row>
    <row r="108" ht="24.75" customHeight="1" outlineLevel="1" spans="1:20">
      <c r="A108" s="19">
        <v>13340</v>
      </c>
      <c r="B108" s="20">
        <v>1253331</v>
      </c>
      <c r="C108" s="21" t="s">
        <v>64</v>
      </c>
      <c r="D108" s="22">
        <v>0</v>
      </c>
      <c r="E108" s="22">
        <v>0</v>
      </c>
      <c r="F108" s="22">
        <f>ROUND(Q$108,-2)</f>
        <v>0</v>
      </c>
      <c r="G108" s="22">
        <f>ROUND(Q$108,-2)</f>
        <v>0</v>
      </c>
      <c r="H108" s="22">
        <f>ROUND(Q$108,-2)</f>
        <v>0</v>
      </c>
      <c r="I108" s="22">
        <f>ROUND(Q$108,-2)</f>
        <v>0</v>
      </c>
      <c r="J108" s="22">
        <f>ROUND(Q$108,-2)</f>
        <v>0</v>
      </c>
      <c r="K108" s="22">
        <f>ROUND(Q$108,-2)</f>
        <v>0</v>
      </c>
      <c r="L108" s="22">
        <f>ROUND(Q$108,-2)</f>
        <v>0</v>
      </c>
      <c r="M108" s="22">
        <f>ROUND(Q$108,-2)</f>
        <v>0</v>
      </c>
      <c r="N108" s="22">
        <f>ROUND(Q$108,-2)</f>
        <v>0</v>
      </c>
      <c r="O108" s="33">
        <f>ROUND(Q$108,-2)</f>
        <v>0</v>
      </c>
      <c r="P108" s="34"/>
      <c r="Q108" s="45">
        <f t="shared" si="21"/>
        <v>0</v>
      </c>
      <c r="R108" s="46"/>
      <c r="S108" s="47"/>
      <c r="T108" s="47"/>
    </row>
    <row r="109" ht="24.75" customHeight="1" outlineLevel="1" spans="1:20">
      <c r="A109" s="19">
        <v>13350</v>
      </c>
      <c r="B109" s="20">
        <v>1253341</v>
      </c>
      <c r="C109" s="21" t="s">
        <v>65</v>
      </c>
      <c r="D109" s="22">
        <v>0</v>
      </c>
      <c r="E109" s="22">
        <v>0</v>
      </c>
      <c r="F109" s="22">
        <f>ROUND(Q$109,-2)</f>
        <v>0</v>
      </c>
      <c r="G109" s="22">
        <f>ROUND(Q$109,-2)</f>
        <v>0</v>
      </c>
      <c r="H109" s="22">
        <f>ROUND(Q$109,-2)</f>
        <v>0</v>
      </c>
      <c r="I109" s="22">
        <f>ROUND(Q$109,-2)</f>
        <v>0</v>
      </c>
      <c r="J109" s="22">
        <f>ROUND(Q$109,-2)</f>
        <v>0</v>
      </c>
      <c r="K109" s="22">
        <f>ROUND(Q$109,-2)</f>
        <v>0</v>
      </c>
      <c r="L109" s="22">
        <f>ROUND(Q$109,-2)</f>
        <v>0</v>
      </c>
      <c r="M109" s="22">
        <f>ROUND(Q$109,-2)</f>
        <v>0</v>
      </c>
      <c r="N109" s="22">
        <f>ROUND(Q$109,-2)</f>
        <v>0</v>
      </c>
      <c r="O109" s="33">
        <f>ROUND(Q$109,-2)</f>
        <v>0</v>
      </c>
      <c r="P109" s="34"/>
      <c r="Q109" s="45">
        <f t="shared" si="21"/>
        <v>0</v>
      </c>
      <c r="R109" s="46"/>
      <c r="S109" s="47"/>
      <c r="T109" s="47"/>
    </row>
    <row r="110" ht="24.75" customHeight="1" outlineLevel="1" spans="1:20">
      <c r="A110" s="19">
        <v>13390</v>
      </c>
      <c r="B110" s="20">
        <v>1253349</v>
      </c>
      <c r="C110" s="21" t="s">
        <v>66</v>
      </c>
      <c r="D110" s="22">
        <v>0</v>
      </c>
      <c r="E110" s="22">
        <v>0</v>
      </c>
      <c r="F110" s="22">
        <f>ROUND(Q$110,-2)</f>
        <v>0</v>
      </c>
      <c r="G110" s="22">
        <f>ROUND(Q$110,-2)</f>
        <v>0</v>
      </c>
      <c r="H110" s="22">
        <f>ROUND(Q$110,-2)</f>
        <v>0</v>
      </c>
      <c r="I110" s="22">
        <f>ROUND(Q$110,-2)</f>
        <v>0</v>
      </c>
      <c r="J110" s="22">
        <f>ROUND(Q$110,-2)</f>
        <v>0</v>
      </c>
      <c r="K110" s="22">
        <f>ROUND(Q$110,-2)</f>
        <v>0</v>
      </c>
      <c r="L110" s="22">
        <f>ROUND(Q$110,-2)</f>
        <v>0</v>
      </c>
      <c r="M110" s="22">
        <f>ROUND(Q$110,-2)</f>
        <v>0</v>
      </c>
      <c r="N110" s="22">
        <f>ROUND(Q$110,-2)</f>
        <v>0</v>
      </c>
      <c r="O110" s="33">
        <f>ROUND(Q$110,-2)</f>
        <v>0</v>
      </c>
      <c r="P110" s="34"/>
      <c r="Q110" s="45">
        <f t="shared" si="21"/>
        <v>0</v>
      </c>
      <c r="R110" s="46"/>
      <c r="S110" s="47"/>
      <c r="T110" s="47"/>
    </row>
    <row r="111" ht="24.75" customHeight="1" outlineLevel="1" spans="1:20">
      <c r="A111" s="19">
        <v>13572</v>
      </c>
      <c r="B111" s="20">
        <v>1253351</v>
      </c>
      <c r="C111" s="21" t="s">
        <v>67</v>
      </c>
      <c r="D111" s="22">
        <v>0</v>
      </c>
      <c r="E111" s="22">
        <v>0</v>
      </c>
      <c r="F111" s="22">
        <f>ROUND(Q$111,-2)</f>
        <v>0</v>
      </c>
      <c r="G111" s="22">
        <f>ROUND(Q$111,-2)</f>
        <v>0</v>
      </c>
      <c r="H111" s="22">
        <f>ROUND(Q$111,-2)</f>
        <v>0</v>
      </c>
      <c r="I111" s="22">
        <f>ROUND(Q$111,-2)</f>
        <v>0</v>
      </c>
      <c r="J111" s="22">
        <f>ROUND(Q$111,-2)</f>
        <v>0</v>
      </c>
      <c r="K111" s="22">
        <f>ROUND(Q$111,-2)</f>
        <v>0</v>
      </c>
      <c r="L111" s="22">
        <f>ROUND(Q$111,-2)</f>
        <v>0</v>
      </c>
      <c r="M111" s="22">
        <f>ROUND(Q$111,-2)</f>
        <v>0</v>
      </c>
      <c r="N111" s="22">
        <f>ROUND(Q$111,-2)</f>
        <v>0</v>
      </c>
      <c r="O111" s="33">
        <f>ROUND(Q$111,-2)</f>
        <v>0</v>
      </c>
      <c r="P111" s="34"/>
      <c r="Q111" s="45">
        <f t="shared" si="21"/>
        <v>0</v>
      </c>
      <c r="R111" s="46"/>
      <c r="S111" s="47"/>
      <c r="T111" s="47"/>
    </row>
    <row r="112" ht="24.75" customHeight="1" outlineLevel="1" spans="1:20">
      <c r="A112" s="19">
        <v>13573</v>
      </c>
      <c r="B112" s="20">
        <v>1253361</v>
      </c>
      <c r="C112" s="21" t="s">
        <v>68</v>
      </c>
      <c r="D112" s="22">
        <v>0</v>
      </c>
      <c r="E112" s="22">
        <v>0</v>
      </c>
      <c r="F112" s="22">
        <f>ROUND(Q$112,-2)</f>
        <v>0</v>
      </c>
      <c r="G112" s="22">
        <f>ROUND(Q$112,-2)</f>
        <v>0</v>
      </c>
      <c r="H112" s="22">
        <f>ROUND(Q$112,-2)</f>
        <v>0</v>
      </c>
      <c r="I112" s="22">
        <f>ROUND(Q$112,-2)</f>
        <v>0</v>
      </c>
      <c r="J112" s="22">
        <f>ROUND(Q$112,-2)</f>
        <v>0</v>
      </c>
      <c r="K112" s="22">
        <f>ROUND(Q$112,-2)</f>
        <v>0</v>
      </c>
      <c r="L112" s="22">
        <f>ROUND(Q$112,-2)</f>
        <v>0</v>
      </c>
      <c r="M112" s="22">
        <f>ROUND(Q$112,-2)</f>
        <v>0</v>
      </c>
      <c r="N112" s="22">
        <f>ROUND(Q$112,-2)</f>
        <v>0</v>
      </c>
      <c r="O112" s="33">
        <f>ROUND(Q$112,-2)</f>
        <v>0</v>
      </c>
      <c r="P112" s="34"/>
      <c r="Q112" s="45">
        <f t="shared" si="21"/>
        <v>0</v>
      </c>
      <c r="R112" s="46"/>
      <c r="S112" s="47"/>
      <c r="T112" s="47"/>
    </row>
    <row r="113" ht="24.75" customHeight="1" outlineLevel="1" spans="1:20">
      <c r="A113" s="19">
        <v>13580</v>
      </c>
      <c r="B113" s="20">
        <v>1253371</v>
      </c>
      <c r="C113" s="21" t="s">
        <v>69</v>
      </c>
      <c r="D113" s="22">
        <v>0</v>
      </c>
      <c r="E113" s="22">
        <v>0</v>
      </c>
      <c r="F113" s="22">
        <f>ROUND(Q$113,-2)</f>
        <v>0</v>
      </c>
      <c r="G113" s="22">
        <f>ROUND(Q$113,-2)</f>
        <v>0</v>
      </c>
      <c r="H113" s="22">
        <f>ROUND(Q$113,-2)</f>
        <v>0</v>
      </c>
      <c r="I113" s="22">
        <f>ROUND(Q$113,-2)</f>
        <v>0</v>
      </c>
      <c r="J113" s="22">
        <f>ROUND(Q$113,-2)</f>
        <v>0</v>
      </c>
      <c r="K113" s="22">
        <f>ROUND(Q$113,-2)</f>
        <v>0</v>
      </c>
      <c r="L113" s="22">
        <f>ROUND(Q$113,-2)</f>
        <v>0</v>
      </c>
      <c r="M113" s="22">
        <f>ROUND(Q$113,-2)</f>
        <v>0</v>
      </c>
      <c r="N113" s="22">
        <f>ROUND(Q$113,-2)</f>
        <v>0</v>
      </c>
      <c r="O113" s="33">
        <f>ROUND(Q$113,-2)</f>
        <v>0</v>
      </c>
      <c r="P113" s="34"/>
      <c r="Q113" s="45">
        <f t="shared" si="21"/>
        <v>0</v>
      </c>
      <c r="R113" s="46"/>
      <c r="S113" s="47"/>
      <c r="T113" s="47"/>
    </row>
    <row r="114" ht="24.75" customHeight="1" outlineLevel="1" spans="1:20">
      <c r="A114" s="19">
        <v>13590</v>
      </c>
      <c r="B114" s="20">
        <v>1253380</v>
      </c>
      <c r="C114" s="21" t="s">
        <v>70</v>
      </c>
      <c r="D114" s="22">
        <f t="shared" ref="D114:O114" si="32">+SUM(D115:D118)</f>
        <v>0</v>
      </c>
      <c r="E114" s="22">
        <f t="shared" si="32"/>
        <v>0</v>
      </c>
      <c r="F114" s="22">
        <f t="shared" si="32"/>
        <v>0</v>
      </c>
      <c r="G114" s="22">
        <f t="shared" si="32"/>
        <v>0</v>
      </c>
      <c r="H114" s="22">
        <f t="shared" si="32"/>
        <v>0</v>
      </c>
      <c r="I114" s="22">
        <f t="shared" si="32"/>
        <v>0</v>
      </c>
      <c r="J114" s="22">
        <f t="shared" si="32"/>
        <v>0</v>
      </c>
      <c r="K114" s="22">
        <f t="shared" si="32"/>
        <v>0</v>
      </c>
      <c r="L114" s="22">
        <f t="shared" si="32"/>
        <v>0</v>
      </c>
      <c r="M114" s="22">
        <f t="shared" si="32"/>
        <v>0</v>
      </c>
      <c r="N114" s="22">
        <f t="shared" si="32"/>
        <v>0</v>
      </c>
      <c r="O114" s="33">
        <f t="shared" si="32"/>
        <v>0</v>
      </c>
      <c r="P114" s="34"/>
      <c r="Q114" s="45">
        <f t="shared" si="21"/>
        <v>0</v>
      </c>
      <c r="R114" s="46"/>
      <c r="S114" s="47"/>
      <c r="T114" s="47"/>
    </row>
    <row r="115" ht="24.75" customHeight="1" outlineLevel="1" spans="1:20">
      <c r="A115" s="19">
        <v>13591</v>
      </c>
      <c r="B115" s="20">
        <v>1253381</v>
      </c>
      <c r="C115" s="21" t="s">
        <v>71</v>
      </c>
      <c r="D115" s="22">
        <v>0</v>
      </c>
      <c r="E115" s="22">
        <v>0</v>
      </c>
      <c r="F115" s="22">
        <f>ROUND(Q$115,-2)</f>
        <v>0</v>
      </c>
      <c r="G115" s="22">
        <f>ROUND(Q$115,-2)</f>
        <v>0</v>
      </c>
      <c r="H115" s="22">
        <f>ROUND(Q$115,-2)</f>
        <v>0</v>
      </c>
      <c r="I115" s="22">
        <f>ROUND(Q$115,-2)</f>
        <v>0</v>
      </c>
      <c r="J115" s="22">
        <f>ROUND(Q$115,-2)</f>
        <v>0</v>
      </c>
      <c r="K115" s="22">
        <f>ROUND(Q$115,-2)</f>
        <v>0</v>
      </c>
      <c r="L115" s="22">
        <f>ROUND(Q$115,-2)</f>
        <v>0</v>
      </c>
      <c r="M115" s="22">
        <f>ROUND(Q$115,-2)</f>
        <v>0</v>
      </c>
      <c r="N115" s="22">
        <f>ROUND(Q$115,-2)</f>
        <v>0</v>
      </c>
      <c r="O115" s="33">
        <f>ROUND(Q$115,-2)</f>
        <v>0</v>
      </c>
      <c r="P115" s="34"/>
      <c r="Q115" s="45">
        <f t="shared" si="21"/>
        <v>0</v>
      </c>
      <c r="R115" s="46"/>
      <c r="S115" s="47"/>
      <c r="T115" s="47"/>
    </row>
    <row r="116" ht="24.75" customHeight="1" outlineLevel="1" spans="1:20">
      <c r="A116" s="19">
        <v>13592</v>
      </c>
      <c r="B116" s="20">
        <v>1253382</v>
      </c>
      <c r="C116" s="21" t="s">
        <v>72</v>
      </c>
      <c r="D116" s="22">
        <v>0</v>
      </c>
      <c r="E116" s="22">
        <v>0</v>
      </c>
      <c r="F116" s="22">
        <f>ROUND(Q$116,-2)</f>
        <v>0</v>
      </c>
      <c r="G116" s="22">
        <f>ROUND(Q$116,-2)</f>
        <v>0</v>
      </c>
      <c r="H116" s="22">
        <f>ROUND(Q$116,-2)</f>
        <v>0</v>
      </c>
      <c r="I116" s="22">
        <f>ROUND(Q$116,-2)</f>
        <v>0</v>
      </c>
      <c r="J116" s="22">
        <f>ROUND(Q$116,-2)</f>
        <v>0</v>
      </c>
      <c r="K116" s="22">
        <f>ROUND(Q$116,-2)</f>
        <v>0</v>
      </c>
      <c r="L116" s="22">
        <f>ROUND(Q$116,-2)</f>
        <v>0</v>
      </c>
      <c r="M116" s="22">
        <f>ROUND(Q$116,-2)</f>
        <v>0</v>
      </c>
      <c r="N116" s="22">
        <f>ROUND(Q$116,-2)</f>
        <v>0</v>
      </c>
      <c r="O116" s="33">
        <f>ROUND(Q$116,-2)</f>
        <v>0</v>
      </c>
      <c r="P116" s="34"/>
      <c r="Q116" s="45">
        <f t="shared" si="21"/>
        <v>0</v>
      </c>
      <c r="R116" s="46"/>
      <c r="S116" s="47"/>
      <c r="T116" s="47"/>
    </row>
    <row r="117" ht="24.75" customHeight="1" outlineLevel="1" spans="1:20">
      <c r="A117" s="19">
        <v>13593</v>
      </c>
      <c r="B117" s="20">
        <v>1253383</v>
      </c>
      <c r="C117" s="21" t="s">
        <v>73</v>
      </c>
      <c r="D117" s="22">
        <v>0</v>
      </c>
      <c r="E117" s="22">
        <v>0</v>
      </c>
      <c r="F117" s="22">
        <f>ROUND(Q$117,-2)</f>
        <v>0</v>
      </c>
      <c r="G117" s="22">
        <f>ROUND(Q$117,-2)</f>
        <v>0</v>
      </c>
      <c r="H117" s="22">
        <f>ROUND(Q$117,-2)</f>
        <v>0</v>
      </c>
      <c r="I117" s="22">
        <f>ROUND(Q$117,-2)</f>
        <v>0</v>
      </c>
      <c r="J117" s="22">
        <f>ROUND(Q$117,-2)</f>
        <v>0</v>
      </c>
      <c r="K117" s="22">
        <f>ROUND(Q$117,-2)</f>
        <v>0</v>
      </c>
      <c r="L117" s="22">
        <f>ROUND(Q$117,-2)</f>
        <v>0</v>
      </c>
      <c r="M117" s="22">
        <f>ROUND(Q$117,-2)</f>
        <v>0</v>
      </c>
      <c r="N117" s="22">
        <f>ROUND(Q$117,-2)</f>
        <v>0</v>
      </c>
      <c r="O117" s="33">
        <f>ROUND(Q$117,-2)</f>
        <v>0</v>
      </c>
      <c r="P117" s="34"/>
      <c r="Q117" s="45">
        <f t="shared" si="21"/>
        <v>0</v>
      </c>
      <c r="R117" s="46"/>
      <c r="S117" s="47"/>
      <c r="T117" s="47"/>
    </row>
    <row r="118" ht="24.75" customHeight="1" outlineLevel="1" spans="1:20">
      <c r="A118" s="19">
        <v>13599</v>
      </c>
      <c r="B118" s="20">
        <v>1253389</v>
      </c>
      <c r="C118" s="21" t="s">
        <v>55</v>
      </c>
      <c r="D118" s="22">
        <v>0</v>
      </c>
      <c r="E118" s="22">
        <v>0</v>
      </c>
      <c r="F118" s="22">
        <f>ROUND(Q$118,-2)</f>
        <v>0</v>
      </c>
      <c r="G118" s="22">
        <f>ROUND(Q$118,-2)</f>
        <v>0</v>
      </c>
      <c r="H118" s="22">
        <f>ROUND(Q$118,-2)</f>
        <v>0</v>
      </c>
      <c r="I118" s="22">
        <f>ROUND(Q$118,-2)</f>
        <v>0</v>
      </c>
      <c r="J118" s="22">
        <f>ROUND(Q$118,-2)</f>
        <v>0</v>
      </c>
      <c r="K118" s="22">
        <f>ROUND(Q$118,-2)</f>
        <v>0</v>
      </c>
      <c r="L118" s="22">
        <f>ROUND(Q$118,-2)</f>
        <v>0</v>
      </c>
      <c r="M118" s="22">
        <f>ROUND(Q$118,-2)</f>
        <v>0</v>
      </c>
      <c r="N118" s="22">
        <f>ROUND(Q$118,-2)</f>
        <v>0</v>
      </c>
      <c r="O118" s="33">
        <f>ROUND(Q$118,-2)</f>
        <v>0</v>
      </c>
      <c r="P118" s="34"/>
      <c r="Q118" s="45">
        <f t="shared" si="21"/>
        <v>0</v>
      </c>
      <c r="R118" s="46"/>
      <c r="S118" s="47"/>
      <c r="T118" s="47"/>
    </row>
    <row r="119" ht="24.75" customHeight="1" outlineLevel="1" spans="1:20">
      <c r="A119" s="19">
        <v>12080</v>
      </c>
      <c r="B119" s="20">
        <v>1253390</v>
      </c>
      <c r="C119" s="21" t="s">
        <v>78</v>
      </c>
      <c r="D119" s="22">
        <f t="shared" ref="D119:O119" si="33">+D120+D131</f>
        <v>0</v>
      </c>
      <c r="E119" s="22">
        <f t="shared" si="33"/>
        <v>0</v>
      </c>
      <c r="F119" s="22">
        <f t="shared" si="33"/>
        <v>0</v>
      </c>
      <c r="G119" s="22">
        <f t="shared" si="33"/>
        <v>0</v>
      </c>
      <c r="H119" s="22">
        <f t="shared" si="33"/>
        <v>0</v>
      </c>
      <c r="I119" s="22">
        <f t="shared" si="33"/>
        <v>0</v>
      </c>
      <c r="J119" s="22">
        <f t="shared" si="33"/>
        <v>0</v>
      </c>
      <c r="K119" s="22">
        <f t="shared" si="33"/>
        <v>0</v>
      </c>
      <c r="L119" s="22">
        <f t="shared" si="33"/>
        <v>0</v>
      </c>
      <c r="M119" s="22">
        <f t="shared" si="33"/>
        <v>0</v>
      </c>
      <c r="N119" s="22">
        <f t="shared" si="33"/>
        <v>0</v>
      </c>
      <c r="O119" s="33">
        <f t="shared" si="33"/>
        <v>0</v>
      </c>
      <c r="P119" s="34"/>
      <c r="Q119" s="45">
        <f t="shared" si="21"/>
        <v>0</v>
      </c>
      <c r="R119" s="46"/>
      <c r="S119" s="47"/>
      <c r="T119" s="47"/>
    </row>
    <row r="120" ht="24.75" customHeight="1" outlineLevel="1" spans="1:20">
      <c r="A120" s="19"/>
      <c r="B120" s="20">
        <v>1253391</v>
      </c>
      <c r="C120" s="21" t="s">
        <v>79</v>
      </c>
      <c r="D120" s="22">
        <f t="shared" ref="D120:O120" si="34">+D121+D128</f>
        <v>0</v>
      </c>
      <c r="E120" s="22">
        <f t="shared" si="34"/>
        <v>0</v>
      </c>
      <c r="F120" s="22">
        <f t="shared" si="34"/>
        <v>0</v>
      </c>
      <c r="G120" s="22">
        <f t="shared" si="34"/>
        <v>0</v>
      </c>
      <c r="H120" s="22">
        <f t="shared" si="34"/>
        <v>0</v>
      </c>
      <c r="I120" s="22">
        <f t="shared" si="34"/>
        <v>0</v>
      </c>
      <c r="J120" s="22">
        <f t="shared" si="34"/>
        <v>0</v>
      </c>
      <c r="K120" s="22">
        <f t="shared" si="34"/>
        <v>0</v>
      </c>
      <c r="L120" s="22">
        <f t="shared" si="34"/>
        <v>0</v>
      </c>
      <c r="M120" s="22">
        <f t="shared" si="34"/>
        <v>0</v>
      </c>
      <c r="N120" s="22">
        <f t="shared" si="34"/>
        <v>0</v>
      </c>
      <c r="O120" s="33">
        <f t="shared" si="34"/>
        <v>0</v>
      </c>
      <c r="P120" s="34"/>
      <c r="Q120" s="45">
        <f t="shared" si="21"/>
        <v>0</v>
      </c>
      <c r="R120" s="46"/>
      <c r="S120" s="47"/>
      <c r="T120" s="47"/>
    </row>
    <row r="121" ht="24.75" customHeight="1" outlineLevel="1" spans="1:20">
      <c r="A121" s="19"/>
      <c r="B121" s="20">
        <v>1253392</v>
      </c>
      <c r="C121" s="21" t="s">
        <v>80</v>
      </c>
      <c r="D121" s="22">
        <f t="shared" ref="D121:O121" si="35">+D122+D123+SUM(D125:D127)</f>
        <v>0</v>
      </c>
      <c r="E121" s="22">
        <f t="shared" si="35"/>
        <v>0</v>
      </c>
      <c r="F121" s="22">
        <f t="shared" si="35"/>
        <v>0</v>
      </c>
      <c r="G121" s="22">
        <f t="shared" si="35"/>
        <v>0</v>
      </c>
      <c r="H121" s="22">
        <f t="shared" si="35"/>
        <v>0</v>
      </c>
      <c r="I121" s="22">
        <f t="shared" si="35"/>
        <v>0</v>
      </c>
      <c r="J121" s="22">
        <f t="shared" si="35"/>
        <v>0</v>
      </c>
      <c r="K121" s="22">
        <f t="shared" si="35"/>
        <v>0</v>
      </c>
      <c r="L121" s="22">
        <f t="shared" si="35"/>
        <v>0</v>
      </c>
      <c r="M121" s="22">
        <f t="shared" si="35"/>
        <v>0</v>
      </c>
      <c r="N121" s="22">
        <f t="shared" si="35"/>
        <v>0</v>
      </c>
      <c r="O121" s="33">
        <f t="shared" si="35"/>
        <v>0</v>
      </c>
      <c r="P121" s="34"/>
      <c r="Q121" s="45">
        <f t="shared" si="21"/>
        <v>0</v>
      </c>
      <c r="R121" s="46"/>
      <c r="S121" s="47"/>
      <c r="T121" s="47"/>
    </row>
    <row r="122" ht="24.75" customHeight="1" outlineLevel="1" spans="1:20">
      <c r="A122" s="19">
        <v>12081</v>
      </c>
      <c r="B122" s="20">
        <v>1253393</v>
      </c>
      <c r="C122" s="21" t="s">
        <v>81</v>
      </c>
      <c r="D122" s="22">
        <v>0</v>
      </c>
      <c r="E122" s="22">
        <v>0</v>
      </c>
      <c r="F122" s="22">
        <f>ROUND(Q$122,-2)</f>
        <v>0</v>
      </c>
      <c r="G122" s="22">
        <f>ROUND(Q$122,-2)</f>
        <v>0</v>
      </c>
      <c r="H122" s="22">
        <f>ROUND(Q$122,-2)</f>
        <v>0</v>
      </c>
      <c r="I122" s="22">
        <f>ROUND(Q$122,-2)</f>
        <v>0</v>
      </c>
      <c r="J122" s="22">
        <f>ROUND(Q$122,-2)</f>
        <v>0</v>
      </c>
      <c r="K122" s="22">
        <f>ROUND(Q$122,-2)</f>
        <v>0</v>
      </c>
      <c r="L122" s="22">
        <f>ROUND(Q$122,-2)</f>
        <v>0</v>
      </c>
      <c r="M122" s="22">
        <f>ROUND(Q$122,-2)</f>
        <v>0</v>
      </c>
      <c r="N122" s="22">
        <f>ROUND(Q$122,-2)</f>
        <v>0</v>
      </c>
      <c r="O122" s="33">
        <f>ROUND(Q$122,-2)</f>
        <v>0</v>
      </c>
      <c r="P122" s="34"/>
      <c r="Q122" s="45">
        <f t="shared" si="21"/>
        <v>0</v>
      </c>
      <c r="R122" s="46"/>
      <c r="S122" s="47"/>
      <c r="T122" s="47"/>
    </row>
    <row r="123" ht="24.75" customHeight="1" outlineLevel="1" spans="1:20">
      <c r="A123" s="19">
        <v>12084</v>
      </c>
      <c r="B123" s="20">
        <v>1253394</v>
      </c>
      <c r="C123" s="21" t="s">
        <v>60</v>
      </c>
      <c r="D123" s="22">
        <f t="shared" ref="D123:O123" si="36">D124</f>
        <v>0</v>
      </c>
      <c r="E123" s="22">
        <f t="shared" si="36"/>
        <v>0</v>
      </c>
      <c r="F123" s="22">
        <f t="shared" si="36"/>
        <v>0</v>
      </c>
      <c r="G123" s="22">
        <f t="shared" si="36"/>
        <v>0</v>
      </c>
      <c r="H123" s="22">
        <f t="shared" si="36"/>
        <v>0</v>
      </c>
      <c r="I123" s="22">
        <f t="shared" si="36"/>
        <v>0</v>
      </c>
      <c r="J123" s="22">
        <f t="shared" si="36"/>
        <v>0</v>
      </c>
      <c r="K123" s="22">
        <f t="shared" si="36"/>
        <v>0</v>
      </c>
      <c r="L123" s="22">
        <f t="shared" si="36"/>
        <v>0</v>
      </c>
      <c r="M123" s="22">
        <f t="shared" si="36"/>
        <v>0</v>
      </c>
      <c r="N123" s="22">
        <f t="shared" si="36"/>
        <v>0</v>
      </c>
      <c r="O123" s="33">
        <f t="shared" si="36"/>
        <v>0</v>
      </c>
      <c r="P123" s="34"/>
      <c r="Q123" s="45">
        <f t="shared" si="21"/>
        <v>0</v>
      </c>
      <c r="R123" s="46"/>
      <c r="S123" s="47"/>
      <c r="T123" s="47"/>
    </row>
    <row r="124" ht="24.75" customHeight="1" outlineLevel="1" spans="1:20">
      <c r="A124" s="19">
        <v>12085</v>
      </c>
      <c r="B124" s="20">
        <v>1253395</v>
      </c>
      <c r="C124" s="21" t="s">
        <v>61</v>
      </c>
      <c r="D124" s="22">
        <v>0</v>
      </c>
      <c r="E124" s="22">
        <v>0</v>
      </c>
      <c r="F124" s="22">
        <f>ROUND(Q$124,-2)</f>
        <v>0</v>
      </c>
      <c r="G124" s="22">
        <f>ROUND(Q$124,-2)</f>
        <v>0</v>
      </c>
      <c r="H124" s="22">
        <f>ROUND(Q$124,-2)</f>
        <v>0</v>
      </c>
      <c r="I124" s="22">
        <f>ROUND(Q$124,-2)</f>
        <v>0</v>
      </c>
      <c r="J124" s="22">
        <f>ROUND(Q$124,-2)</f>
        <v>0</v>
      </c>
      <c r="K124" s="22">
        <f>ROUND(Q$124,-2)</f>
        <v>0</v>
      </c>
      <c r="L124" s="22">
        <f>ROUND(Q$124,-2)</f>
        <v>0</v>
      </c>
      <c r="M124" s="22">
        <f>ROUND(Q$124,-2)</f>
        <v>0</v>
      </c>
      <c r="N124" s="22">
        <f>ROUND(Q$124,-2)</f>
        <v>0</v>
      </c>
      <c r="O124" s="33">
        <f>ROUND(Q$124,-2)</f>
        <v>0</v>
      </c>
      <c r="P124" s="34"/>
      <c r="Q124" s="45">
        <f t="shared" si="21"/>
        <v>0</v>
      </c>
      <c r="R124" s="46"/>
      <c r="S124" s="47"/>
      <c r="T124" s="47"/>
    </row>
    <row r="125" ht="24.75" customHeight="1" outlineLevel="1" spans="1:20">
      <c r="A125" s="19">
        <v>12082</v>
      </c>
      <c r="B125" s="20">
        <v>1253397</v>
      </c>
      <c r="C125" s="21" t="s">
        <v>64</v>
      </c>
      <c r="D125" s="22">
        <v>0</v>
      </c>
      <c r="E125" s="22">
        <v>0</v>
      </c>
      <c r="F125" s="22">
        <f>ROUND(Q$125,-2)</f>
        <v>0</v>
      </c>
      <c r="G125" s="22">
        <f>ROUND(Q$125,-2)</f>
        <v>0</v>
      </c>
      <c r="H125" s="22">
        <f>ROUND(Q$125,-2)</f>
        <v>0</v>
      </c>
      <c r="I125" s="22">
        <f>ROUND(Q$125,-2)</f>
        <v>0</v>
      </c>
      <c r="J125" s="22">
        <f>ROUND(Q$125,-2)</f>
        <v>0</v>
      </c>
      <c r="K125" s="22">
        <f>ROUND(Q$125,-2)</f>
        <v>0</v>
      </c>
      <c r="L125" s="22">
        <f>ROUND(Q$125,-2)</f>
        <v>0</v>
      </c>
      <c r="M125" s="22">
        <f>ROUND(Q$125,-2)</f>
        <v>0</v>
      </c>
      <c r="N125" s="22">
        <f>ROUND(Q$125,-2)</f>
        <v>0</v>
      </c>
      <c r="O125" s="33">
        <f>ROUND(Q$125,-2)</f>
        <v>0</v>
      </c>
      <c r="P125" s="34"/>
      <c r="Q125" s="45">
        <f t="shared" si="21"/>
        <v>0</v>
      </c>
      <c r="R125" s="46"/>
      <c r="S125" s="47"/>
      <c r="T125" s="47"/>
    </row>
    <row r="126" ht="24.75" customHeight="1" outlineLevel="1" spans="1:20">
      <c r="A126" s="19">
        <v>12083</v>
      </c>
      <c r="B126" s="20">
        <v>1253398</v>
      </c>
      <c r="C126" s="21" t="s">
        <v>65</v>
      </c>
      <c r="D126" s="22">
        <v>0</v>
      </c>
      <c r="E126" s="22">
        <v>0</v>
      </c>
      <c r="F126" s="22">
        <f>ROUND(Q$126,-2)</f>
        <v>0</v>
      </c>
      <c r="G126" s="22">
        <f>ROUND(Q$126,-2)</f>
        <v>0</v>
      </c>
      <c r="H126" s="22">
        <f>ROUND(Q$126,-2)</f>
        <v>0</v>
      </c>
      <c r="I126" s="22">
        <f>ROUND(Q$126,-2)</f>
        <v>0</v>
      </c>
      <c r="J126" s="22">
        <f>ROUND(Q$126,-2)</f>
        <v>0</v>
      </c>
      <c r="K126" s="22">
        <f>ROUND(Q$126,-2)</f>
        <v>0</v>
      </c>
      <c r="L126" s="22">
        <f>ROUND(Q$126,-2)</f>
        <v>0</v>
      </c>
      <c r="M126" s="22">
        <f>ROUND(Q$126,-2)</f>
        <v>0</v>
      </c>
      <c r="N126" s="22">
        <f>ROUND(Q$126,-2)</f>
        <v>0</v>
      </c>
      <c r="O126" s="33">
        <f>ROUND(Q$126,-2)</f>
        <v>0</v>
      </c>
      <c r="P126" s="34"/>
      <c r="Q126" s="45">
        <f t="shared" si="21"/>
        <v>0</v>
      </c>
      <c r="R126" s="46"/>
      <c r="S126" s="47"/>
      <c r="T126" s="47"/>
    </row>
    <row r="127" ht="24.75" customHeight="1" outlineLevel="1" spans="1:20">
      <c r="A127" s="19">
        <v>12099</v>
      </c>
      <c r="B127" s="20">
        <v>1253399</v>
      </c>
      <c r="C127" s="21" t="s">
        <v>66</v>
      </c>
      <c r="D127" s="22">
        <v>0</v>
      </c>
      <c r="E127" s="22">
        <v>0</v>
      </c>
      <c r="F127" s="22">
        <f>ROUND(Q$127,-2)</f>
        <v>0</v>
      </c>
      <c r="G127" s="22">
        <f>ROUND(Q$127,-2)</f>
        <v>0</v>
      </c>
      <c r="H127" s="22">
        <f>ROUND(Q$127,-2)</f>
        <v>0</v>
      </c>
      <c r="I127" s="22">
        <f>ROUND(Q$127,-2)</f>
        <v>0</v>
      </c>
      <c r="J127" s="22">
        <f>ROUND(Q$127,-2)</f>
        <v>0</v>
      </c>
      <c r="K127" s="22">
        <f>ROUND(Q$127,-2)</f>
        <v>0</v>
      </c>
      <c r="L127" s="22">
        <f>ROUND(Q$127,-2)</f>
        <v>0</v>
      </c>
      <c r="M127" s="22">
        <f>ROUND(Q$127,-2)</f>
        <v>0</v>
      </c>
      <c r="N127" s="22">
        <f>ROUND(Q$127,-2)</f>
        <v>0</v>
      </c>
      <c r="O127" s="33">
        <f>ROUND(Q$127,-2)</f>
        <v>0</v>
      </c>
      <c r="P127" s="34"/>
      <c r="Q127" s="45">
        <f t="shared" si="21"/>
        <v>0</v>
      </c>
      <c r="R127" s="46"/>
      <c r="S127" s="47"/>
      <c r="T127" s="47"/>
    </row>
    <row r="128" ht="24.75" customHeight="1" outlineLevel="1" spans="1:20">
      <c r="A128" s="19"/>
      <c r="B128" s="20">
        <v>1253400</v>
      </c>
      <c r="C128" s="21" t="s">
        <v>82</v>
      </c>
      <c r="D128" s="22">
        <f t="shared" ref="D128:O128" si="37">+D129+D130</f>
        <v>0</v>
      </c>
      <c r="E128" s="22">
        <f t="shared" si="37"/>
        <v>0</v>
      </c>
      <c r="F128" s="22">
        <f t="shared" si="37"/>
        <v>0</v>
      </c>
      <c r="G128" s="22">
        <f t="shared" si="37"/>
        <v>0</v>
      </c>
      <c r="H128" s="22">
        <f t="shared" si="37"/>
        <v>0</v>
      </c>
      <c r="I128" s="22">
        <f t="shared" si="37"/>
        <v>0</v>
      </c>
      <c r="J128" s="22">
        <f t="shared" si="37"/>
        <v>0</v>
      </c>
      <c r="K128" s="22">
        <f t="shared" si="37"/>
        <v>0</v>
      </c>
      <c r="L128" s="22">
        <f t="shared" si="37"/>
        <v>0</v>
      </c>
      <c r="M128" s="22">
        <f t="shared" si="37"/>
        <v>0</v>
      </c>
      <c r="N128" s="22">
        <f t="shared" si="37"/>
        <v>0</v>
      </c>
      <c r="O128" s="33">
        <f t="shared" si="37"/>
        <v>0</v>
      </c>
      <c r="P128" s="34"/>
      <c r="Q128" s="45">
        <f t="shared" si="21"/>
        <v>0</v>
      </c>
      <c r="R128" s="46"/>
      <c r="S128" s="47"/>
      <c r="T128" s="47"/>
    </row>
    <row r="129" ht="24.75" customHeight="1" outlineLevel="1" spans="1:20">
      <c r="A129" s="19">
        <v>12181</v>
      </c>
      <c r="B129" s="20">
        <v>1253401</v>
      </c>
      <c r="C129" s="21" t="s">
        <v>70</v>
      </c>
      <c r="D129" s="22">
        <v>0</v>
      </c>
      <c r="E129" s="22">
        <v>0</v>
      </c>
      <c r="F129" s="22">
        <f>ROUND(Q$129,-2)</f>
        <v>0</v>
      </c>
      <c r="G129" s="22">
        <f>ROUND(Q$129,-2)</f>
        <v>0</v>
      </c>
      <c r="H129" s="22">
        <f>ROUND(Q$129,-2)</f>
        <v>0</v>
      </c>
      <c r="I129" s="22">
        <f>ROUND(Q$129,-2)</f>
        <v>0</v>
      </c>
      <c r="J129" s="22">
        <f>ROUND(Q$129,-2)</f>
        <v>0</v>
      </c>
      <c r="K129" s="22">
        <f>ROUND(Q$129,-2)</f>
        <v>0</v>
      </c>
      <c r="L129" s="22">
        <f>ROUND(Q$129,-2)</f>
        <v>0</v>
      </c>
      <c r="M129" s="22">
        <f>ROUND(Q$129,-2)</f>
        <v>0</v>
      </c>
      <c r="N129" s="22">
        <f>ROUND(Q$129,-2)</f>
        <v>0</v>
      </c>
      <c r="O129" s="33">
        <f>ROUND(Q$129,-2)</f>
        <v>0</v>
      </c>
      <c r="P129" s="34"/>
      <c r="Q129" s="45">
        <f t="shared" si="21"/>
        <v>0</v>
      </c>
      <c r="R129" s="46"/>
      <c r="S129" s="47"/>
      <c r="T129" s="47"/>
    </row>
    <row r="130" ht="24.75" customHeight="1" outlineLevel="1" spans="1:20">
      <c r="A130" s="19">
        <v>12189</v>
      </c>
      <c r="B130" s="20">
        <v>1253402</v>
      </c>
      <c r="C130" s="21" t="s">
        <v>66</v>
      </c>
      <c r="D130" s="22">
        <v>0</v>
      </c>
      <c r="E130" s="22">
        <v>0</v>
      </c>
      <c r="F130" s="22">
        <f>ROUND(Q$130,-2)</f>
        <v>0</v>
      </c>
      <c r="G130" s="22">
        <f>ROUND(Q$130,-2)</f>
        <v>0</v>
      </c>
      <c r="H130" s="22">
        <f>ROUND(Q$130,-2)</f>
        <v>0</v>
      </c>
      <c r="I130" s="22">
        <f>ROUND(Q$130,-2)</f>
        <v>0</v>
      </c>
      <c r="J130" s="22">
        <f>ROUND(Q$130,-2)</f>
        <v>0</v>
      </c>
      <c r="K130" s="22">
        <f>ROUND(Q$130,-2)</f>
        <v>0</v>
      </c>
      <c r="L130" s="22">
        <f>ROUND(Q$130,-2)</f>
        <v>0</v>
      </c>
      <c r="M130" s="22">
        <f>ROUND(Q$130,-2)</f>
        <v>0</v>
      </c>
      <c r="N130" s="22">
        <f>ROUND(Q$130,-2)</f>
        <v>0</v>
      </c>
      <c r="O130" s="33">
        <f>ROUND(Q$130,-2)</f>
        <v>0</v>
      </c>
      <c r="P130" s="34"/>
      <c r="Q130" s="45">
        <f t="shared" si="21"/>
        <v>0</v>
      </c>
      <c r="R130" s="46"/>
      <c r="S130" s="47"/>
      <c r="T130" s="47"/>
    </row>
    <row r="131" ht="24.75" customHeight="1" outlineLevel="1" spans="1:20">
      <c r="A131" s="19"/>
      <c r="B131" s="20">
        <v>1253403</v>
      </c>
      <c r="C131" s="21" t="s">
        <v>83</v>
      </c>
      <c r="D131" s="22">
        <f t="shared" ref="D131:O131" si="38">+D132+SUM(D136:D140)</f>
        <v>0</v>
      </c>
      <c r="E131" s="22">
        <f t="shared" si="38"/>
        <v>0</v>
      </c>
      <c r="F131" s="22">
        <f t="shared" si="38"/>
        <v>0</v>
      </c>
      <c r="G131" s="22">
        <f t="shared" si="38"/>
        <v>0</v>
      </c>
      <c r="H131" s="22">
        <f t="shared" si="38"/>
        <v>0</v>
      </c>
      <c r="I131" s="22">
        <f t="shared" si="38"/>
        <v>0</v>
      </c>
      <c r="J131" s="22">
        <f t="shared" si="38"/>
        <v>0</v>
      </c>
      <c r="K131" s="22">
        <f t="shared" si="38"/>
        <v>0</v>
      </c>
      <c r="L131" s="22">
        <f t="shared" si="38"/>
        <v>0</v>
      </c>
      <c r="M131" s="22">
        <f t="shared" si="38"/>
        <v>0</v>
      </c>
      <c r="N131" s="22">
        <f t="shared" si="38"/>
        <v>0</v>
      </c>
      <c r="O131" s="33">
        <f t="shared" si="38"/>
        <v>0</v>
      </c>
      <c r="P131" s="34"/>
      <c r="Q131" s="45">
        <f t="shared" si="21"/>
        <v>0</v>
      </c>
      <c r="R131" s="46"/>
      <c r="S131" s="47"/>
      <c r="T131" s="47"/>
    </row>
    <row r="132" ht="24.75" customHeight="1" outlineLevel="1" spans="1:20">
      <c r="A132" s="19">
        <v>13420</v>
      </c>
      <c r="B132" s="20">
        <v>1253404</v>
      </c>
      <c r="C132" s="21" t="s">
        <v>60</v>
      </c>
      <c r="D132" s="22">
        <f t="shared" ref="D132:O132" si="39">+SUM(D133:D135)</f>
        <v>0</v>
      </c>
      <c r="E132" s="22">
        <f t="shared" si="39"/>
        <v>0</v>
      </c>
      <c r="F132" s="22">
        <f t="shared" si="39"/>
        <v>0</v>
      </c>
      <c r="G132" s="22">
        <f t="shared" si="39"/>
        <v>0</v>
      </c>
      <c r="H132" s="22">
        <f t="shared" si="39"/>
        <v>0</v>
      </c>
      <c r="I132" s="22">
        <f t="shared" si="39"/>
        <v>0</v>
      </c>
      <c r="J132" s="22">
        <f t="shared" si="39"/>
        <v>0</v>
      </c>
      <c r="K132" s="22">
        <f t="shared" si="39"/>
        <v>0</v>
      </c>
      <c r="L132" s="22">
        <f t="shared" si="39"/>
        <v>0</v>
      </c>
      <c r="M132" s="22">
        <f t="shared" si="39"/>
        <v>0</v>
      </c>
      <c r="N132" s="22">
        <f t="shared" si="39"/>
        <v>0</v>
      </c>
      <c r="O132" s="33">
        <f t="shared" si="39"/>
        <v>0</v>
      </c>
      <c r="P132" s="34"/>
      <c r="Q132" s="45">
        <f t="shared" si="21"/>
        <v>0</v>
      </c>
      <c r="R132" s="46"/>
      <c r="S132" s="47"/>
      <c r="T132" s="47"/>
    </row>
    <row r="133" ht="24.75" customHeight="1" outlineLevel="1" spans="1:20">
      <c r="A133" s="19">
        <v>13421</v>
      </c>
      <c r="B133" s="20">
        <v>1253405</v>
      </c>
      <c r="C133" s="21" t="s">
        <v>61</v>
      </c>
      <c r="D133" s="22">
        <v>0</v>
      </c>
      <c r="E133" s="22">
        <v>0</v>
      </c>
      <c r="F133" s="22">
        <f>ROUND(Q$133,-2)</f>
        <v>0</v>
      </c>
      <c r="G133" s="22">
        <f>ROUND(Q$133,-2)</f>
        <v>0</v>
      </c>
      <c r="H133" s="22">
        <f>ROUND(Q$133,-2)</f>
        <v>0</v>
      </c>
      <c r="I133" s="22">
        <f>ROUND(Q$133,-2)</f>
        <v>0</v>
      </c>
      <c r="J133" s="22">
        <f>ROUND(Q$133,-2)</f>
        <v>0</v>
      </c>
      <c r="K133" s="22">
        <f>ROUND(Q$133,-2)</f>
        <v>0</v>
      </c>
      <c r="L133" s="22">
        <f>ROUND(Q$133,-2)</f>
        <v>0</v>
      </c>
      <c r="M133" s="22">
        <f>ROUND(Q$133,-2)</f>
        <v>0</v>
      </c>
      <c r="N133" s="22">
        <f>ROUND(Q$133,-2)</f>
        <v>0</v>
      </c>
      <c r="O133" s="33">
        <f>ROUND(Q$133,-2)</f>
        <v>0</v>
      </c>
      <c r="P133" s="34"/>
      <c r="Q133" s="45">
        <f t="shared" ref="Q133:Q196" si="40">+E133</f>
        <v>0</v>
      </c>
      <c r="R133" s="46"/>
      <c r="S133" s="47"/>
      <c r="T133" s="47"/>
    </row>
    <row r="134" ht="24.75" customHeight="1" outlineLevel="1" spans="1:20">
      <c r="A134" s="19">
        <v>13422</v>
      </c>
      <c r="B134" s="20">
        <v>1253406</v>
      </c>
      <c r="C134" s="21" t="s">
        <v>62</v>
      </c>
      <c r="D134" s="22">
        <v>0</v>
      </c>
      <c r="E134" s="22">
        <v>0</v>
      </c>
      <c r="F134" s="22">
        <f>ROUND(Q$134,-2)</f>
        <v>0</v>
      </c>
      <c r="G134" s="22">
        <f>ROUND(Q$134,-2)</f>
        <v>0</v>
      </c>
      <c r="H134" s="22">
        <f>ROUND(Q$134,-2)</f>
        <v>0</v>
      </c>
      <c r="I134" s="22">
        <f>ROUND(Q$134,-2)</f>
        <v>0</v>
      </c>
      <c r="J134" s="22">
        <f>ROUND(Q$134,-2)</f>
        <v>0</v>
      </c>
      <c r="K134" s="22">
        <f>ROUND(Q$134,-2)</f>
        <v>0</v>
      </c>
      <c r="L134" s="22">
        <f>ROUND(Q$134,-2)</f>
        <v>0</v>
      </c>
      <c r="M134" s="22">
        <f>ROUND(Q$134,-2)</f>
        <v>0</v>
      </c>
      <c r="N134" s="22">
        <f>ROUND(Q$134,-2)</f>
        <v>0</v>
      </c>
      <c r="O134" s="33">
        <f>ROUND(Q$134,-2)</f>
        <v>0</v>
      </c>
      <c r="P134" s="34"/>
      <c r="Q134" s="45">
        <f t="shared" si="40"/>
        <v>0</v>
      </c>
      <c r="R134" s="46"/>
      <c r="S134" s="47"/>
      <c r="T134" s="47"/>
    </row>
    <row r="135" ht="24.75" customHeight="1" outlineLevel="1" spans="1:20">
      <c r="A135" s="19">
        <v>13429</v>
      </c>
      <c r="B135" s="20">
        <v>1253409</v>
      </c>
      <c r="C135" s="21" t="s">
        <v>55</v>
      </c>
      <c r="D135" s="22">
        <v>0</v>
      </c>
      <c r="E135" s="22">
        <v>0</v>
      </c>
      <c r="F135" s="22">
        <f>ROUND(Q$135,-2)</f>
        <v>0</v>
      </c>
      <c r="G135" s="22">
        <f>ROUND(Q$135,-2)</f>
        <v>0</v>
      </c>
      <c r="H135" s="22">
        <f>ROUND(Q$135,-2)</f>
        <v>0</v>
      </c>
      <c r="I135" s="22">
        <f>ROUND(Q$135,-2)</f>
        <v>0</v>
      </c>
      <c r="J135" s="22">
        <f>ROUND(Q$135,-2)</f>
        <v>0</v>
      </c>
      <c r="K135" s="22">
        <f>ROUND(Q$135,-2)</f>
        <v>0</v>
      </c>
      <c r="L135" s="22">
        <f>ROUND(Q$135,-2)</f>
        <v>0</v>
      </c>
      <c r="M135" s="22">
        <f>ROUND(Q$135,-2)</f>
        <v>0</v>
      </c>
      <c r="N135" s="22">
        <f>ROUND(Q$135,-2)</f>
        <v>0</v>
      </c>
      <c r="O135" s="33">
        <f>ROUND(Q$135,-2)</f>
        <v>0</v>
      </c>
      <c r="P135" s="34"/>
      <c r="Q135" s="45">
        <f t="shared" si="40"/>
        <v>0</v>
      </c>
      <c r="R135" s="46"/>
      <c r="S135" s="47"/>
      <c r="T135" s="47"/>
    </row>
    <row r="136" ht="24.75" customHeight="1" outlineLevel="1" spans="1:20">
      <c r="A136" s="19">
        <v>13430</v>
      </c>
      <c r="B136" s="20">
        <v>1253410</v>
      </c>
      <c r="C136" s="21" t="s">
        <v>84</v>
      </c>
      <c r="D136" s="22">
        <v>0</v>
      </c>
      <c r="E136" s="22">
        <v>0</v>
      </c>
      <c r="F136" s="22">
        <f>ROUND(Q$136,-2)</f>
        <v>0</v>
      </c>
      <c r="G136" s="22">
        <f>ROUND(Q$136,-2)</f>
        <v>0</v>
      </c>
      <c r="H136" s="22">
        <f>ROUND(Q$136,-2)</f>
        <v>0</v>
      </c>
      <c r="I136" s="22">
        <f>ROUND(Q$136,-2)</f>
        <v>0</v>
      </c>
      <c r="J136" s="22">
        <f>ROUND(Q$136,-2)</f>
        <v>0</v>
      </c>
      <c r="K136" s="22">
        <f>ROUND(Q$136,-2)</f>
        <v>0</v>
      </c>
      <c r="L136" s="22">
        <f>ROUND(Q$136,-2)</f>
        <v>0</v>
      </c>
      <c r="M136" s="22">
        <f>ROUND(Q$136,-2)</f>
        <v>0</v>
      </c>
      <c r="N136" s="22">
        <f>ROUND(Q$136,-2)</f>
        <v>0</v>
      </c>
      <c r="O136" s="33">
        <f>ROUND(Q$136,-2)</f>
        <v>0</v>
      </c>
      <c r="P136" s="34"/>
      <c r="Q136" s="45">
        <f t="shared" si="40"/>
        <v>0</v>
      </c>
      <c r="R136" s="46"/>
      <c r="S136" s="47"/>
      <c r="T136" s="47"/>
    </row>
    <row r="137" ht="24.75" customHeight="1" outlineLevel="1" spans="1:20">
      <c r="A137" s="19">
        <v>13440</v>
      </c>
      <c r="B137" s="20">
        <v>1253411</v>
      </c>
      <c r="C137" s="21" t="s">
        <v>64</v>
      </c>
      <c r="D137" s="22">
        <v>0</v>
      </c>
      <c r="E137" s="22">
        <v>0</v>
      </c>
      <c r="F137" s="22">
        <f>ROUND(Q$137,-2)</f>
        <v>0</v>
      </c>
      <c r="G137" s="22">
        <f>ROUND(Q$137,-2)</f>
        <v>0</v>
      </c>
      <c r="H137" s="22">
        <f>ROUND(Q$137,-2)</f>
        <v>0</v>
      </c>
      <c r="I137" s="22">
        <f>ROUND(Q$137,-2)</f>
        <v>0</v>
      </c>
      <c r="J137" s="22">
        <f>ROUND(Q$137,-2)</f>
        <v>0</v>
      </c>
      <c r="K137" s="22">
        <f>ROUND(Q$137,-2)</f>
        <v>0</v>
      </c>
      <c r="L137" s="22">
        <f>ROUND(Q$137,-2)</f>
        <v>0</v>
      </c>
      <c r="M137" s="22">
        <f>ROUND(Q$137,-2)</f>
        <v>0</v>
      </c>
      <c r="N137" s="22">
        <f>ROUND(Q$137,-2)</f>
        <v>0</v>
      </c>
      <c r="O137" s="33">
        <f>ROUND(Q$137,-2)</f>
        <v>0</v>
      </c>
      <c r="P137" s="34"/>
      <c r="Q137" s="45">
        <f t="shared" si="40"/>
        <v>0</v>
      </c>
      <c r="R137" s="46"/>
      <c r="S137" s="47"/>
      <c r="T137" s="47"/>
    </row>
    <row r="138" ht="24.75" customHeight="1" outlineLevel="1" spans="1:20">
      <c r="A138" s="19">
        <v>13610</v>
      </c>
      <c r="B138" s="20">
        <v>1253418</v>
      </c>
      <c r="C138" s="21" t="s">
        <v>68</v>
      </c>
      <c r="D138" s="22">
        <v>0</v>
      </c>
      <c r="E138" s="22">
        <v>0</v>
      </c>
      <c r="F138" s="22">
        <f>ROUND(Q$138,-2)</f>
        <v>0</v>
      </c>
      <c r="G138" s="22">
        <f>ROUND(Q$138,-2)</f>
        <v>0</v>
      </c>
      <c r="H138" s="22">
        <f>ROUND(Q$138,-2)</f>
        <v>0</v>
      </c>
      <c r="I138" s="22">
        <f>ROUND(Q$138,-2)</f>
        <v>0</v>
      </c>
      <c r="J138" s="22">
        <f>ROUND(Q$138,-2)</f>
        <v>0</v>
      </c>
      <c r="K138" s="22">
        <f>ROUND(Q$138,-2)</f>
        <v>0</v>
      </c>
      <c r="L138" s="22">
        <f>ROUND(Q$138,-2)</f>
        <v>0</v>
      </c>
      <c r="M138" s="22">
        <f>ROUND(Q$138,-2)</f>
        <v>0</v>
      </c>
      <c r="N138" s="22">
        <f>ROUND(Q$138,-2)</f>
        <v>0</v>
      </c>
      <c r="O138" s="33">
        <f>ROUND(Q$138,-2)</f>
        <v>0</v>
      </c>
      <c r="P138" s="34"/>
      <c r="Q138" s="45">
        <f t="shared" si="40"/>
        <v>0</v>
      </c>
      <c r="R138" s="46"/>
      <c r="S138" s="47"/>
      <c r="T138" s="47"/>
    </row>
    <row r="139" ht="24.75" customHeight="1" outlineLevel="1" spans="1:20">
      <c r="A139" s="19">
        <v>13620</v>
      </c>
      <c r="B139" s="20">
        <v>1253419</v>
      </c>
      <c r="C139" s="21" t="s">
        <v>69</v>
      </c>
      <c r="D139" s="22">
        <v>0</v>
      </c>
      <c r="E139" s="22">
        <v>0</v>
      </c>
      <c r="F139" s="22">
        <f>ROUND(Q$139,-2)</f>
        <v>0</v>
      </c>
      <c r="G139" s="22">
        <f>ROUND(Q$139,-2)</f>
        <v>0</v>
      </c>
      <c r="H139" s="22">
        <f>ROUND(Q$139,-2)</f>
        <v>0</v>
      </c>
      <c r="I139" s="22">
        <f>ROUND(Q$139,-2)</f>
        <v>0</v>
      </c>
      <c r="J139" s="22">
        <f>ROUND(Q$139,-2)</f>
        <v>0</v>
      </c>
      <c r="K139" s="22">
        <f>ROUND(Q$139,-2)</f>
        <v>0</v>
      </c>
      <c r="L139" s="22">
        <f>ROUND(Q$139,-2)</f>
        <v>0</v>
      </c>
      <c r="M139" s="22">
        <f>ROUND(Q$139,-2)</f>
        <v>0</v>
      </c>
      <c r="N139" s="22">
        <f>ROUND(Q$139,-2)</f>
        <v>0</v>
      </c>
      <c r="O139" s="33">
        <f>ROUND(Q$139,-2)</f>
        <v>0</v>
      </c>
      <c r="P139" s="34"/>
      <c r="Q139" s="45">
        <f t="shared" si="40"/>
        <v>0</v>
      </c>
      <c r="R139" s="46"/>
      <c r="S139" s="47"/>
      <c r="T139" s="47"/>
    </row>
    <row r="140" ht="24.75" customHeight="1" outlineLevel="1" spans="1:20">
      <c r="A140" s="19">
        <v>13630</v>
      </c>
      <c r="B140" s="20">
        <v>1253420</v>
      </c>
      <c r="C140" s="21" t="s">
        <v>70</v>
      </c>
      <c r="D140" s="22">
        <f t="shared" ref="D140:O140" si="41">+SUM(D141:D144)</f>
        <v>0</v>
      </c>
      <c r="E140" s="22">
        <f t="shared" si="41"/>
        <v>0</v>
      </c>
      <c r="F140" s="22">
        <f t="shared" si="41"/>
        <v>0</v>
      </c>
      <c r="G140" s="22">
        <f t="shared" si="41"/>
        <v>0</v>
      </c>
      <c r="H140" s="22">
        <f t="shared" si="41"/>
        <v>0</v>
      </c>
      <c r="I140" s="22">
        <f t="shared" si="41"/>
        <v>0</v>
      </c>
      <c r="J140" s="22">
        <f t="shared" si="41"/>
        <v>0</v>
      </c>
      <c r="K140" s="22">
        <f t="shared" si="41"/>
        <v>0</v>
      </c>
      <c r="L140" s="22">
        <f t="shared" si="41"/>
        <v>0</v>
      </c>
      <c r="M140" s="22">
        <f t="shared" si="41"/>
        <v>0</v>
      </c>
      <c r="N140" s="22">
        <f t="shared" si="41"/>
        <v>0</v>
      </c>
      <c r="O140" s="33">
        <f t="shared" si="41"/>
        <v>0</v>
      </c>
      <c r="P140" s="34"/>
      <c r="Q140" s="45">
        <f t="shared" si="40"/>
        <v>0</v>
      </c>
      <c r="R140" s="46"/>
      <c r="S140" s="47"/>
      <c r="T140" s="47"/>
    </row>
    <row r="141" ht="24.75" customHeight="1" outlineLevel="1" spans="1:20">
      <c r="A141" s="19">
        <v>13631</v>
      </c>
      <c r="B141" s="20">
        <v>1253421</v>
      </c>
      <c r="C141" s="21" t="s">
        <v>71</v>
      </c>
      <c r="D141" s="22">
        <v>0</v>
      </c>
      <c r="E141" s="22">
        <v>0</v>
      </c>
      <c r="F141" s="22">
        <f>ROUND(Q$141,-2)</f>
        <v>0</v>
      </c>
      <c r="G141" s="22">
        <f>ROUND(Q$141,-2)</f>
        <v>0</v>
      </c>
      <c r="H141" s="22">
        <f>ROUND(Q$141,-2)</f>
        <v>0</v>
      </c>
      <c r="I141" s="22">
        <f>ROUND(Q$141,-2)</f>
        <v>0</v>
      </c>
      <c r="J141" s="22">
        <f>ROUND(Q$141,-2)</f>
        <v>0</v>
      </c>
      <c r="K141" s="22">
        <f>ROUND(Q$141,-2)</f>
        <v>0</v>
      </c>
      <c r="L141" s="22">
        <f>ROUND(Q$141,-2)</f>
        <v>0</v>
      </c>
      <c r="M141" s="22">
        <f>ROUND(Q$141,-2)</f>
        <v>0</v>
      </c>
      <c r="N141" s="22">
        <f>ROUND(Q$141,-2)</f>
        <v>0</v>
      </c>
      <c r="O141" s="33">
        <f>ROUND(Q$141,-2)</f>
        <v>0</v>
      </c>
      <c r="P141" s="34"/>
      <c r="Q141" s="45">
        <f t="shared" si="40"/>
        <v>0</v>
      </c>
      <c r="R141" s="46"/>
      <c r="S141" s="47"/>
      <c r="T141" s="47"/>
    </row>
    <row r="142" ht="24.75" customHeight="1" outlineLevel="1" spans="1:20">
      <c r="A142" s="19">
        <v>13632</v>
      </c>
      <c r="B142" s="20">
        <v>1253422</v>
      </c>
      <c r="C142" s="21" t="s">
        <v>72</v>
      </c>
      <c r="D142" s="22">
        <v>0</v>
      </c>
      <c r="E142" s="22">
        <v>0</v>
      </c>
      <c r="F142" s="22">
        <f>ROUND(Q$142,-2)</f>
        <v>0</v>
      </c>
      <c r="G142" s="22">
        <f>ROUND(Q$142,-2)</f>
        <v>0</v>
      </c>
      <c r="H142" s="22">
        <f>ROUND(Q$142,-2)</f>
        <v>0</v>
      </c>
      <c r="I142" s="22">
        <f>ROUND(Q$142,-2)</f>
        <v>0</v>
      </c>
      <c r="J142" s="22">
        <f>ROUND(Q$142,-2)</f>
        <v>0</v>
      </c>
      <c r="K142" s="22">
        <f>ROUND(Q$142,-2)</f>
        <v>0</v>
      </c>
      <c r="L142" s="22">
        <f>ROUND(Q$142,-2)</f>
        <v>0</v>
      </c>
      <c r="M142" s="22">
        <f>ROUND(Q$142,-2)</f>
        <v>0</v>
      </c>
      <c r="N142" s="22">
        <f>ROUND(Q$142,-2)</f>
        <v>0</v>
      </c>
      <c r="O142" s="33">
        <f>ROUND(Q$142,-2)</f>
        <v>0</v>
      </c>
      <c r="P142" s="34"/>
      <c r="Q142" s="45">
        <f t="shared" si="40"/>
        <v>0</v>
      </c>
      <c r="R142" s="46"/>
      <c r="S142" s="47"/>
      <c r="T142" s="47"/>
    </row>
    <row r="143" ht="24.75" customHeight="1" outlineLevel="1" spans="1:20">
      <c r="A143" s="19">
        <v>13633</v>
      </c>
      <c r="B143" s="20">
        <v>1253423</v>
      </c>
      <c r="C143" s="21" t="s">
        <v>73</v>
      </c>
      <c r="D143" s="22">
        <v>0</v>
      </c>
      <c r="E143" s="22">
        <v>0</v>
      </c>
      <c r="F143" s="22">
        <f>ROUND(Q$143,-2)</f>
        <v>0</v>
      </c>
      <c r="G143" s="22">
        <f>ROUND(Q$143,-2)</f>
        <v>0</v>
      </c>
      <c r="H143" s="22">
        <f>ROUND(Q$143,-2)</f>
        <v>0</v>
      </c>
      <c r="I143" s="22">
        <f>ROUND(Q$143,-2)</f>
        <v>0</v>
      </c>
      <c r="J143" s="22">
        <f>ROUND(Q$143,-2)</f>
        <v>0</v>
      </c>
      <c r="K143" s="22">
        <f>ROUND(Q$143,-2)</f>
        <v>0</v>
      </c>
      <c r="L143" s="22">
        <f>ROUND(Q$143,-2)</f>
        <v>0</v>
      </c>
      <c r="M143" s="22">
        <f>ROUND(Q$143,-2)</f>
        <v>0</v>
      </c>
      <c r="N143" s="22">
        <f>ROUND(Q$143,-2)</f>
        <v>0</v>
      </c>
      <c r="O143" s="33">
        <f>ROUND(Q$143,-2)</f>
        <v>0</v>
      </c>
      <c r="P143" s="34"/>
      <c r="Q143" s="45">
        <f t="shared" si="40"/>
        <v>0</v>
      </c>
      <c r="R143" s="46"/>
      <c r="S143" s="47"/>
      <c r="T143" s="47"/>
    </row>
    <row r="144" ht="24.75" customHeight="1" outlineLevel="1" spans="1:20">
      <c r="A144" s="19">
        <v>13639</v>
      </c>
      <c r="B144" s="20">
        <v>1253429</v>
      </c>
      <c r="C144" s="21" t="s">
        <v>55</v>
      </c>
      <c r="D144" s="22">
        <v>0</v>
      </c>
      <c r="E144" s="22">
        <v>0</v>
      </c>
      <c r="F144" s="22">
        <f>ROUND(Q$144,-2)</f>
        <v>0</v>
      </c>
      <c r="G144" s="22">
        <f>ROUND(Q$144,-2)</f>
        <v>0</v>
      </c>
      <c r="H144" s="22">
        <f>ROUND(Q$144,-2)</f>
        <v>0</v>
      </c>
      <c r="I144" s="22">
        <f>ROUND(Q$144,-2)</f>
        <v>0</v>
      </c>
      <c r="J144" s="22">
        <f>ROUND(Q$144,-2)</f>
        <v>0</v>
      </c>
      <c r="K144" s="22">
        <f>ROUND(Q$144,-2)</f>
        <v>0</v>
      </c>
      <c r="L144" s="22">
        <f>ROUND(Q$144,-2)</f>
        <v>0</v>
      </c>
      <c r="M144" s="22">
        <f>ROUND(Q$144,-2)</f>
        <v>0</v>
      </c>
      <c r="N144" s="22">
        <f>ROUND(Q$144,-2)</f>
        <v>0</v>
      </c>
      <c r="O144" s="33">
        <f>ROUND(Q$144,-2)</f>
        <v>0</v>
      </c>
      <c r="P144" s="34"/>
      <c r="Q144" s="45">
        <f t="shared" si="40"/>
        <v>0</v>
      </c>
      <c r="R144" s="46"/>
      <c r="S144" s="47"/>
      <c r="T144" s="47"/>
    </row>
    <row r="145" ht="24.75" customHeight="1" outlineLevel="1" spans="1:20">
      <c r="A145" s="19">
        <v>12210</v>
      </c>
      <c r="B145" s="20">
        <v>1300000</v>
      </c>
      <c r="C145" s="21" t="s">
        <v>85</v>
      </c>
      <c r="D145" s="22">
        <f t="shared" ref="D145:O145" si="42">+D146+D147</f>
        <v>0</v>
      </c>
      <c r="E145" s="22">
        <f t="shared" si="42"/>
        <v>0</v>
      </c>
      <c r="F145" s="22">
        <f t="shared" si="42"/>
        <v>0</v>
      </c>
      <c r="G145" s="22">
        <f t="shared" si="42"/>
        <v>0</v>
      </c>
      <c r="H145" s="22">
        <f t="shared" si="42"/>
        <v>0</v>
      </c>
      <c r="I145" s="22">
        <f t="shared" si="42"/>
        <v>0</v>
      </c>
      <c r="J145" s="22">
        <f t="shared" si="42"/>
        <v>0</v>
      </c>
      <c r="K145" s="22">
        <f t="shared" si="42"/>
        <v>0</v>
      </c>
      <c r="L145" s="22">
        <f t="shared" si="42"/>
        <v>0</v>
      </c>
      <c r="M145" s="22">
        <f t="shared" si="42"/>
        <v>0</v>
      </c>
      <c r="N145" s="22">
        <f t="shared" si="42"/>
        <v>0</v>
      </c>
      <c r="O145" s="33">
        <f t="shared" si="42"/>
        <v>0</v>
      </c>
      <c r="P145" s="34"/>
      <c r="Q145" s="45">
        <f t="shared" si="40"/>
        <v>0</v>
      </c>
      <c r="R145" s="46"/>
      <c r="S145" s="47"/>
      <c r="T145" s="47"/>
    </row>
    <row r="146" ht="24.75" customHeight="1" outlineLevel="1" spans="1:20">
      <c r="A146" s="19">
        <v>12211</v>
      </c>
      <c r="B146" s="20">
        <v>1301011</v>
      </c>
      <c r="C146" s="21" t="s">
        <v>86</v>
      </c>
      <c r="D146" s="22">
        <v>0</v>
      </c>
      <c r="E146" s="22">
        <v>0</v>
      </c>
      <c r="F146" s="22">
        <f>ROUND(Q$146,-2)</f>
        <v>0</v>
      </c>
      <c r="G146" s="22">
        <f>ROUND(Q$146,-2)</f>
        <v>0</v>
      </c>
      <c r="H146" s="22">
        <f>ROUND(Q$146,-2)</f>
        <v>0</v>
      </c>
      <c r="I146" s="22">
        <f>ROUND(Q$146,-2)</f>
        <v>0</v>
      </c>
      <c r="J146" s="22">
        <f>ROUND(Q$146,-2)</f>
        <v>0</v>
      </c>
      <c r="K146" s="22">
        <f>ROUND(Q$146,-2)</f>
        <v>0</v>
      </c>
      <c r="L146" s="22">
        <f>ROUND(Q$146,-2)</f>
        <v>0</v>
      </c>
      <c r="M146" s="22">
        <f>ROUND(Q$146,-2)</f>
        <v>0</v>
      </c>
      <c r="N146" s="22">
        <f>ROUND(Q$146,-2)</f>
        <v>0</v>
      </c>
      <c r="O146" s="33">
        <f>ROUND(Q$146,-2)</f>
        <v>0</v>
      </c>
      <c r="P146" s="34"/>
      <c r="Q146" s="45">
        <f t="shared" si="40"/>
        <v>0</v>
      </c>
      <c r="R146" s="46"/>
      <c r="S146" s="47"/>
      <c r="T146" s="47"/>
    </row>
    <row r="147" ht="24.75" customHeight="1" outlineLevel="1" spans="1:20">
      <c r="A147" s="19">
        <v>12212</v>
      </c>
      <c r="B147" s="20">
        <v>1301012</v>
      </c>
      <c r="C147" s="21" t="s">
        <v>87</v>
      </c>
      <c r="D147" s="22">
        <v>0</v>
      </c>
      <c r="E147" s="22">
        <v>0</v>
      </c>
      <c r="F147" s="22">
        <f>ROUND(Q$147,-2)</f>
        <v>0</v>
      </c>
      <c r="G147" s="22">
        <f>ROUND(Q$147,-2)</f>
        <v>0</v>
      </c>
      <c r="H147" s="22">
        <f>ROUND(Q$147,-2)</f>
        <v>0</v>
      </c>
      <c r="I147" s="22">
        <f>ROUND(Q$147,-2)</f>
        <v>0</v>
      </c>
      <c r="J147" s="22">
        <f>ROUND(Q$147,-2)</f>
        <v>0</v>
      </c>
      <c r="K147" s="22">
        <f>ROUND(Q$147,-2)</f>
        <v>0</v>
      </c>
      <c r="L147" s="22">
        <f>ROUND(Q$147,-2)</f>
        <v>0</v>
      </c>
      <c r="M147" s="22">
        <f>ROUND(Q$147,-2)</f>
        <v>0</v>
      </c>
      <c r="N147" s="22">
        <f>ROUND(Q$147,-2)</f>
        <v>0</v>
      </c>
      <c r="O147" s="33">
        <f>ROUND(Q$147,-2)</f>
        <v>0</v>
      </c>
      <c r="P147" s="34"/>
      <c r="Q147" s="45">
        <f t="shared" si="40"/>
        <v>0</v>
      </c>
      <c r="R147" s="46"/>
      <c r="S147" s="47"/>
      <c r="T147" s="47"/>
    </row>
    <row r="148" ht="24.75" customHeight="1" outlineLevel="1" spans="1:20">
      <c r="A148" s="19"/>
      <c r="B148" s="20">
        <v>1350000</v>
      </c>
      <c r="C148" s="21" t="s">
        <v>88</v>
      </c>
      <c r="D148" s="22">
        <f>+D149+D150+D151</f>
        <v>0</v>
      </c>
      <c r="E148" s="22">
        <f t="shared" ref="E148:O148" si="43">+E149+E150+E151</f>
        <v>0</v>
      </c>
      <c r="F148" s="22">
        <f t="shared" si="43"/>
        <v>0</v>
      </c>
      <c r="G148" s="22">
        <f t="shared" si="43"/>
        <v>0</v>
      </c>
      <c r="H148" s="22">
        <f t="shared" si="43"/>
        <v>0</v>
      </c>
      <c r="I148" s="22">
        <f t="shared" si="43"/>
        <v>0</v>
      </c>
      <c r="J148" s="22">
        <f t="shared" si="43"/>
        <v>0</v>
      </c>
      <c r="K148" s="22">
        <f t="shared" si="43"/>
        <v>0</v>
      </c>
      <c r="L148" s="22">
        <f t="shared" si="43"/>
        <v>0</v>
      </c>
      <c r="M148" s="22">
        <f t="shared" si="43"/>
        <v>0</v>
      </c>
      <c r="N148" s="22">
        <f t="shared" si="43"/>
        <v>0</v>
      </c>
      <c r="O148" s="33">
        <f t="shared" si="43"/>
        <v>0</v>
      </c>
      <c r="P148" s="34"/>
      <c r="Q148" s="45">
        <f t="shared" si="40"/>
        <v>0</v>
      </c>
      <c r="R148" s="46"/>
      <c r="S148" s="47"/>
      <c r="T148" s="47"/>
    </row>
    <row r="149" ht="24.75" customHeight="1" outlineLevel="1" spans="1:20">
      <c r="A149" s="19">
        <v>12200</v>
      </c>
      <c r="B149" s="20">
        <v>1351011</v>
      </c>
      <c r="C149" s="21" t="s">
        <v>89</v>
      </c>
      <c r="D149" s="22">
        <v>0</v>
      </c>
      <c r="E149" s="22">
        <v>0</v>
      </c>
      <c r="F149" s="22">
        <f>ROUND(Q$149,-2)</f>
        <v>0</v>
      </c>
      <c r="G149" s="22">
        <f>ROUND(Q$149,-2)</f>
        <v>0</v>
      </c>
      <c r="H149" s="22">
        <f>ROUND(Q$149,-2)</f>
        <v>0</v>
      </c>
      <c r="I149" s="22">
        <f>ROUND(Q$149,-2)</f>
        <v>0</v>
      </c>
      <c r="J149" s="22">
        <f>ROUND(Q$149,-2)</f>
        <v>0</v>
      </c>
      <c r="K149" s="22">
        <f>ROUND(Q$149,-2)</f>
        <v>0</v>
      </c>
      <c r="L149" s="22">
        <f>ROUND(Q$149,-2)</f>
        <v>0</v>
      </c>
      <c r="M149" s="22">
        <f>ROUND(Q$149,-2)</f>
        <v>0</v>
      </c>
      <c r="N149" s="22">
        <f>ROUND(Q$149,-2)</f>
        <v>0</v>
      </c>
      <c r="O149" s="33">
        <f>ROUND(Q$149,-2)</f>
        <v>0</v>
      </c>
      <c r="P149" s="34"/>
      <c r="Q149" s="45">
        <f t="shared" si="40"/>
        <v>0</v>
      </c>
      <c r="R149" s="46"/>
      <c r="S149" s="47"/>
      <c r="T149" s="47"/>
    </row>
    <row r="150" ht="24.75" customHeight="1" outlineLevel="1" spans="1:20">
      <c r="A150" s="19">
        <v>15030</v>
      </c>
      <c r="B150" s="20">
        <v>1351012</v>
      </c>
      <c r="C150" s="21" t="s">
        <v>89</v>
      </c>
      <c r="D150" s="22">
        <v>0</v>
      </c>
      <c r="E150" s="22">
        <v>0</v>
      </c>
      <c r="F150" s="22">
        <f>ROUND(Q$150,-2)</f>
        <v>0</v>
      </c>
      <c r="G150" s="22">
        <f>ROUND(Q$150,-2)</f>
        <v>0</v>
      </c>
      <c r="H150" s="22">
        <f>ROUND(Q$150,-2)</f>
        <v>0</v>
      </c>
      <c r="I150" s="22">
        <f>ROUND(Q$150,-2)</f>
        <v>0</v>
      </c>
      <c r="J150" s="22">
        <f>ROUND(Q$150,-2)</f>
        <v>0</v>
      </c>
      <c r="K150" s="22">
        <f>ROUND(Q$150,-2)</f>
        <v>0</v>
      </c>
      <c r="L150" s="22">
        <f>ROUND(Q$150,-2)</f>
        <v>0</v>
      </c>
      <c r="M150" s="22">
        <f>ROUND(Q$150,-2)</f>
        <v>0</v>
      </c>
      <c r="N150" s="22">
        <f>ROUND(Q$150,-2)</f>
        <v>0</v>
      </c>
      <c r="O150" s="33">
        <f>ROUND(Q$150,-2)</f>
        <v>0</v>
      </c>
      <c r="P150" s="34"/>
      <c r="Q150" s="45">
        <f t="shared" si="40"/>
        <v>0</v>
      </c>
      <c r="R150" s="46"/>
      <c r="S150" s="47"/>
      <c r="T150" s="47"/>
    </row>
    <row r="151" ht="24.75" customHeight="1" outlineLevel="1" spans="1:20">
      <c r="A151" s="19" t="s">
        <v>90</v>
      </c>
      <c r="B151" s="20" t="s">
        <v>91</v>
      </c>
      <c r="C151" s="21" t="s">
        <v>92</v>
      </c>
      <c r="D151" s="22">
        <v>0</v>
      </c>
      <c r="E151" s="22">
        <v>0</v>
      </c>
      <c r="F151" s="22">
        <f>ROUND(Q$151,-2)</f>
        <v>0</v>
      </c>
      <c r="G151" s="22">
        <f>ROUND(Q$151,-2)</f>
        <v>0</v>
      </c>
      <c r="H151" s="22">
        <f>ROUND(Q$151,-2)</f>
        <v>0</v>
      </c>
      <c r="I151" s="22">
        <f>ROUND(Q$151,-2)</f>
        <v>0</v>
      </c>
      <c r="J151" s="22">
        <f>ROUND(Q$151,-2)</f>
        <v>0</v>
      </c>
      <c r="K151" s="22">
        <f>ROUND(Q$151,-2)</f>
        <v>0</v>
      </c>
      <c r="L151" s="22">
        <f>ROUND(Q$151,-2)</f>
        <v>0</v>
      </c>
      <c r="M151" s="22">
        <f>ROUND(Q$151,-2)</f>
        <v>0</v>
      </c>
      <c r="N151" s="22">
        <f>ROUND(Q$151,-2)</f>
        <v>0</v>
      </c>
      <c r="O151" s="33">
        <f>ROUND(Q$151,-2)</f>
        <v>0</v>
      </c>
      <c r="P151" s="34"/>
      <c r="Q151" s="45">
        <f t="shared" si="40"/>
        <v>0</v>
      </c>
      <c r="R151" s="46"/>
      <c r="S151" s="47"/>
      <c r="T151" s="47"/>
    </row>
    <row r="152" ht="24.75" customHeight="1" outlineLevel="1" spans="1:20">
      <c r="A152" s="19"/>
      <c r="B152" s="20">
        <v>1400000</v>
      </c>
      <c r="C152" s="21" t="s">
        <v>93</v>
      </c>
      <c r="D152" s="22">
        <f t="shared" ref="D152:O152" si="44">+D153+D158</f>
        <v>0</v>
      </c>
      <c r="E152" s="22">
        <f t="shared" si="44"/>
        <v>0</v>
      </c>
      <c r="F152" s="22">
        <f t="shared" si="44"/>
        <v>0</v>
      </c>
      <c r="G152" s="22">
        <f t="shared" si="44"/>
        <v>0</v>
      </c>
      <c r="H152" s="22">
        <f t="shared" si="44"/>
        <v>0</v>
      </c>
      <c r="I152" s="22">
        <f t="shared" si="44"/>
        <v>0</v>
      </c>
      <c r="J152" s="22">
        <f t="shared" si="44"/>
        <v>0</v>
      </c>
      <c r="K152" s="22">
        <f t="shared" si="44"/>
        <v>0</v>
      </c>
      <c r="L152" s="22">
        <f t="shared" si="44"/>
        <v>0</v>
      </c>
      <c r="M152" s="22">
        <f t="shared" si="44"/>
        <v>0</v>
      </c>
      <c r="N152" s="22">
        <f t="shared" si="44"/>
        <v>0</v>
      </c>
      <c r="O152" s="33">
        <f t="shared" si="44"/>
        <v>0</v>
      </c>
      <c r="P152" s="34"/>
      <c r="Q152" s="45">
        <f t="shared" si="40"/>
        <v>0</v>
      </c>
      <c r="R152" s="46"/>
      <c r="S152" s="47"/>
      <c r="T152" s="47"/>
    </row>
    <row r="153" ht="24.75" customHeight="1" outlineLevel="1" spans="1:20">
      <c r="A153" s="19"/>
      <c r="B153" s="20">
        <v>1401200</v>
      </c>
      <c r="C153" s="21" t="s">
        <v>94</v>
      </c>
      <c r="D153" s="22">
        <f t="shared" ref="D153:O153" si="45">+SUM(D154:D157)</f>
        <v>0</v>
      </c>
      <c r="E153" s="22">
        <f t="shared" si="45"/>
        <v>0</v>
      </c>
      <c r="F153" s="22">
        <f t="shared" si="45"/>
        <v>0</v>
      </c>
      <c r="G153" s="22">
        <f t="shared" si="45"/>
        <v>0</v>
      </c>
      <c r="H153" s="22">
        <f t="shared" si="45"/>
        <v>0</v>
      </c>
      <c r="I153" s="22">
        <f t="shared" si="45"/>
        <v>0</v>
      </c>
      <c r="J153" s="22">
        <f t="shared" si="45"/>
        <v>0</v>
      </c>
      <c r="K153" s="22">
        <f t="shared" si="45"/>
        <v>0</v>
      </c>
      <c r="L153" s="22">
        <f t="shared" si="45"/>
        <v>0</v>
      </c>
      <c r="M153" s="22">
        <f t="shared" si="45"/>
        <v>0</v>
      </c>
      <c r="N153" s="22">
        <f t="shared" si="45"/>
        <v>0</v>
      </c>
      <c r="O153" s="33">
        <f t="shared" si="45"/>
        <v>0</v>
      </c>
      <c r="P153" s="34"/>
      <c r="Q153" s="45">
        <f t="shared" si="40"/>
        <v>0</v>
      </c>
      <c r="R153" s="46"/>
      <c r="S153" s="47"/>
      <c r="T153" s="47"/>
    </row>
    <row r="154" ht="24.75" customHeight="1" outlineLevel="1" spans="1:20">
      <c r="A154" s="19">
        <v>12350</v>
      </c>
      <c r="B154" s="20">
        <v>1401211</v>
      </c>
      <c r="C154" s="21" t="s">
        <v>95</v>
      </c>
      <c r="D154" s="22">
        <v>0</v>
      </c>
      <c r="E154" s="22">
        <v>0</v>
      </c>
      <c r="F154" s="22">
        <f>ROUND(Q$154,-2)</f>
        <v>0</v>
      </c>
      <c r="G154" s="22">
        <f>ROUND(Q$154,-2)</f>
        <v>0</v>
      </c>
      <c r="H154" s="22">
        <f>ROUND(Q$154,-2)</f>
        <v>0</v>
      </c>
      <c r="I154" s="22">
        <f>ROUND(Q$154,-2)</f>
        <v>0</v>
      </c>
      <c r="J154" s="22">
        <f>ROUND(Q$154,-2)</f>
        <v>0</v>
      </c>
      <c r="K154" s="22">
        <f>ROUND(Q$154,-2)</f>
        <v>0</v>
      </c>
      <c r="L154" s="22">
        <f>ROUND(Q$154,-2)</f>
        <v>0</v>
      </c>
      <c r="M154" s="22">
        <f>ROUND(Q$154,-2)</f>
        <v>0</v>
      </c>
      <c r="N154" s="22">
        <f>ROUND(Q$154,-2)</f>
        <v>0</v>
      </c>
      <c r="O154" s="33">
        <f>ROUND(Q$154,-2)</f>
        <v>0</v>
      </c>
      <c r="P154" s="34"/>
      <c r="Q154" s="45">
        <f t="shared" si="40"/>
        <v>0</v>
      </c>
      <c r="R154" s="46"/>
      <c r="S154" s="47"/>
      <c r="T154" s="47"/>
    </row>
    <row r="155" ht="24.75" customHeight="1" outlineLevel="1" spans="1:20">
      <c r="A155" s="19">
        <v>12351</v>
      </c>
      <c r="B155" s="20">
        <v>1401212</v>
      </c>
      <c r="C155" s="21" t="s">
        <v>96</v>
      </c>
      <c r="D155" s="22">
        <v>0</v>
      </c>
      <c r="E155" s="22">
        <v>0</v>
      </c>
      <c r="F155" s="22">
        <f>ROUND(Q$155,-2)</f>
        <v>0</v>
      </c>
      <c r="G155" s="22">
        <f>ROUND(Q$155,-2)</f>
        <v>0</v>
      </c>
      <c r="H155" s="22">
        <f>ROUND(Q$155,-2)</f>
        <v>0</v>
      </c>
      <c r="I155" s="22">
        <f>ROUND(Q$155,-2)</f>
        <v>0</v>
      </c>
      <c r="J155" s="22">
        <f>ROUND(Q$155,-2)</f>
        <v>0</v>
      </c>
      <c r="K155" s="22">
        <f>ROUND(Q$155,-2)</f>
        <v>0</v>
      </c>
      <c r="L155" s="22">
        <f>ROUND(Q$155,-2)</f>
        <v>0</v>
      </c>
      <c r="M155" s="22">
        <f>ROUND(Q$155,-2)</f>
        <v>0</v>
      </c>
      <c r="N155" s="22">
        <f>ROUND(Q$155,-2)</f>
        <v>0</v>
      </c>
      <c r="O155" s="33">
        <f>ROUND(Q$155,-2)</f>
        <v>0</v>
      </c>
      <c r="P155" s="34"/>
      <c r="Q155" s="45">
        <f t="shared" si="40"/>
        <v>0</v>
      </c>
      <c r="R155" s="46"/>
      <c r="S155" s="47"/>
      <c r="T155" s="47"/>
    </row>
    <row r="156" ht="24.75" customHeight="1" outlineLevel="1" spans="1:20">
      <c r="A156" s="19">
        <v>12352</v>
      </c>
      <c r="B156" s="20">
        <v>1401213</v>
      </c>
      <c r="C156" s="21" t="s">
        <v>97</v>
      </c>
      <c r="D156" s="22">
        <v>0</v>
      </c>
      <c r="E156" s="22">
        <v>0</v>
      </c>
      <c r="F156" s="22">
        <f>ROUND(Q$156,-2)</f>
        <v>0</v>
      </c>
      <c r="G156" s="22">
        <f>ROUND(Q$156,-2)</f>
        <v>0</v>
      </c>
      <c r="H156" s="22">
        <f>ROUND(Q$156,-2)</f>
        <v>0</v>
      </c>
      <c r="I156" s="22">
        <f>ROUND(Q$156,-2)</f>
        <v>0</v>
      </c>
      <c r="J156" s="22">
        <f>ROUND(Q$156,-2)</f>
        <v>0</v>
      </c>
      <c r="K156" s="22">
        <f>ROUND(Q$156,-2)</f>
        <v>0</v>
      </c>
      <c r="L156" s="22">
        <f>ROUND(Q$156,-2)</f>
        <v>0</v>
      </c>
      <c r="M156" s="22">
        <f>ROUND(Q$156,-2)</f>
        <v>0</v>
      </c>
      <c r="N156" s="22">
        <f>ROUND(Q$156,-2)</f>
        <v>0</v>
      </c>
      <c r="O156" s="33">
        <f>ROUND(Q$156,-2)</f>
        <v>0</v>
      </c>
      <c r="P156" s="34"/>
      <c r="Q156" s="45">
        <f t="shared" si="40"/>
        <v>0</v>
      </c>
      <c r="R156" s="46"/>
      <c r="S156" s="47"/>
      <c r="T156" s="47"/>
    </row>
    <row r="157" ht="24.75" customHeight="1" outlineLevel="1" spans="1:20">
      <c r="A157" s="19">
        <v>12353</v>
      </c>
      <c r="B157" s="20">
        <v>1401214</v>
      </c>
      <c r="C157" s="21" t="s">
        <v>98</v>
      </c>
      <c r="D157" s="22">
        <v>0</v>
      </c>
      <c r="E157" s="22">
        <v>0</v>
      </c>
      <c r="F157" s="22">
        <f>ROUND(Q$157,-2)</f>
        <v>0</v>
      </c>
      <c r="G157" s="22">
        <f>ROUND(Q$157,-2)</f>
        <v>0</v>
      </c>
      <c r="H157" s="22">
        <f>ROUND(Q$157,-2)</f>
        <v>0</v>
      </c>
      <c r="I157" s="22">
        <f>ROUND(Q$157,-2)</f>
        <v>0</v>
      </c>
      <c r="J157" s="22">
        <f>ROUND(Q$157,-2)</f>
        <v>0</v>
      </c>
      <c r="K157" s="22">
        <f>ROUND(Q$157,-2)</f>
        <v>0</v>
      </c>
      <c r="L157" s="22">
        <f>ROUND(Q$157,-2)</f>
        <v>0</v>
      </c>
      <c r="M157" s="22">
        <f>ROUND(Q$157,-2)</f>
        <v>0</v>
      </c>
      <c r="N157" s="22">
        <f>ROUND(Q$157,-2)</f>
        <v>0</v>
      </c>
      <c r="O157" s="33">
        <f>ROUND(Q$157,-2)</f>
        <v>0</v>
      </c>
      <c r="P157" s="34"/>
      <c r="Q157" s="45">
        <f t="shared" si="40"/>
        <v>0</v>
      </c>
      <c r="R157" s="46"/>
      <c r="S157" s="47"/>
      <c r="T157" s="47"/>
    </row>
    <row r="158" ht="24.75" customHeight="1" outlineLevel="1" spans="1:20">
      <c r="A158" s="19"/>
      <c r="B158" s="20">
        <v>1401300</v>
      </c>
      <c r="C158" s="21" t="s">
        <v>99</v>
      </c>
      <c r="D158" s="22">
        <f t="shared" ref="D158:O158" si="46">+D159+D160</f>
        <v>0</v>
      </c>
      <c r="E158" s="22">
        <f t="shared" si="46"/>
        <v>0</v>
      </c>
      <c r="F158" s="22">
        <f t="shared" si="46"/>
        <v>0</v>
      </c>
      <c r="G158" s="22">
        <f t="shared" si="46"/>
        <v>0</v>
      </c>
      <c r="H158" s="22">
        <f t="shared" si="46"/>
        <v>0</v>
      </c>
      <c r="I158" s="22">
        <f t="shared" si="46"/>
        <v>0</v>
      </c>
      <c r="J158" s="22">
        <f t="shared" si="46"/>
        <v>0</v>
      </c>
      <c r="K158" s="22">
        <f t="shared" si="46"/>
        <v>0</v>
      </c>
      <c r="L158" s="22">
        <f t="shared" si="46"/>
        <v>0</v>
      </c>
      <c r="M158" s="22">
        <f t="shared" si="46"/>
        <v>0</v>
      </c>
      <c r="N158" s="22">
        <f t="shared" si="46"/>
        <v>0</v>
      </c>
      <c r="O158" s="33">
        <f t="shared" si="46"/>
        <v>0</v>
      </c>
      <c r="P158" s="34"/>
      <c r="Q158" s="45">
        <f t="shared" si="40"/>
        <v>0</v>
      </c>
      <c r="R158" s="46"/>
      <c r="S158" s="47"/>
      <c r="T158" s="47"/>
    </row>
    <row r="159" ht="24.75" customHeight="1" outlineLevel="1" spans="1:20">
      <c r="A159" s="19">
        <v>15020</v>
      </c>
      <c r="B159" s="20">
        <v>1401311</v>
      </c>
      <c r="C159" s="21" t="s">
        <v>100</v>
      </c>
      <c r="D159" s="22">
        <v>0</v>
      </c>
      <c r="E159" s="22">
        <v>0</v>
      </c>
      <c r="F159" s="22">
        <f>ROUND(Q$159,-2)</f>
        <v>0</v>
      </c>
      <c r="G159" s="22">
        <f>ROUND(Q$159,-2)</f>
        <v>0</v>
      </c>
      <c r="H159" s="22">
        <f>ROUND(Q$159,-2)</f>
        <v>0</v>
      </c>
      <c r="I159" s="22">
        <f>ROUND(Q$159,-2)</f>
        <v>0</v>
      </c>
      <c r="J159" s="22">
        <f>ROUND(Q$159,-2)</f>
        <v>0</v>
      </c>
      <c r="K159" s="22">
        <f>ROUND(Q$159,-2)</f>
        <v>0</v>
      </c>
      <c r="L159" s="22">
        <f>ROUND(Q$159,-2)</f>
        <v>0</v>
      </c>
      <c r="M159" s="22">
        <f>ROUND(Q$159,-2)</f>
        <v>0</v>
      </c>
      <c r="N159" s="22">
        <f>ROUND(Q$159,-2)</f>
        <v>0</v>
      </c>
      <c r="O159" s="33">
        <f>ROUND(Q$159,-2)</f>
        <v>0</v>
      </c>
      <c r="P159" s="34"/>
      <c r="Q159" s="45">
        <f t="shared" si="40"/>
        <v>0</v>
      </c>
      <c r="R159" s="46"/>
      <c r="S159" s="47"/>
      <c r="T159" s="47"/>
    </row>
    <row r="160" ht="24.75" customHeight="1" outlineLevel="1" spans="1:20">
      <c r="A160" s="19">
        <v>15013</v>
      </c>
      <c r="B160" s="20">
        <v>1401312</v>
      </c>
      <c r="C160" s="21" t="s">
        <v>101</v>
      </c>
      <c r="D160" s="22">
        <v>0</v>
      </c>
      <c r="E160" s="22">
        <v>0</v>
      </c>
      <c r="F160" s="22">
        <f>ROUND(Q$160,-2)</f>
        <v>0</v>
      </c>
      <c r="G160" s="22">
        <f>ROUND(Q$160,-2)</f>
        <v>0</v>
      </c>
      <c r="H160" s="22">
        <f>ROUND(Q$160,-2)</f>
        <v>0</v>
      </c>
      <c r="I160" s="22">
        <f>ROUND(Q$160,-2)</f>
        <v>0</v>
      </c>
      <c r="J160" s="22">
        <f>ROUND(Q$160,-2)</f>
        <v>0</v>
      </c>
      <c r="K160" s="22">
        <f>ROUND(Q$160,-2)</f>
        <v>0</v>
      </c>
      <c r="L160" s="22">
        <f>ROUND(Q$160,-2)</f>
        <v>0</v>
      </c>
      <c r="M160" s="22">
        <f>ROUND(Q$160,-2)</f>
        <v>0</v>
      </c>
      <c r="N160" s="22">
        <f>ROUND(Q$160,-2)</f>
        <v>0</v>
      </c>
      <c r="O160" s="33">
        <f>ROUND(Q$160,-2)</f>
        <v>0</v>
      </c>
      <c r="P160" s="34"/>
      <c r="Q160" s="45">
        <f t="shared" si="40"/>
        <v>0</v>
      </c>
      <c r="R160" s="46"/>
      <c r="S160" s="47"/>
      <c r="T160" s="47"/>
    </row>
    <row r="161" ht="24.75" customHeight="1" spans="1:20">
      <c r="A161" s="48" t="s">
        <v>102</v>
      </c>
      <c r="B161" s="49"/>
      <c r="C161" s="50" t="s">
        <v>103</v>
      </c>
      <c r="D161" s="51">
        <f t="shared" ref="D161:O161" si="47">D162</f>
        <v>1597444003.816</v>
      </c>
      <c r="E161" s="51">
        <f t="shared" si="47"/>
        <v>1640743486.29</v>
      </c>
      <c r="F161" s="51">
        <f t="shared" si="47"/>
        <v>1602884600</v>
      </c>
      <c r="G161" s="51">
        <f t="shared" si="47"/>
        <v>1551154300</v>
      </c>
      <c r="H161" s="51">
        <f t="shared" si="47"/>
        <v>1541289300</v>
      </c>
      <c r="I161" s="51">
        <f t="shared" si="47"/>
        <v>1545214300</v>
      </c>
      <c r="J161" s="51">
        <f t="shared" si="47"/>
        <v>1548369300</v>
      </c>
      <c r="K161" s="51">
        <f t="shared" si="47"/>
        <v>1552154300</v>
      </c>
      <c r="L161" s="51">
        <f t="shared" si="47"/>
        <v>1611299300</v>
      </c>
      <c r="M161" s="51">
        <f t="shared" si="47"/>
        <v>1624444300</v>
      </c>
      <c r="N161" s="51">
        <f t="shared" si="47"/>
        <v>1625359300</v>
      </c>
      <c r="O161" s="53">
        <f t="shared" si="47"/>
        <v>1612850700</v>
      </c>
      <c r="P161" s="34"/>
      <c r="Q161" s="55">
        <f t="shared" si="40"/>
        <v>1640743486.29</v>
      </c>
      <c r="R161" s="46"/>
      <c r="S161" s="47"/>
      <c r="T161" s="47"/>
    </row>
    <row r="162" ht="24.75" customHeight="1" outlineLevel="1" spans="1:20">
      <c r="A162" s="19">
        <v>12250</v>
      </c>
      <c r="B162" s="20">
        <v>1450000</v>
      </c>
      <c r="C162" s="21" t="s">
        <v>104</v>
      </c>
      <c r="D162" s="52">
        <f t="shared" ref="D162:O162" si="48">SUM(D166:D221)-D186-D187</f>
        <v>1597444003.816</v>
      </c>
      <c r="E162" s="52">
        <f t="shared" si="48"/>
        <v>1640743486.29</v>
      </c>
      <c r="F162" s="52">
        <f t="shared" si="48"/>
        <v>1602884600</v>
      </c>
      <c r="G162" s="52">
        <f t="shared" si="48"/>
        <v>1551154300</v>
      </c>
      <c r="H162" s="52">
        <f t="shared" si="48"/>
        <v>1541289300</v>
      </c>
      <c r="I162" s="52">
        <f t="shared" si="48"/>
        <v>1545214300</v>
      </c>
      <c r="J162" s="52">
        <f t="shared" si="48"/>
        <v>1548369300</v>
      </c>
      <c r="K162" s="52">
        <f t="shared" si="48"/>
        <v>1552154300</v>
      </c>
      <c r="L162" s="52">
        <f t="shared" si="48"/>
        <v>1611299300</v>
      </c>
      <c r="M162" s="52">
        <f t="shared" si="48"/>
        <v>1624444300</v>
      </c>
      <c r="N162" s="52">
        <f t="shared" si="48"/>
        <v>1625359300</v>
      </c>
      <c r="O162" s="54">
        <f t="shared" si="48"/>
        <v>1612850700</v>
      </c>
      <c r="P162" s="34"/>
      <c r="Q162" s="45">
        <f t="shared" si="40"/>
        <v>1640743486.29</v>
      </c>
      <c r="R162" s="46"/>
      <c r="S162" s="47"/>
      <c r="T162" s="47"/>
    </row>
    <row r="163" ht="24.75" customHeight="1" outlineLevel="1" spans="1:20">
      <c r="A163" s="19">
        <v>122501</v>
      </c>
      <c r="B163" s="20">
        <v>122501</v>
      </c>
      <c r="C163" s="21" t="s">
        <v>105</v>
      </c>
      <c r="D163" s="22">
        <f>D162-D219-D221</f>
        <v>1597778202.998</v>
      </c>
      <c r="E163" s="22">
        <f>E162-E219-E221</f>
        <v>1641068007.865</v>
      </c>
      <c r="F163" s="22">
        <f>+F164+F165</f>
        <v>1604875300</v>
      </c>
      <c r="G163" s="22">
        <f t="shared" ref="G163:O163" si="49">+G164+G165</f>
        <v>1553160000</v>
      </c>
      <c r="H163" s="22">
        <f t="shared" si="49"/>
        <v>1543310000</v>
      </c>
      <c r="I163" s="22">
        <f t="shared" si="49"/>
        <v>1547250000</v>
      </c>
      <c r="J163" s="22">
        <f t="shared" si="49"/>
        <v>1550420000</v>
      </c>
      <c r="K163" s="22">
        <f t="shared" si="49"/>
        <v>1554220000</v>
      </c>
      <c r="L163" s="22">
        <f t="shared" si="49"/>
        <v>1613380000</v>
      </c>
      <c r="M163" s="22">
        <f t="shared" si="49"/>
        <v>1626540000</v>
      </c>
      <c r="N163" s="22">
        <f t="shared" si="49"/>
        <v>1627470000</v>
      </c>
      <c r="O163" s="33">
        <f t="shared" si="49"/>
        <v>1614800000</v>
      </c>
      <c r="P163" s="34"/>
      <c r="Q163" s="45">
        <f t="shared" si="40"/>
        <v>1641068007.865</v>
      </c>
      <c r="R163" s="46"/>
      <c r="S163" s="47"/>
      <c r="T163" s="47"/>
    </row>
    <row r="164" ht="24.75" customHeight="1" outlineLevel="1" spans="1:20">
      <c r="A164" s="19">
        <v>122502</v>
      </c>
      <c r="B164" s="20">
        <v>122502</v>
      </c>
      <c r="C164" s="21" t="s">
        <v>106</v>
      </c>
      <c r="D164" s="22">
        <v>1054479359.237</v>
      </c>
      <c r="E164" s="22">
        <v>1095055284.109</v>
      </c>
      <c r="F164" s="22">
        <v>1058865300</v>
      </c>
      <c r="G164" s="22">
        <v>1005720000</v>
      </c>
      <c r="H164" s="22">
        <v>994180000</v>
      </c>
      <c r="I164" s="22">
        <v>995680000</v>
      </c>
      <c r="J164" s="22">
        <v>997180000</v>
      </c>
      <c r="K164" s="22">
        <v>998680000</v>
      </c>
      <c r="L164" s="22">
        <v>1055000000</v>
      </c>
      <c r="M164" s="22">
        <v>1065000000</v>
      </c>
      <c r="N164" s="22">
        <v>1064900000</v>
      </c>
      <c r="O164" s="33">
        <v>1052030000</v>
      </c>
      <c r="P164" s="34"/>
      <c r="Q164" s="45">
        <f t="shared" si="40"/>
        <v>1095055284.109</v>
      </c>
      <c r="R164" s="46"/>
      <c r="S164" s="47"/>
      <c r="T164" s="47"/>
    </row>
    <row r="165" ht="24.75" customHeight="1" outlineLevel="1" spans="1:20">
      <c r="A165" s="19">
        <v>122506</v>
      </c>
      <c r="B165" s="20">
        <v>122506</v>
      </c>
      <c r="C165" s="21" t="s">
        <v>107</v>
      </c>
      <c r="D165" s="22">
        <v>542894287.427</v>
      </c>
      <c r="E165" s="22">
        <v>545552713.95</v>
      </c>
      <c r="F165" s="22">
        <v>546010000</v>
      </c>
      <c r="G165" s="22">
        <v>547440000</v>
      </c>
      <c r="H165" s="22">
        <v>549130000</v>
      </c>
      <c r="I165" s="22">
        <v>551570000</v>
      </c>
      <c r="J165" s="22">
        <v>553240000</v>
      </c>
      <c r="K165" s="22">
        <v>555540000</v>
      </c>
      <c r="L165" s="22">
        <v>558380000</v>
      </c>
      <c r="M165" s="22">
        <v>561540000</v>
      </c>
      <c r="N165" s="22">
        <v>562570000</v>
      </c>
      <c r="O165" s="33">
        <v>562770000</v>
      </c>
      <c r="P165" s="34"/>
      <c r="Q165" s="45">
        <f t="shared" si="40"/>
        <v>545552713.95</v>
      </c>
      <c r="R165" s="46"/>
      <c r="S165" s="47"/>
      <c r="T165" s="47"/>
    </row>
    <row r="166" ht="24.75" customHeight="1" outlineLevel="1" spans="1:20">
      <c r="A166" s="19">
        <v>14029</v>
      </c>
      <c r="B166" s="20">
        <v>1454214</v>
      </c>
      <c r="C166" s="21" t="s">
        <v>108</v>
      </c>
      <c r="D166" s="22">
        <v>0</v>
      </c>
      <c r="E166" s="22">
        <v>0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0</v>
      </c>
      <c r="L166" s="22">
        <v>0</v>
      </c>
      <c r="M166" s="22">
        <v>0</v>
      </c>
      <c r="N166" s="22">
        <v>0</v>
      </c>
      <c r="O166" s="33">
        <v>0</v>
      </c>
      <c r="P166" s="34"/>
      <c r="Q166" s="45">
        <f t="shared" si="40"/>
        <v>0</v>
      </c>
      <c r="R166" s="46"/>
      <c r="S166" s="47"/>
      <c r="T166" s="47"/>
    </row>
    <row r="167" ht="24.75" customHeight="1" outlineLevel="1" spans="1:20">
      <c r="A167" s="19">
        <v>14001</v>
      </c>
      <c r="B167" s="20">
        <v>1454311</v>
      </c>
      <c r="C167" s="21" t="s">
        <v>109</v>
      </c>
      <c r="D167" s="22">
        <v>0</v>
      </c>
      <c r="E167" s="22">
        <v>0</v>
      </c>
      <c r="F167" s="22">
        <f t="shared" ref="F167:F174" si="50">+ROUND(E167+((O$164-E$164)*E167/E$164),-2)</f>
        <v>0</v>
      </c>
      <c r="G167" s="22">
        <f t="shared" ref="G167:G174" si="51">+ROUND(F167+((O$164-F$164)*F167/F$164),-2)</f>
        <v>0</v>
      </c>
      <c r="H167" s="22">
        <f t="shared" ref="H167:H174" si="52">+ROUND(G167+((O$164-G$164)*G167/G$164),-2)</f>
        <v>0</v>
      </c>
      <c r="I167" s="22">
        <f t="shared" ref="I167:I174" si="53">+ROUND(H167+((O$164-H$164)*H167/H$164),-2)</f>
        <v>0</v>
      </c>
      <c r="J167" s="22">
        <f t="shared" ref="J167:J174" si="54">+ROUND(I167+((O$164-I$164)*I167/I$164),-2)</f>
        <v>0</v>
      </c>
      <c r="K167" s="22">
        <f t="shared" ref="K167:K174" si="55">+ROUND(J167+((O$164-J$164)*J167/J$164),-2)</f>
        <v>0</v>
      </c>
      <c r="L167" s="22">
        <f t="shared" ref="L167:L174" si="56">+ROUND(K167+((O$164-K$164)*K167/K$164),-2)</f>
        <v>0</v>
      </c>
      <c r="M167" s="22">
        <f t="shared" ref="M167:M174" si="57">+ROUND(L167+((O$164-L$164)*L167/L$164),-2)</f>
        <v>0</v>
      </c>
      <c r="N167" s="22">
        <f t="shared" ref="N167:N174" si="58">+ROUND(M167+((O$164-M$164)*M167/M$164),-2)</f>
        <v>0</v>
      </c>
      <c r="O167" s="33">
        <f t="shared" ref="O167:O174" si="59">+ROUND(N167+((O$164-N$164)*N167/N$164),-2)</f>
        <v>0</v>
      </c>
      <c r="P167" s="34"/>
      <c r="Q167" s="45">
        <f t="shared" si="40"/>
        <v>0</v>
      </c>
      <c r="R167" s="46"/>
      <c r="S167" s="47"/>
      <c r="T167" s="47"/>
    </row>
    <row r="168" ht="24.75" customHeight="1" outlineLevel="1" spans="1:20">
      <c r="A168" s="19">
        <v>14002</v>
      </c>
      <c r="B168" s="20">
        <v>1454312</v>
      </c>
      <c r="C168" s="21" t="s">
        <v>110</v>
      </c>
      <c r="D168" s="22">
        <v>0</v>
      </c>
      <c r="E168" s="22">
        <v>0</v>
      </c>
      <c r="F168" s="22">
        <f t="shared" si="50"/>
        <v>0</v>
      </c>
      <c r="G168" s="22">
        <f t="shared" si="51"/>
        <v>0</v>
      </c>
      <c r="H168" s="22">
        <f t="shared" si="52"/>
        <v>0</v>
      </c>
      <c r="I168" s="22">
        <f t="shared" si="53"/>
        <v>0</v>
      </c>
      <c r="J168" s="22">
        <f t="shared" si="54"/>
        <v>0</v>
      </c>
      <c r="K168" s="22">
        <f t="shared" si="55"/>
        <v>0</v>
      </c>
      <c r="L168" s="22">
        <f t="shared" si="56"/>
        <v>0</v>
      </c>
      <c r="M168" s="22">
        <f t="shared" si="57"/>
        <v>0</v>
      </c>
      <c r="N168" s="22">
        <f t="shared" si="58"/>
        <v>0</v>
      </c>
      <c r="O168" s="33">
        <f t="shared" si="59"/>
        <v>0</v>
      </c>
      <c r="P168" s="34"/>
      <c r="Q168" s="45">
        <f t="shared" si="40"/>
        <v>0</v>
      </c>
      <c r="R168" s="46"/>
      <c r="S168" s="47"/>
      <c r="T168" s="47"/>
    </row>
    <row r="169" ht="24.75" customHeight="1" outlineLevel="1" spans="1:20">
      <c r="A169" s="19">
        <v>14003</v>
      </c>
      <c r="B169" s="20">
        <v>1454313</v>
      </c>
      <c r="C169" s="21" t="s">
        <v>111</v>
      </c>
      <c r="D169" s="22">
        <v>722451.999</v>
      </c>
      <c r="E169" s="22">
        <v>701202.296</v>
      </c>
      <c r="F169" s="22">
        <f t="shared" si="50"/>
        <v>673700</v>
      </c>
      <c r="G169" s="22">
        <f t="shared" si="51"/>
        <v>669400</v>
      </c>
      <c r="H169" s="22">
        <f t="shared" si="52"/>
        <v>700200</v>
      </c>
      <c r="I169" s="22">
        <f t="shared" si="53"/>
        <v>740900</v>
      </c>
      <c r="J169" s="22">
        <f t="shared" si="54"/>
        <v>782800</v>
      </c>
      <c r="K169" s="22">
        <f t="shared" si="55"/>
        <v>825900</v>
      </c>
      <c r="L169" s="22">
        <f t="shared" si="56"/>
        <v>870000</v>
      </c>
      <c r="M169" s="22">
        <f t="shared" si="57"/>
        <v>867600</v>
      </c>
      <c r="N169" s="22">
        <f t="shared" si="58"/>
        <v>857000</v>
      </c>
      <c r="O169" s="33">
        <f t="shared" si="59"/>
        <v>846600</v>
      </c>
      <c r="P169" s="34"/>
      <c r="Q169" s="45">
        <f t="shared" si="40"/>
        <v>701202.296</v>
      </c>
      <c r="R169" s="46"/>
      <c r="S169" s="47"/>
      <c r="T169" s="47"/>
    </row>
    <row r="170" ht="24.75" customHeight="1" outlineLevel="1" spans="1:20">
      <c r="A170" s="19">
        <v>14004</v>
      </c>
      <c r="B170" s="20">
        <v>1454314</v>
      </c>
      <c r="C170" s="21" t="s">
        <v>112</v>
      </c>
      <c r="D170" s="22">
        <v>0</v>
      </c>
      <c r="E170" s="22">
        <v>0</v>
      </c>
      <c r="F170" s="22">
        <f t="shared" si="50"/>
        <v>0</v>
      </c>
      <c r="G170" s="22">
        <f t="shared" si="51"/>
        <v>0</v>
      </c>
      <c r="H170" s="22">
        <f t="shared" si="52"/>
        <v>0</v>
      </c>
      <c r="I170" s="22">
        <f t="shared" si="53"/>
        <v>0</v>
      </c>
      <c r="J170" s="22">
        <f t="shared" si="54"/>
        <v>0</v>
      </c>
      <c r="K170" s="22">
        <f t="shared" si="55"/>
        <v>0</v>
      </c>
      <c r="L170" s="22">
        <f t="shared" si="56"/>
        <v>0</v>
      </c>
      <c r="M170" s="22">
        <f t="shared" si="57"/>
        <v>0</v>
      </c>
      <c r="N170" s="22">
        <f t="shared" si="58"/>
        <v>0</v>
      </c>
      <c r="O170" s="33">
        <f t="shared" si="59"/>
        <v>0</v>
      </c>
      <c r="P170" s="34"/>
      <c r="Q170" s="45">
        <f t="shared" si="40"/>
        <v>0</v>
      </c>
      <c r="R170" s="46"/>
      <c r="S170" s="47"/>
      <c r="T170" s="47"/>
    </row>
    <row r="171" ht="24.75" customHeight="1" outlineLevel="1" spans="1:20">
      <c r="A171" s="19">
        <v>14005</v>
      </c>
      <c r="B171" s="20">
        <v>1454315</v>
      </c>
      <c r="C171" s="21" t="s">
        <v>113</v>
      </c>
      <c r="D171" s="22">
        <v>0</v>
      </c>
      <c r="E171" s="22">
        <v>0</v>
      </c>
      <c r="F171" s="22">
        <f t="shared" si="50"/>
        <v>0</v>
      </c>
      <c r="G171" s="22">
        <f t="shared" si="51"/>
        <v>0</v>
      </c>
      <c r="H171" s="22">
        <f t="shared" si="52"/>
        <v>0</v>
      </c>
      <c r="I171" s="22">
        <f t="shared" si="53"/>
        <v>0</v>
      </c>
      <c r="J171" s="22">
        <f t="shared" si="54"/>
        <v>0</v>
      </c>
      <c r="K171" s="22">
        <f t="shared" si="55"/>
        <v>0</v>
      </c>
      <c r="L171" s="22">
        <f t="shared" si="56"/>
        <v>0</v>
      </c>
      <c r="M171" s="22">
        <f t="shared" si="57"/>
        <v>0</v>
      </c>
      <c r="N171" s="22">
        <f t="shared" si="58"/>
        <v>0</v>
      </c>
      <c r="O171" s="33">
        <f t="shared" si="59"/>
        <v>0</v>
      </c>
      <c r="P171" s="34"/>
      <c r="Q171" s="45">
        <f t="shared" si="40"/>
        <v>0</v>
      </c>
      <c r="R171" s="46"/>
      <c r="S171" s="47"/>
      <c r="T171" s="47"/>
    </row>
    <row r="172" ht="24.75" customHeight="1" outlineLevel="1" spans="1:20">
      <c r="A172" s="19">
        <v>14006</v>
      </c>
      <c r="B172" s="20">
        <v>1454316</v>
      </c>
      <c r="C172" s="21" t="s">
        <v>114</v>
      </c>
      <c r="D172" s="22">
        <v>0</v>
      </c>
      <c r="E172" s="22">
        <v>0</v>
      </c>
      <c r="F172" s="22">
        <f t="shared" si="50"/>
        <v>0</v>
      </c>
      <c r="G172" s="22">
        <f t="shared" si="51"/>
        <v>0</v>
      </c>
      <c r="H172" s="22">
        <f t="shared" si="52"/>
        <v>0</v>
      </c>
      <c r="I172" s="22">
        <f t="shared" si="53"/>
        <v>0</v>
      </c>
      <c r="J172" s="22">
        <f t="shared" si="54"/>
        <v>0</v>
      </c>
      <c r="K172" s="22">
        <f t="shared" si="55"/>
        <v>0</v>
      </c>
      <c r="L172" s="22">
        <f t="shared" si="56"/>
        <v>0</v>
      </c>
      <c r="M172" s="22">
        <f t="shared" si="57"/>
        <v>0</v>
      </c>
      <c r="N172" s="22">
        <f t="shared" si="58"/>
        <v>0</v>
      </c>
      <c r="O172" s="33">
        <f t="shared" si="59"/>
        <v>0</v>
      </c>
      <c r="P172" s="34"/>
      <c r="Q172" s="45">
        <f t="shared" si="40"/>
        <v>0</v>
      </c>
      <c r="R172" s="46"/>
      <c r="S172" s="47"/>
      <c r="T172" s="47"/>
    </row>
    <row r="173" ht="24.75" customHeight="1" outlineLevel="1" spans="1:20">
      <c r="A173" s="19">
        <v>14007</v>
      </c>
      <c r="B173" s="20">
        <v>1454317</v>
      </c>
      <c r="C173" s="21" t="s">
        <v>115</v>
      </c>
      <c r="D173" s="22">
        <v>0</v>
      </c>
      <c r="E173" s="22">
        <v>0</v>
      </c>
      <c r="F173" s="22">
        <f t="shared" si="50"/>
        <v>0</v>
      </c>
      <c r="G173" s="22">
        <f t="shared" si="51"/>
        <v>0</v>
      </c>
      <c r="H173" s="22">
        <f t="shared" si="52"/>
        <v>0</v>
      </c>
      <c r="I173" s="22">
        <f t="shared" si="53"/>
        <v>0</v>
      </c>
      <c r="J173" s="22">
        <f t="shared" si="54"/>
        <v>0</v>
      </c>
      <c r="K173" s="22">
        <f t="shared" si="55"/>
        <v>0</v>
      </c>
      <c r="L173" s="22">
        <f t="shared" si="56"/>
        <v>0</v>
      </c>
      <c r="M173" s="22">
        <f t="shared" si="57"/>
        <v>0</v>
      </c>
      <c r="N173" s="22">
        <f t="shared" si="58"/>
        <v>0</v>
      </c>
      <c r="O173" s="33">
        <f t="shared" si="59"/>
        <v>0</v>
      </c>
      <c r="P173" s="34"/>
      <c r="Q173" s="45">
        <f t="shared" si="40"/>
        <v>0</v>
      </c>
      <c r="R173" s="46"/>
      <c r="S173" s="47"/>
      <c r="T173" s="47"/>
    </row>
    <row r="174" ht="24.75" customHeight="1" outlineLevel="1" spans="1:20">
      <c r="A174" s="19">
        <v>14008</v>
      </c>
      <c r="B174" s="20">
        <v>1454318</v>
      </c>
      <c r="C174" s="21" t="s">
        <v>116</v>
      </c>
      <c r="D174" s="22">
        <v>0</v>
      </c>
      <c r="E174" s="22">
        <v>0</v>
      </c>
      <c r="F174" s="22">
        <f t="shared" si="50"/>
        <v>0</v>
      </c>
      <c r="G174" s="22">
        <f t="shared" si="51"/>
        <v>0</v>
      </c>
      <c r="H174" s="22">
        <f t="shared" si="52"/>
        <v>0</v>
      </c>
      <c r="I174" s="22">
        <f t="shared" si="53"/>
        <v>0</v>
      </c>
      <c r="J174" s="22">
        <f t="shared" si="54"/>
        <v>0</v>
      </c>
      <c r="K174" s="22">
        <f t="shared" si="55"/>
        <v>0</v>
      </c>
      <c r="L174" s="22">
        <f t="shared" si="56"/>
        <v>0</v>
      </c>
      <c r="M174" s="22">
        <f t="shared" si="57"/>
        <v>0</v>
      </c>
      <c r="N174" s="22">
        <f t="shared" si="58"/>
        <v>0</v>
      </c>
      <c r="O174" s="33">
        <f t="shared" si="59"/>
        <v>0</v>
      </c>
      <c r="P174" s="34"/>
      <c r="Q174" s="45">
        <f t="shared" si="40"/>
        <v>0</v>
      </c>
      <c r="R174" s="46"/>
      <c r="S174" s="47"/>
      <c r="T174" s="47"/>
    </row>
    <row r="175" ht="24.75" customHeight="1" outlineLevel="1" spans="1:20">
      <c r="A175" s="19">
        <v>14009</v>
      </c>
      <c r="B175" s="20">
        <v>1454321</v>
      </c>
      <c r="C175" s="21" t="s">
        <v>117</v>
      </c>
      <c r="D175" s="22">
        <v>49287878.942</v>
      </c>
      <c r="E175" s="22">
        <v>53347590.378</v>
      </c>
      <c r="F175" s="22">
        <f>+F164-SUM(F166:F174)-SUM(F176:F184)-F186-SUM(F188:F209)</f>
        <v>107694000</v>
      </c>
      <c r="G175" s="22">
        <f t="shared" ref="G175:O175" si="60">+G164-SUM(G166:G174)-SUM(G176:G184)-G186-SUM(G188:G209)</f>
        <v>55847300</v>
      </c>
      <c r="H175" s="22">
        <f t="shared" si="60"/>
        <v>34603800</v>
      </c>
      <c r="I175" s="22">
        <f t="shared" si="60"/>
        <v>23737900</v>
      </c>
      <c r="J175" s="22">
        <f t="shared" si="60"/>
        <v>12416900</v>
      </c>
      <c r="K175" s="22">
        <f t="shared" si="60"/>
        <v>858900</v>
      </c>
      <c r="L175" s="22">
        <f t="shared" si="60"/>
        <v>43804400</v>
      </c>
      <c r="M175" s="22">
        <f t="shared" si="60"/>
        <v>54435700</v>
      </c>
      <c r="N175" s="22">
        <f t="shared" si="60"/>
        <v>57990600</v>
      </c>
      <c r="O175" s="33">
        <f t="shared" si="60"/>
        <v>49213600</v>
      </c>
      <c r="P175" s="34"/>
      <c r="Q175" s="45">
        <f t="shared" si="40"/>
        <v>53347590.378</v>
      </c>
      <c r="R175" s="46"/>
      <c r="S175" s="47"/>
      <c r="T175" s="47"/>
    </row>
    <row r="176" ht="24.75" customHeight="1" outlineLevel="1" spans="1:20">
      <c r="A176" s="19">
        <v>14010</v>
      </c>
      <c r="B176" s="20">
        <v>1454322</v>
      </c>
      <c r="C176" s="21" t="s">
        <v>118</v>
      </c>
      <c r="D176" s="22">
        <v>152343669.842</v>
      </c>
      <c r="E176" s="22">
        <v>145245798.621</v>
      </c>
      <c r="F176" s="22">
        <f>+ROUND(E176+((O$164-E$164)*E176/E$164),-2)</f>
        <v>139539000</v>
      </c>
      <c r="G176" s="22">
        <f>+ROUND(F176+((O$164-F$164)*F176/F$164),-2)</f>
        <v>138638200</v>
      </c>
      <c r="H176" s="22">
        <f>+ROUND(G176+((O$164-G$164)*G176/G$164),-2)</f>
        <v>145022000</v>
      </c>
      <c r="I176" s="22">
        <f>+ROUND(H176+((O$164-H$164)*H176/H$164),-2)</f>
        <v>153460600</v>
      </c>
      <c r="J176" s="22">
        <f>+ROUND(I176+((O$164-I$164)*I176/I$164),-2)</f>
        <v>162145600</v>
      </c>
      <c r="K176" s="22">
        <f>+ROUND(J176+((O$164-J$164)*J176/J$164),-2)</f>
        <v>171064400</v>
      </c>
      <c r="L176" s="22">
        <f>+ROUND(K176+((O$164-K$164)*K176/K$164),-2)</f>
        <v>180202700</v>
      </c>
      <c r="M176" s="22">
        <f>+ROUND(L176+((O$164-L$164)*L176/L$164),-2)</f>
        <v>179695400</v>
      </c>
      <c r="N176" s="22">
        <f>+ROUND(M176+((O$164-M$164)*M176/M$164),-2)</f>
        <v>177507000</v>
      </c>
      <c r="O176" s="33">
        <f>+ROUND(N176+((O$164-N$164)*N176/N$164),-2)</f>
        <v>175361700</v>
      </c>
      <c r="P176" s="34"/>
      <c r="Q176" s="45">
        <f t="shared" si="40"/>
        <v>145245798.621</v>
      </c>
      <c r="R176" s="46"/>
      <c r="S176" s="47"/>
      <c r="T176" s="47"/>
    </row>
    <row r="177" ht="24.75" customHeight="1" outlineLevel="1" spans="1:20">
      <c r="A177" s="19">
        <v>14011</v>
      </c>
      <c r="B177" s="20">
        <v>1454323</v>
      </c>
      <c r="C177" s="21" t="s">
        <v>119</v>
      </c>
      <c r="D177" s="22">
        <v>0</v>
      </c>
      <c r="E177" s="22">
        <v>0</v>
      </c>
      <c r="F177" s="22">
        <f>+ROUND(E177+((O$164-E$164)*E177/E$164),-2)</f>
        <v>0</v>
      </c>
      <c r="G177" s="22">
        <f>+ROUND(F177+((O$164-F$164)*F177/F$164),-2)</f>
        <v>0</v>
      </c>
      <c r="H177" s="22">
        <f>+ROUND(G177+((O$164-G$164)*G177/G$164),-2)</f>
        <v>0</v>
      </c>
      <c r="I177" s="22">
        <f>+ROUND(H177+((O$164-H$164)*H177/H$164),-2)</f>
        <v>0</v>
      </c>
      <c r="J177" s="22">
        <f>+ROUND(I177+((O$164-I$164)*I177/I$164),-2)</f>
        <v>0</v>
      </c>
      <c r="K177" s="22">
        <f>+ROUND(J177+((O$164-J$164)*J177/J$164),-2)</f>
        <v>0</v>
      </c>
      <c r="L177" s="22">
        <f>+ROUND(K177+((O$164-K$164)*K177/K$164),-2)</f>
        <v>0</v>
      </c>
      <c r="M177" s="22">
        <f>+ROUND(L177+((O$164-L$164)*L177/L$164),-2)</f>
        <v>0</v>
      </c>
      <c r="N177" s="22">
        <f>+ROUND(M177+((O$164-M$164)*M177/M$164),-2)</f>
        <v>0</v>
      </c>
      <c r="O177" s="33">
        <f>+ROUND(N177+((O$164-N$164)*N177/N$164),-2)</f>
        <v>0</v>
      </c>
      <c r="P177" s="34"/>
      <c r="Q177" s="45">
        <f t="shared" si="40"/>
        <v>0</v>
      </c>
      <c r="R177" s="46"/>
      <c r="S177" s="47"/>
      <c r="T177" s="47"/>
    </row>
    <row r="178" ht="24.75" customHeight="1" outlineLevel="1" spans="1:20">
      <c r="A178" s="19">
        <v>14012</v>
      </c>
      <c r="B178" s="20">
        <v>1454324</v>
      </c>
      <c r="C178" s="21" t="s">
        <v>120</v>
      </c>
      <c r="D178" s="22">
        <v>0</v>
      </c>
      <c r="E178" s="22">
        <v>0</v>
      </c>
      <c r="F178" s="22">
        <f>+ROUND(E178+((O$164-E$164)*E178/E$164),-2)</f>
        <v>0</v>
      </c>
      <c r="G178" s="22">
        <f>+ROUND(F178+((O$164-F$164)*F178/F$164),-2)</f>
        <v>0</v>
      </c>
      <c r="H178" s="22">
        <f>+ROUND(G178+((O$164-G$164)*G178/G$164),-2)</f>
        <v>0</v>
      </c>
      <c r="I178" s="22">
        <f>+ROUND(H178+((O$164-H$164)*H178/H$164),-2)</f>
        <v>0</v>
      </c>
      <c r="J178" s="22">
        <f>+ROUND(I178+((O$164-I$164)*I178/I$164),-2)</f>
        <v>0</v>
      </c>
      <c r="K178" s="22">
        <f>+ROUND(J178+((O$164-J$164)*J178/J$164),-2)</f>
        <v>0</v>
      </c>
      <c r="L178" s="22">
        <f>+ROUND(K178+((O$164-K$164)*K178/K$164),-2)</f>
        <v>0</v>
      </c>
      <c r="M178" s="22">
        <f>+ROUND(L178+((O$164-L$164)*L178/L$164),-2)</f>
        <v>0</v>
      </c>
      <c r="N178" s="22">
        <f>+ROUND(M178+((O$164-M$164)*M178/M$164),-2)</f>
        <v>0</v>
      </c>
      <c r="O178" s="33">
        <f>+ROUND(N178+((O$164-N$164)*N178/N$164),-2)</f>
        <v>0</v>
      </c>
      <c r="P178" s="34"/>
      <c r="Q178" s="45">
        <f t="shared" si="40"/>
        <v>0</v>
      </c>
      <c r="R178" s="46"/>
      <c r="S178" s="47"/>
      <c r="T178" s="47"/>
    </row>
    <row r="179" ht="24.75" customHeight="1" outlineLevel="1" spans="1:20">
      <c r="A179" s="19">
        <v>14017</v>
      </c>
      <c r="B179" s="20">
        <v>1454331</v>
      </c>
      <c r="C179" s="21" t="s">
        <v>121</v>
      </c>
      <c r="D179" s="22">
        <v>0</v>
      </c>
      <c r="E179" s="22">
        <v>0</v>
      </c>
      <c r="F179" s="22">
        <v>0</v>
      </c>
      <c r="G179" s="22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2">
        <v>0</v>
      </c>
      <c r="N179" s="22">
        <v>0</v>
      </c>
      <c r="O179" s="33">
        <v>0</v>
      </c>
      <c r="P179" s="34"/>
      <c r="Q179" s="45">
        <f t="shared" si="40"/>
        <v>0</v>
      </c>
      <c r="R179" s="46"/>
      <c r="S179" s="47"/>
      <c r="T179" s="47"/>
    </row>
    <row r="180" ht="24.75" customHeight="1" outlineLevel="1" spans="1:20">
      <c r="A180" s="19">
        <v>14018</v>
      </c>
      <c r="B180" s="20">
        <v>1454332</v>
      </c>
      <c r="C180" s="21" t="s">
        <v>122</v>
      </c>
      <c r="D180" s="22">
        <v>0</v>
      </c>
      <c r="E180" s="22">
        <v>0</v>
      </c>
      <c r="F180" s="22">
        <f>+ROUND(E180+((O$164-E$164)*E180/E$164),-2)</f>
        <v>0</v>
      </c>
      <c r="G180" s="22">
        <f>+ROUND(F180+((O$164-F$164)*F180/F$164),-2)</f>
        <v>0</v>
      </c>
      <c r="H180" s="22">
        <f>+ROUND(G180+((O$164-G$164)*G180/G$164),-2)</f>
        <v>0</v>
      </c>
      <c r="I180" s="22">
        <f>+ROUND(H180+((O$164-H$164)*H180/H$164),-2)</f>
        <v>0</v>
      </c>
      <c r="J180" s="22">
        <f>+ROUND(I180+((O$164-I$164)*I180/I$164),-2)</f>
        <v>0</v>
      </c>
      <c r="K180" s="22">
        <f>+ROUND(J180+((O$164-J$164)*J180/J$164),-2)</f>
        <v>0</v>
      </c>
      <c r="L180" s="22">
        <f>+ROUND(K180+((O$164-K$164)*K180/K$164),-2)</f>
        <v>0</v>
      </c>
      <c r="M180" s="22">
        <f>+ROUND(L180+((O$164-L$164)*L180/L$164),-2)</f>
        <v>0</v>
      </c>
      <c r="N180" s="22">
        <f>+ROUND(M180+((O$164-M$164)*M180/M$164),-2)</f>
        <v>0</v>
      </c>
      <c r="O180" s="33">
        <f>+ROUND(N180+((O$164-N$164)*N180/N$164),-2)</f>
        <v>0</v>
      </c>
      <c r="P180" s="34"/>
      <c r="Q180" s="45">
        <f t="shared" si="40"/>
        <v>0</v>
      </c>
      <c r="R180" s="46"/>
      <c r="S180" s="47"/>
      <c r="T180" s="47"/>
    </row>
    <row r="181" ht="24.75" customHeight="1" outlineLevel="1" spans="1:20">
      <c r="A181" s="19">
        <v>14019</v>
      </c>
      <c r="B181" s="20">
        <v>1454333</v>
      </c>
      <c r="C181" s="21" t="s">
        <v>123</v>
      </c>
      <c r="D181" s="22">
        <v>866677.603</v>
      </c>
      <c r="E181" s="22">
        <v>4866677.603</v>
      </c>
      <c r="F181" s="22">
        <f>+ROUND(E181+((O$164-E$164)*E181/E$164),-2)</f>
        <v>4675500</v>
      </c>
      <c r="G181" s="22">
        <f>+ROUND(F181+((O$164-F$164)*F181/F$164),-2)</f>
        <v>4645300</v>
      </c>
      <c r="H181" s="22">
        <f>+ROUND(G181+((O$164-G$164)*G181/G$164),-2)</f>
        <v>4859200</v>
      </c>
      <c r="I181" s="22">
        <f>+ROUND(H181+((O$164-H$164)*H181/H$164),-2)</f>
        <v>5142000</v>
      </c>
      <c r="J181" s="22">
        <f>+ROUND(I181+((O$164-I$164)*I181/I$164),-2)</f>
        <v>5433000</v>
      </c>
      <c r="K181" s="22">
        <f>+ROUND(J181+((O$164-J$164)*J181/J$164),-2)</f>
        <v>5731800</v>
      </c>
      <c r="L181" s="22">
        <f>+ROUND(K181+((O$164-K$164)*K181/K$164),-2)</f>
        <v>6038000</v>
      </c>
      <c r="M181" s="22">
        <f>+ROUND(L181+((O$164-L$164)*L181/L$164),-2)</f>
        <v>6021000</v>
      </c>
      <c r="N181" s="22">
        <f>+ROUND(M181+((O$164-M$164)*M181/M$164),-2)</f>
        <v>5947700</v>
      </c>
      <c r="O181" s="33">
        <f>+ROUND(N181+((O$164-N$164)*N181/N$164),-2)</f>
        <v>5875800</v>
      </c>
      <c r="P181" s="34"/>
      <c r="Q181" s="45">
        <f t="shared" si="40"/>
        <v>4866677.603</v>
      </c>
      <c r="R181" s="46"/>
      <c r="S181" s="47"/>
      <c r="T181" s="47"/>
    </row>
    <row r="182" ht="24.75" customHeight="1" outlineLevel="1" spans="1:20">
      <c r="A182" s="19">
        <v>14020</v>
      </c>
      <c r="B182" s="20">
        <v>1454334</v>
      </c>
      <c r="C182" s="21" t="s">
        <v>124</v>
      </c>
      <c r="D182" s="22">
        <v>0</v>
      </c>
      <c r="E182" s="22">
        <v>0</v>
      </c>
      <c r="F182" s="22">
        <f>+ROUND(E182+((O$164-E$164)*E182/E$164),-2)</f>
        <v>0</v>
      </c>
      <c r="G182" s="22">
        <f>+ROUND(F182+((O$164-F$164)*F182/F$164),-2)</f>
        <v>0</v>
      </c>
      <c r="H182" s="22">
        <f>+ROUND(G182+((O$164-G$164)*G182/G$164),-2)</f>
        <v>0</v>
      </c>
      <c r="I182" s="22">
        <f>+ROUND(H182+((O$164-H$164)*H182/H$164),-2)</f>
        <v>0</v>
      </c>
      <c r="J182" s="22">
        <f>+ROUND(I182+((O$164-I$164)*I182/I$164),-2)</f>
        <v>0</v>
      </c>
      <c r="K182" s="22">
        <f>+ROUND(J182+((O$164-J$164)*J182/J$164),-2)</f>
        <v>0</v>
      </c>
      <c r="L182" s="22">
        <f>+ROUND(K182+((O$164-K$164)*K182/K$164),-2)</f>
        <v>0</v>
      </c>
      <c r="M182" s="22">
        <f>+ROUND(L182+((O$164-L$164)*L182/L$164),-2)</f>
        <v>0</v>
      </c>
      <c r="N182" s="22">
        <f>+ROUND(M182+((O$164-M$164)*M182/M$164),-2)</f>
        <v>0</v>
      </c>
      <c r="O182" s="33">
        <f>+ROUND(N182+((O$164-N$164)*N182/N$164),-2)</f>
        <v>0</v>
      </c>
      <c r="P182" s="34"/>
      <c r="Q182" s="45">
        <f t="shared" si="40"/>
        <v>0</v>
      </c>
      <c r="R182" s="46"/>
      <c r="S182" s="47"/>
      <c r="T182" s="47"/>
    </row>
    <row r="183" ht="24.75" customHeight="1" outlineLevel="1" spans="1:20">
      <c r="A183" s="19">
        <v>14021</v>
      </c>
      <c r="B183" s="20">
        <v>1454335</v>
      </c>
      <c r="C183" s="21" t="s">
        <v>125</v>
      </c>
      <c r="D183" s="22">
        <v>0</v>
      </c>
      <c r="E183" s="22">
        <v>0</v>
      </c>
      <c r="F183" s="22">
        <f>+ROUND(E183+((O$164-E$164)*E183/E$164),-2)</f>
        <v>0</v>
      </c>
      <c r="G183" s="22">
        <f>+ROUND(F183+((O$164-F$164)*F183/F$164),-2)</f>
        <v>0</v>
      </c>
      <c r="H183" s="22">
        <f>+ROUND(G183+((O$164-G$164)*G183/G$164),-2)</f>
        <v>0</v>
      </c>
      <c r="I183" s="22">
        <f>+ROUND(H183+((O$164-H$164)*H183/H$164),-2)</f>
        <v>0</v>
      </c>
      <c r="J183" s="22">
        <f>+ROUND(I183+((O$164-I$164)*I183/I$164),-2)</f>
        <v>0</v>
      </c>
      <c r="K183" s="22">
        <f>+ROUND(J183+((O$164-J$164)*J183/J$164),-2)</f>
        <v>0</v>
      </c>
      <c r="L183" s="22">
        <f>+ROUND(K183+((O$164-K$164)*K183/K$164),-2)</f>
        <v>0</v>
      </c>
      <c r="M183" s="22">
        <f>+ROUND(L183+((O$164-L$164)*L183/L$164),-2)</f>
        <v>0</v>
      </c>
      <c r="N183" s="22">
        <f>+ROUND(M183+((O$164-M$164)*M183/M$164),-2)</f>
        <v>0</v>
      </c>
      <c r="O183" s="33">
        <f>+ROUND(N183+((O$164-N$164)*N183/N$164),-2)</f>
        <v>0</v>
      </c>
      <c r="P183" s="34"/>
      <c r="Q183" s="45">
        <f t="shared" si="40"/>
        <v>0</v>
      </c>
      <c r="R183" s="46"/>
      <c r="S183" s="47"/>
      <c r="T183" s="47"/>
    </row>
    <row r="184" ht="24.75" customHeight="1" outlineLevel="1" spans="1:20">
      <c r="A184" s="19">
        <v>14022</v>
      </c>
      <c r="B184" s="20">
        <v>1454336</v>
      </c>
      <c r="C184" s="21" t="s">
        <v>126</v>
      </c>
      <c r="D184" s="22">
        <v>28921995.302</v>
      </c>
      <c r="E184" s="22">
        <v>30633289.212</v>
      </c>
      <c r="F184" s="22">
        <f>+ROUND(E184+((O$164-E$164)*E184/E$164),-2)</f>
        <v>29429700</v>
      </c>
      <c r="G184" s="22">
        <f>+ROUND(F184+((O$164-F$164)*F184/F$164),-2)</f>
        <v>29239700</v>
      </c>
      <c r="H184" s="22">
        <f>+ROUND(G184+((O$164-G$164)*G184/G$164),-2)</f>
        <v>30586100</v>
      </c>
      <c r="I184" s="22">
        <f>+ROUND(H184+((O$164-H$164)*H184/H$164),-2)</f>
        <v>32365900</v>
      </c>
      <c r="J184" s="22">
        <f>+ROUND(I184+((O$164-I$164)*I184/I$164),-2)</f>
        <v>34197600</v>
      </c>
      <c r="K184" s="22">
        <f>+ROUND(J184+((O$164-J$164)*J184/J$164),-2)</f>
        <v>36078600</v>
      </c>
      <c r="L184" s="22">
        <f>+ROUND(K184+((O$164-K$164)*K184/K$164),-2)</f>
        <v>38005900</v>
      </c>
      <c r="M184" s="22">
        <f>+ROUND(L184+((O$164-L$164)*L184/L$164),-2)</f>
        <v>37898900</v>
      </c>
      <c r="N184" s="22">
        <f>+ROUND(M184+((O$164-M$164)*M184/M$164),-2)</f>
        <v>37437400</v>
      </c>
      <c r="O184" s="33">
        <f>+ROUND(N184+((O$164-N$164)*N184/N$164),-2)</f>
        <v>36984900</v>
      </c>
      <c r="P184" s="34"/>
      <c r="Q184" s="45">
        <f t="shared" si="40"/>
        <v>30633289.212</v>
      </c>
      <c r="R184" s="46"/>
      <c r="S184" s="47"/>
      <c r="T184" s="47"/>
    </row>
    <row r="185" ht="24.75" customHeight="1" outlineLevel="1" spans="1:20">
      <c r="A185" s="19">
        <v>14023</v>
      </c>
      <c r="B185" s="20">
        <v>1454337</v>
      </c>
      <c r="C185" s="21" t="s">
        <v>127</v>
      </c>
      <c r="D185" s="22">
        <f>+D186+D187</f>
        <v>808944.905000091</v>
      </c>
      <c r="E185" s="22">
        <f>+E186+E187</f>
        <v>792212.264999986</v>
      </c>
      <c r="F185" s="22">
        <f t="shared" ref="F185:O185" si="61">F186+F187</f>
        <v>761100</v>
      </c>
      <c r="G185" s="22">
        <f t="shared" si="61"/>
        <v>756200</v>
      </c>
      <c r="H185" s="22">
        <f t="shared" si="61"/>
        <v>791000</v>
      </c>
      <c r="I185" s="22">
        <f t="shared" si="61"/>
        <v>837000</v>
      </c>
      <c r="J185" s="22">
        <f t="shared" si="61"/>
        <v>884400</v>
      </c>
      <c r="K185" s="22">
        <f t="shared" si="61"/>
        <v>933000</v>
      </c>
      <c r="L185" s="22">
        <f t="shared" si="61"/>
        <v>982800</v>
      </c>
      <c r="M185" s="22">
        <f t="shared" si="61"/>
        <v>980000</v>
      </c>
      <c r="N185" s="22">
        <f t="shared" si="61"/>
        <v>968100</v>
      </c>
      <c r="O185" s="33">
        <f t="shared" si="61"/>
        <v>956400</v>
      </c>
      <c r="P185" s="34"/>
      <c r="Q185" s="45">
        <f t="shared" si="40"/>
        <v>792212.264999986</v>
      </c>
      <c r="R185" s="46"/>
      <c r="S185" s="47"/>
      <c r="T185" s="47"/>
    </row>
    <row r="186" ht="24.75" customHeight="1" outlineLevel="1" spans="1:20">
      <c r="A186" s="19"/>
      <c r="B186" s="20" t="s">
        <v>128</v>
      </c>
      <c r="C186" s="21" t="s">
        <v>129</v>
      </c>
      <c r="D186" s="22">
        <f>+D164-SUM(D166:D184)-SUM(D188:D209)</f>
        <v>808944.905000091</v>
      </c>
      <c r="E186" s="22">
        <f>+E164-SUM(E166:E184)-SUM(E188:E209)</f>
        <v>792212.264999986</v>
      </c>
      <c r="F186" s="22">
        <f>+ROUND(E186+((O$164-E$164)*E186/E$164),-2)</f>
        <v>761100</v>
      </c>
      <c r="G186" s="22">
        <f>+ROUND(F186+((O$164-F$164)*F186/F$164),-2)</f>
        <v>756200</v>
      </c>
      <c r="H186" s="22">
        <f>+ROUND(G186+((O$164-G$164)*G186/G$164),-2)</f>
        <v>791000</v>
      </c>
      <c r="I186" s="22">
        <f>+ROUND(H186+((O$164-H$164)*H186/H$164),-2)</f>
        <v>837000</v>
      </c>
      <c r="J186" s="22">
        <f>+ROUND(I186+((O$164-I$164)*I186/I$164),-2)</f>
        <v>884400</v>
      </c>
      <c r="K186" s="22">
        <f>+ROUND(J186+((O$164-J$164)*J186/J$164),-2)</f>
        <v>933000</v>
      </c>
      <c r="L186" s="22">
        <f>+ROUND(K186+((O$164-K$164)*K186/K$164),-2)</f>
        <v>982800</v>
      </c>
      <c r="M186" s="22">
        <f>+ROUND(L186+((O$164-L$164)*L186/L$164),-2)</f>
        <v>980000</v>
      </c>
      <c r="N186" s="22">
        <f>+ROUND(M186+((O$164-M$164)*M186/M$164),-2)</f>
        <v>968100</v>
      </c>
      <c r="O186" s="33">
        <f>+ROUND(N186+((O$164-N$164)*N186/N$164),-2)</f>
        <v>956400</v>
      </c>
      <c r="P186" s="34"/>
      <c r="Q186" s="45">
        <f t="shared" si="40"/>
        <v>792212.264999986</v>
      </c>
      <c r="R186" s="46"/>
      <c r="S186" s="47"/>
      <c r="T186" s="47"/>
    </row>
    <row r="187" ht="24.75" customHeight="1" outlineLevel="1" spans="1:20">
      <c r="A187" s="19"/>
      <c r="B187" s="20" t="s">
        <v>130</v>
      </c>
      <c r="C187" s="21" t="s">
        <v>131</v>
      </c>
      <c r="D187" s="22">
        <v>0</v>
      </c>
      <c r="E187" s="22">
        <v>0</v>
      </c>
      <c r="F187" s="22">
        <f>+ROUND(E187+((O$165-E$165)*E187/E$165),-2)</f>
        <v>0</v>
      </c>
      <c r="G187" s="22">
        <f>+ROUND(F187+((O$165-F$165)*F187/F$165),-2)</f>
        <v>0</v>
      </c>
      <c r="H187" s="22">
        <f>+ROUND(G187+((O$165-G$165)*G187/G$165),-2)</f>
        <v>0</v>
      </c>
      <c r="I187" s="22">
        <f>+ROUND(H187+((O$165-H$165)*H187/H$165),-2)</f>
        <v>0</v>
      </c>
      <c r="J187" s="22">
        <f>+ROUND(I187+((O$165-I$165)*I187/I$165),-2)</f>
        <v>0</v>
      </c>
      <c r="K187" s="22">
        <f>+ROUND(J187+((O$165-J$165)*J187/J$165),-2)</f>
        <v>0</v>
      </c>
      <c r="L187" s="22">
        <f>+ROUND(K187+((O$165-K$165)*K187/K$165),-2)</f>
        <v>0</v>
      </c>
      <c r="M187" s="22">
        <f>+ROUND(L187+((O$165-L$165)*L187/L$165),-2)</f>
        <v>0</v>
      </c>
      <c r="N187" s="22">
        <f>+ROUND(M187+((O$165-M$165)*M187/M$165),-2)</f>
        <v>0</v>
      </c>
      <c r="O187" s="33">
        <f>+ROUND(N187+((O$165-N$165)*N187/N$165),-2)</f>
        <v>0</v>
      </c>
      <c r="P187" s="34"/>
      <c r="Q187" s="45">
        <f t="shared" si="40"/>
        <v>0</v>
      </c>
      <c r="R187" s="46"/>
      <c r="S187" s="47"/>
      <c r="T187" s="47"/>
    </row>
    <row r="188" ht="24.75" customHeight="1" outlineLevel="1" spans="1:20">
      <c r="A188" s="19">
        <v>14024</v>
      </c>
      <c r="B188" s="20">
        <v>1454338</v>
      </c>
      <c r="C188" s="21" t="s">
        <v>132</v>
      </c>
      <c r="D188" s="22">
        <v>0</v>
      </c>
      <c r="E188" s="22">
        <v>0</v>
      </c>
      <c r="F188" s="22">
        <f>+ROUND(E188+((O$164-E$164)*E188/E$164),-2)</f>
        <v>0</v>
      </c>
      <c r="G188" s="22">
        <f>+ROUND(F188+((O$164-F$164)*F188/F$164),-2)</f>
        <v>0</v>
      </c>
      <c r="H188" s="22">
        <f>+ROUND(G188+((O$164-G$164)*G188/G$164),-2)</f>
        <v>0</v>
      </c>
      <c r="I188" s="22">
        <f>+ROUND(H188+((O$164-H$164)*H188/H$164),-2)</f>
        <v>0</v>
      </c>
      <c r="J188" s="22">
        <f>+ROUND(I188+((O$164-I$164)*I188/I$164),-2)</f>
        <v>0</v>
      </c>
      <c r="K188" s="22">
        <f>+ROUND(J188+((O$164-J$164)*J188/J$164),-2)</f>
        <v>0</v>
      </c>
      <c r="L188" s="22">
        <f>+ROUND(K188+((O$164-K$164)*K188/K$164),-2)</f>
        <v>0</v>
      </c>
      <c r="M188" s="22">
        <f>+ROUND(L188+((O$164-L$164)*L188/L$164),-2)</f>
        <v>0</v>
      </c>
      <c r="N188" s="22">
        <f>+ROUND(M188+((O$164-M$164)*M188/M$164),-2)</f>
        <v>0</v>
      </c>
      <c r="O188" s="33">
        <f>+ROUND(N188+((O$164-N$164)*N188/N$164),-2)</f>
        <v>0</v>
      </c>
      <c r="P188" s="34"/>
      <c r="Q188" s="45">
        <f t="shared" si="40"/>
        <v>0</v>
      </c>
      <c r="R188" s="46"/>
      <c r="S188" s="47"/>
      <c r="T188" s="47"/>
    </row>
    <row r="189" ht="24.75" customHeight="1" outlineLevel="1" spans="1:20">
      <c r="A189" s="19">
        <v>14025</v>
      </c>
      <c r="B189" s="20">
        <v>1454339</v>
      </c>
      <c r="C189" s="21" t="s">
        <v>133</v>
      </c>
      <c r="D189" s="22">
        <v>0</v>
      </c>
      <c r="E189" s="22">
        <v>0</v>
      </c>
      <c r="F189" s="22">
        <f>+ROUND(E189+((O$164-E$164)*E189/E$164),-2)</f>
        <v>0</v>
      </c>
      <c r="G189" s="22">
        <f>+ROUND(F189+((O$164-F$164)*F189/F$164),-2)</f>
        <v>0</v>
      </c>
      <c r="H189" s="22">
        <f>+ROUND(G189+((O$164-G$164)*G189/G$164),-2)</f>
        <v>0</v>
      </c>
      <c r="I189" s="22">
        <f>+ROUND(H189+((O$164-H$164)*H189/H$164),-2)</f>
        <v>0</v>
      </c>
      <c r="J189" s="22">
        <f>+ROUND(I189+((O$164-I$164)*I189/I$164),-2)</f>
        <v>0</v>
      </c>
      <c r="K189" s="22">
        <f>+ROUND(J189+((O$164-J$164)*J189/J$164),-2)</f>
        <v>0</v>
      </c>
      <c r="L189" s="22">
        <f>+ROUND(K189+((O$164-K$164)*K189/K$164),-2)</f>
        <v>0</v>
      </c>
      <c r="M189" s="22">
        <f>+ROUND(L189+((O$164-L$164)*L189/L$164),-2)</f>
        <v>0</v>
      </c>
      <c r="N189" s="22">
        <f>+ROUND(M189+((O$164-M$164)*M189/M$164),-2)</f>
        <v>0</v>
      </c>
      <c r="O189" s="33">
        <f>+ROUND(N189+((O$164-N$164)*N189/N$164),-2)</f>
        <v>0</v>
      </c>
      <c r="P189" s="34"/>
      <c r="Q189" s="45">
        <f t="shared" si="40"/>
        <v>0</v>
      </c>
      <c r="R189" s="46"/>
      <c r="S189" s="47"/>
      <c r="T189" s="47"/>
    </row>
    <row r="190" ht="24.75" customHeight="1" outlineLevel="1" spans="1:20">
      <c r="A190" s="19">
        <v>14026</v>
      </c>
      <c r="B190" s="20">
        <v>1454340</v>
      </c>
      <c r="C190" s="21" t="s">
        <v>134</v>
      </c>
      <c r="D190" s="22">
        <v>0</v>
      </c>
      <c r="E190" s="22">
        <v>0</v>
      </c>
      <c r="F190" s="22">
        <f>+ROUND(E190+((O$164-E$164)*E190/E$164),-2)</f>
        <v>0</v>
      </c>
      <c r="G190" s="22">
        <f>+ROUND(F190+((O$164-F$164)*F190/F$164),-2)</f>
        <v>0</v>
      </c>
      <c r="H190" s="22">
        <f>+ROUND(G190+((O$164-G$164)*G190/G$164),-2)</f>
        <v>0</v>
      </c>
      <c r="I190" s="22">
        <f>+ROUND(H190+((O$164-H$164)*H190/H$164),-2)</f>
        <v>0</v>
      </c>
      <c r="J190" s="22">
        <f>+ROUND(I190+((O$164-I$164)*I190/I$164),-2)</f>
        <v>0</v>
      </c>
      <c r="K190" s="22">
        <f>+ROUND(J190+((O$164-J$164)*J190/J$164),-2)</f>
        <v>0</v>
      </c>
      <c r="L190" s="22">
        <f>+ROUND(K190+((O$164-K$164)*K190/K$164),-2)</f>
        <v>0</v>
      </c>
      <c r="M190" s="22">
        <f>+ROUND(L190+((O$164-L$164)*L190/L$164),-2)</f>
        <v>0</v>
      </c>
      <c r="N190" s="22">
        <f>+ROUND(M190+((O$164-M$164)*M190/M$164),-2)</f>
        <v>0</v>
      </c>
      <c r="O190" s="33">
        <f>+ROUND(N190+((O$164-N$164)*N190/N$164),-2)</f>
        <v>0</v>
      </c>
      <c r="P190" s="34"/>
      <c r="Q190" s="45">
        <f t="shared" si="40"/>
        <v>0</v>
      </c>
      <c r="R190" s="46"/>
      <c r="S190" s="47"/>
      <c r="T190" s="47"/>
    </row>
    <row r="191" ht="24.75" customHeight="1" outlineLevel="1" spans="1:20">
      <c r="A191" s="19">
        <v>14027</v>
      </c>
      <c r="B191" s="20">
        <v>1454341</v>
      </c>
      <c r="C191" s="21" t="s">
        <v>135</v>
      </c>
      <c r="D191" s="22">
        <v>605007.17</v>
      </c>
      <c r="E191" s="22">
        <v>586385.65</v>
      </c>
      <c r="F191" s="22">
        <f>+ROUND(E191+((O$164-E$164)*E191/E$164),-2)</f>
        <v>563300</v>
      </c>
      <c r="G191" s="22">
        <f>+ROUND(F191+((O$164-F$164)*F191/F$164),-2)</f>
        <v>559700</v>
      </c>
      <c r="H191" s="22">
        <f>+ROUND(G191+((O$164-G$164)*G191/G$164),-2)</f>
        <v>585500</v>
      </c>
      <c r="I191" s="22">
        <f>+ROUND(H191+((O$164-H$164)*H191/H$164),-2)</f>
        <v>619600</v>
      </c>
      <c r="J191" s="22">
        <f>+ROUND(I191+((O$164-I$164)*I191/I$164),-2)</f>
        <v>654700</v>
      </c>
      <c r="K191" s="22">
        <f>+ROUND(J191+((O$164-J$164)*J191/J$164),-2)</f>
        <v>690700</v>
      </c>
      <c r="L191" s="22">
        <f>+ROUND(K191+((O$164-K$164)*K191/K$164),-2)</f>
        <v>727600</v>
      </c>
      <c r="M191" s="22">
        <f>+ROUND(L191+((O$164-L$164)*L191/L$164),-2)</f>
        <v>725600</v>
      </c>
      <c r="N191" s="22">
        <f>+ROUND(M191+((O$164-M$164)*M191/M$164),-2)</f>
        <v>716800</v>
      </c>
      <c r="O191" s="33">
        <f>+ROUND(N191+((O$164-N$164)*N191/N$164),-2)</f>
        <v>708100</v>
      </c>
      <c r="P191" s="34"/>
      <c r="Q191" s="45">
        <f t="shared" si="40"/>
        <v>586385.65</v>
      </c>
      <c r="R191" s="46"/>
      <c r="S191" s="47"/>
      <c r="T191" s="47"/>
    </row>
    <row r="192" ht="24.75" customHeight="1" outlineLevel="1" spans="1:20">
      <c r="A192" s="19">
        <v>14030</v>
      </c>
      <c r="B192" s="20">
        <v>1454344</v>
      </c>
      <c r="C192" s="21" t="s">
        <v>136</v>
      </c>
      <c r="D192" s="22">
        <v>500000</v>
      </c>
      <c r="E192" s="22">
        <v>900000</v>
      </c>
      <c r="F192" s="22">
        <v>0</v>
      </c>
      <c r="G192" s="22">
        <v>0</v>
      </c>
      <c r="H192" s="22">
        <v>500000</v>
      </c>
      <c r="I192" s="22">
        <v>700000</v>
      </c>
      <c r="J192" s="22">
        <v>1000000</v>
      </c>
      <c r="K192" s="22">
        <v>1200000</v>
      </c>
      <c r="L192" s="22">
        <v>1400000</v>
      </c>
      <c r="M192" s="22">
        <v>1500000</v>
      </c>
      <c r="N192" s="22">
        <v>1000000</v>
      </c>
      <c r="O192" s="33">
        <v>0</v>
      </c>
      <c r="P192" s="34"/>
      <c r="Q192" s="45">
        <f t="shared" si="40"/>
        <v>900000</v>
      </c>
      <c r="R192" s="46"/>
      <c r="S192" s="47"/>
      <c r="T192" s="47"/>
    </row>
    <row r="193" ht="24.75" customHeight="1" outlineLevel="1" spans="1:20">
      <c r="A193" s="19">
        <v>14031</v>
      </c>
      <c r="B193" s="20">
        <v>1454345</v>
      </c>
      <c r="C193" s="21" t="s">
        <v>137</v>
      </c>
      <c r="D193" s="22">
        <v>0</v>
      </c>
      <c r="E193" s="22">
        <v>0</v>
      </c>
      <c r="F193" s="22">
        <f t="shared" ref="F193:F200" si="62">+ROUND(E193+((O$164-E$164)*E193/E$164),-2)</f>
        <v>0</v>
      </c>
      <c r="G193" s="22">
        <f t="shared" ref="G193:G200" si="63">+ROUND(F193+((O$164-F$164)*F193/F$164),-2)</f>
        <v>0</v>
      </c>
      <c r="H193" s="22">
        <f t="shared" ref="H193:H200" si="64">+ROUND(G193+((O$164-G$164)*G193/G$164),-2)</f>
        <v>0</v>
      </c>
      <c r="I193" s="22">
        <f t="shared" ref="I193:I200" si="65">+ROUND(H193+((O$164-H$164)*H193/H$164),-2)</f>
        <v>0</v>
      </c>
      <c r="J193" s="22">
        <f t="shared" ref="J193:J200" si="66">+ROUND(I193+((O$164-I$164)*I193/I$164),-2)</f>
        <v>0</v>
      </c>
      <c r="K193" s="22">
        <f t="shared" ref="K193:K200" si="67">+ROUND(J193+((O$164-J$164)*J193/J$164),-2)</f>
        <v>0</v>
      </c>
      <c r="L193" s="22">
        <f t="shared" ref="L193:L200" si="68">+ROUND(K193+((O$164-K$164)*K193/K$164),-2)</f>
        <v>0</v>
      </c>
      <c r="M193" s="22">
        <f t="shared" ref="M193:M200" si="69">+ROUND(L193+((O$164-L$164)*L193/L$164),-2)</f>
        <v>0</v>
      </c>
      <c r="N193" s="22">
        <f t="shared" ref="N193:N200" si="70">+ROUND(M193+((O$164-M$164)*M193/M$164),-2)</f>
        <v>0</v>
      </c>
      <c r="O193" s="33">
        <f t="shared" ref="O193:O200" si="71">+ROUND(N193+((O$164-N$164)*N193/N$164),-2)</f>
        <v>0</v>
      </c>
      <c r="P193" s="34"/>
      <c r="Q193" s="45">
        <f t="shared" si="40"/>
        <v>0</v>
      </c>
      <c r="R193" s="46"/>
      <c r="S193" s="47"/>
      <c r="T193" s="47"/>
    </row>
    <row r="194" ht="24.75" customHeight="1" outlineLevel="1" spans="1:20">
      <c r="A194" s="19">
        <v>14032</v>
      </c>
      <c r="B194" s="20">
        <v>1454346</v>
      </c>
      <c r="C194" s="21" t="s">
        <v>138</v>
      </c>
      <c r="D194" s="22">
        <v>0</v>
      </c>
      <c r="E194" s="22">
        <v>0</v>
      </c>
      <c r="F194" s="22">
        <f t="shared" si="62"/>
        <v>0</v>
      </c>
      <c r="G194" s="22">
        <f t="shared" si="63"/>
        <v>0</v>
      </c>
      <c r="H194" s="22">
        <f t="shared" si="64"/>
        <v>0</v>
      </c>
      <c r="I194" s="22">
        <f t="shared" si="65"/>
        <v>0</v>
      </c>
      <c r="J194" s="22">
        <f t="shared" si="66"/>
        <v>0</v>
      </c>
      <c r="K194" s="22">
        <f t="shared" si="67"/>
        <v>0</v>
      </c>
      <c r="L194" s="22">
        <f t="shared" si="68"/>
        <v>0</v>
      </c>
      <c r="M194" s="22">
        <f t="shared" si="69"/>
        <v>0</v>
      </c>
      <c r="N194" s="22">
        <f t="shared" si="70"/>
        <v>0</v>
      </c>
      <c r="O194" s="33">
        <f t="shared" si="71"/>
        <v>0</v>
      </c>
      <c r="P194" s="34"/>
      <c r="Q194" s="45">
        <f t="shared" si="40"/>
        <v>0</v>
      </c>
      <c r="R194" s="46"/>
      <c r="S194" s="47"/>
      <c r="T194" s="47"/>
    </row>
    <row r="195" ht="24.75" customHeight="1" outlineLevel="1" spans="1:20">
      <c r="A195" s="19">
        <v>14033</v>
      </c>
      <c r="B195" s="20">
        <v>1454347</v>
      </c>
      <c r="C195" s="21" t="s">
        <v>139</v>
      </c>
      <c r="D195" s="22">
        <v>0</v>
      </c>
      <c r="E195" s="22">
        <v>0</v>
      </c>
      <c r="F195" s="22">
        <f t="shared" si="62"/>
        <v>0</v>
      </c>
      <c r="G195" s="22">
        <f t="shared" si="63"/>
        <v>0</v>
      </c>
      <c r="H195" s="22">
        <f t="shared" si="64"/>
        <v>0</v>
      </c>
      <c r="I195" s="22">
        <f t="shared" si="65"/>
        <v>0</v>
      </c>
      <c r="J195" s="22">
        <f t="shared" si="66"/>
        <v>0</v>
      </c>
      <c r="K195" s="22">
        <f t="shared" si="67"/>
        <v>0</v>
      </c>
      <c r="L195" s="22">
        <f t="shared" si="68"/>
        <v>0</v>
      </c>
      <c r="M195" s="22">
        <f t="shared" si="69"/>
        <v>0</v>
      </c>
      <c r="N195" s="22">
        <f t="shared" si="70"/>
        <v>0</v>
      </c>
      <c r="O195" s="33">
        <f t="shared" si="71"/>
        <v>0</v>
      </c>
      <c r="P195" s="34"/>
      <c r="Q195" s="45">
        <f t="shared" si="40"/>
        <v>0</v>
      </c>
      <c r="R195" s="46"/>
      <c r="S195" s="47"/>
      <c r="T195" s="47"/>
    </row>
    <row r="196" ht="24.75" customHeight="1" outlineLevel="1" spans="1:20">
      <c r="A196" s="19">
        <v>14034</v>
      </c>
      <c r="B196" s="20">
        <v>1454348</v>
      </c>
      <c r="C196" s="21" t="s">
        <v>140</v>
      </c>
      <c r="D196" s="22">
        <v>0</v>
      </c>
      <c r="E196" s="22">
        <v>0</v>
      </c>
      <c r="F196" s="22">
        <f t="shared" si="62"/>
        <v>0</v>
      </c>
      <c r="G196" s="22">
        <f t="shared" si="63"/>
        <v>0</v>
      </c>
      <c r="H196" s="22">
        <f t="shared" si="64"/>
        <v>0</v>
      </c>
      <c r="I196" s="22">
        <f t="shared" si="65"/>
        <v>0</v>
      </c>
      <c r="J196" s="22">
        <f t="shared" si="66"/>
        <v>0</v>
      </c>
      <c r="K196" s="22">
        <f t="shared" si="67"/>
        <v>0</v>
      </c>
      <c r="L196" s="22">
        <f t="shared" si="68"/>
        <v>0</v>
      </c>
      <c r="M196" s="22">
        <f t="shared" si="69"/>
        <v>0</v>
      </c>
      <c r="N196" s="22">
        <f t="shared" si="70"/>
        <v>0</v>
      </c>
      <c r="O196" s="33">
        <f t="shared" si="71"/>
        <v>0</v>
      </c>
      <c r="P196" s="34"/>
      <c r="Q196" s="45">
        <f t="shared" si="40"/>
        <v>0</v>
      </c>
      <c r="R196" s="46"/>
      <c r="S196" s="47"/>
      <c r="T196" s="47"/>
    </row>
    <row r="197" ht="24.75" customHeight="1" outlineLevel="1" spans="1:20">
      <c r="A197" s="19">
        <v>14035</v>
      </c>
      <c r="B197" s="20">
        <v>1454349</v>
      </c>
      <c r="C197" s="21" t="s">
        <v>141</v>
      </c>
      <c r="D197" s="22">
        <v>1506648</v>
      </c>
      <c r="E197" s="22">
        <v>627494</v>
      </c>
      <c r="F197" s="22">
        <f t="shared" si="62"/>
        <v>602800</v>
      </c>
      <c r="G197" s="22">
        <f t="shared" si="63"/>
        <v>598900</v>
      </c>
      <c r="H197" s="22">
        <f t="shared" si="64"/>
        <v>626500</v>
      </c>
      <c r="I197" s="22">
        <f t="shared" si="65"/>
        <v>663000</v>
      </c>
      <c r="J197" s="22">
        <f t="shared" si="66"/>
        <v>700500</v>
      </c>
      <c r="K197" s="22">
        <f t="shared" si="67"/>
        <v>739000</v>
      </c>
      <c r="L197" s="22">
        <f t="shared" si="68"/>
        <v>778500</v>
      </c>
      <c r="M197" s="22">
        <f t="shared" si="69"/>
        <v>776300</v>
      </c>
      <c r="N197" s="22">
        <f t="shared" si="70"/>
        <v>766800</v>
      </c>
      <c r="O197" s="33">
        <f t="shared" si="71"/>
        <v>757500</v>
      </c>
      <c r="P197" s="34"/>
      <c r="Q197" s="45">
        <f t="shared" ref="Q197:Q221" si="72">+E197</f>
        <v>627494</v>
      </c>
      <c r="R197" s="46"/>
      <c r="S197" s="47"/>
      <c r="T197" s="47"/>
    </row>
    <row r="198" ht="24.75" customHeight="1" outlineLevel="1" spans="1:20">
      <c r="A198" s="19">
        <v>14036</v>
      </c>
      <c r="B198" s="20">
        <v>1454350</v>
      </c>
      <c r="C198" s="21" t="s">
        <v>142</v>
      </c>
      <c r="D198" s="22">
        <v>636559.973</v>
      </c>
      <c r="E198" s="22">
        <v>584225.858</v>
      </c>
      <c r="F198" s="22">
        <f t="shared" si="62"/>
        <v>561300</v>
      </c>
      <c r="G198" s="22">
        <f t="shared" si="63"/>
        <v>557700</v>
      </c>
      <c r="H198" s="22">
        <f t="shared" si="64"/>
        <v>583400</v>
      </c>
      <c r="I198" s="22">
        <f t="shared" si="65"/>
        <v>617300</v>
      </c>
      <c r="J198" s="22">
        <f t="shared" si="66"/>
        <v>652200</v>
      </c>
      <c r="K198" s="22">
        <f t="shared" si="67"/>
        <v>688100</v>
      </c>
      <c r="L198" s="22">
        <f t="shared" si="68"/>
        <v>724900</v>
      </c>
      <c r="M198" s="22">
        <f t="shared" si="69"/>
        <v>722900</v>
      </c>
      <c r="N198" s="22">
        <f t="shared" si="70"/>
        <v>714100</v>
      </c>
      <c r="O198" s="33">
        <f t="shared" si="71"/>
        <v>705500</v>
      </c>
      <c r="P198" s="34"/>
      <c r="Q198" s="45">
        <f t="shared" si="72"/>
        <v>584225.858</v>
      </c>
      <c r="R198" s="46"/>
      <c r="S198" s="47"/>
      <c r="T198" s="47"/>
    </row>
    <row r="199" ht="24.75" customHeight="1" outlineLevel="1" spans="1:20">
      <c r="A199" s="19">
        <v>14037</v>
      </c>
      <c r="B199" s="20">
        <v>1454351</v>
      </c>
      <c r="C199" s="21" t="s">
        <v>143</v>
      </c>
      <c r="D199" s="22">
        <v>26249802.815</v>
      </c>
      <c r="E199" s="22">
        <v>25361349.607</v>
      </c>
      <c r="F199" s="22">
        <f t="shared" si="62"/>
        <v>24364900</v>
      </c>
      <c r="G199" s="22">
        <f t="shared" si="63"/>
        <v>24207600</v>
      </c>
      <c r="H199" s="22">
        <f t="shared" si="64"/>
        <v>25322300</v>
      </c>
      <c r="I199" s="22">
        <f t="shared" si="65"/>
        <v>26795800</v>
      </c>
      <c r="J199" s="22">
        <f t="shared" si="66"/>
        <v>28312300</v>
      </c>
      <c r="K199" s="22">
        <f t="shared" si="67"/>
        <v>29869600</v>
      </c>
      <c r="L199" s="22">
        <f t="shared" si="68"/>
        <v>31465200</v>
      </c>
      <c r="M199" s="22">
        <f t="shared" si="69"/>
        <v>31376600</v>
      </c>
      <c r="N199" s="22">
        <f t="shared" si="70"/>
        <v>30994500</v>
      </c>
      <c r="O199" s="33">
        <f t="shared" si="71"/>
        <v>30619900</v>
      </c>
      <c r="P199" s="34"/>
      <c r="Q199" s="45">
        <f t="shared" si="72"/>
        <v>25361349.607</v>
      </c>
      <c r="R199" s="46"/>
      <c r="S199" s="47"/>
      <c r="T199" s="47"/>
    </row>
    <row r="200" ht="24.75" customHeight="1" outlineLevel="1" spans="1:20">
      <c r="A200" s="19">
        <v>14038</v>
      </c>
      <c r="B200" s="20">
        <v>1454352</v>
      </c>
      <c r="C200" s="21" t="s">
        <v>144</v>
      </c>
      <c r="D200" s="22">
        <v>0</v>
      </c>
      <c r="E200" s="22">
        <v>0</v>
      </c>
      <c r="F200" s="22">
        <f t="shared" si="62"/>
        <v>0</v>
      </c>
      <c r="G200" s="22">
        <f t="shared" si="63"/>
        <v>0</v>
      </c>
      <c r="H200" s="22">
        <f t="shared" si="64"/>
        <v>0</v>
      </c>
      <c r="I200" s="22">
        <f t="shared" si="65"/>
        <v>0</v>
      </c>
      <c r="J200" s="22">
        <f t="shared" si="66"/>
        <v>0</v>
      </c>
      <c r="K200" s="22">
        <f t="shared" si="67"/>
        <v>0</v>
      </c>
      <c r="L200" s="22">
        <f t="shared" si="68"/>
        <v>0</v>
      </c>
      <c r="M200" s="22">
        <f t="shared" si="69"/>
        <v>0</v>
      </c>
      <c r="N200" s="22">
        <f t="shared" si="70"/>
        <v>0</v>
      </c>
      <c r="O200" s="33">
        <f t="shared" si="71"/>
        <v>0</v>
      </c>
      <c r="P200" s="34"/>
      <c r="Q200" s="45">
        <f t="shared" si="72"/>
        <v>0</v>
      </c>
      <c r="R200" s="46"/>
      <c r="S200" s="47"/>
      <c r="T200" s="47"/>
    </row>
    <row r="201" ht="24.75" customHeight="1" outlineLevel="1" spans="1:20">
      <c r="A201" s="19">
        <v>14039</v>
      </c>
      <c r="B201" s="20">
        <v>1454353</v>
      </c>
      <c r="C201" s="21" t="s">
        <v>145</v>
      </c>
      <c r="D201" s="22">
        <v>792029722.686</v>
      </c>
      <c r="E201" s="22">
        <v>831409058.619</v>
      </c>
      <c r="F201" s="22">
        <v>750000000</v>
      </c>
      <c r="G201" s="22">
        <v>750000000</v>
      </c>
      <c r="H201" s="22">
        <v>750000000</v>
      </c>
      <c r="I201" s="22">
        <v>750000000</v>
      </c>
      <c r="J201" s="22">
        <v>750000000</v>
      </c>
      <c r="K201" s="22">
        <v>750000000</v>
      </c>
      <c r="L201" s="22">
        <v>750000000</v>
      </c>
      <c r="M201" s="22">
        <v>750000000</v>
      </c>
      <c r="N201" s="22">
        <v>750000000</v>
      </c>
      <c r="O201" s="33">
        <v>750000000</v>
      </c>
      <c r="P201" s="34"/>
      <c r="Q201" s="45">
        <f t="shared" si="72"/>
        <v>831409058.619</v>
      </c>
      <c r="R201" s="46"/>
      <c r="S201" s="47"/>
      <c r="T201" s="47"/>
    </row>
    <row r="202" ht="24.75" customHeight="1" outlineLevel="1" spans="1:20">
      <c r="A202" s="19">
        <v>14040</v>
      </c>
      <c r="B202" s="20">
        <v>1454354</v>
      </c>
      <c r="C202" s="21" t="s">
        <v>146</v>
      </c>
      <c r="D202" s="22">
        <v>0</v>
      </c>
      <c r="E202" s="22">
        <v>0</v>
      </c>
      <c r="F202" s="22">
        <f t="shared" ref="F202:F209" si="73">+ROUND(E202+((O$164-E$164)*E202/E$164),-2)</f>
        <v>0</v>
      </c>
      <c r="G202" s="22">
        <f t="shared" ref="G202:G209" si="74">+ROUND(F202+((O$164-F$164)*F202/F$164),-2)</f>
        <v>0</v>
      </c>
      <c r="H202" s="22">
        <f t="shared" ref="H202:H209" si="75">+ROUND(G202+((O$164-G$164)*G202/G$164),-2)</f>
        <v>0</v>
      </c>
      <c r="I202" s="22">
        <f t="shared" ref="I202:I209" si="76">+ROUND(H202+((O$164-H$164)*H202/H$164),-2)</f>
        <v>0</v>
      </c>
      <c r="J202" s="22">
        <f t="shared" ref="J202:J209" si="77">+ROUND(I202+((O$164-I$164)*I202/I$164),-2)</f>
        <v>0</v>
      </c>
      <c r="K202" s="22">
        <f t="shared" ref="K202:K209" si="78">+ROUND(J202+((O$164-J$164)*J202/J$164),-2)</f>
        <v>0</v>
      </c>
      <c r="L202" s="22">
        <f t="shared" ref="L202:L209" si="79">+ROUND(K202+((O$164-K$164)*K202/K$164),-2)</f>
        <v>0</v>
      </c>
      <c r="M202" s="22">
        <f t="shared" ref="M202:M209" si="80">+ROUND(L202+((O$164-L$164)*L202/L$164),-2)</f>
        <v>0</v>
      </c>
      <c r="N202" s="22">
        <f t="shared" ref="N202:N209" si="81">+ROUND(M202+((O$164-M$164)*M202/M$164),-2)</f>
        <v>0</v>
      </c>
      <c r="O202" s="33">
        <f t="shared" ref="O202:O209" si="82">+ROUND(N202+((O$164-N$164)*N202/N$164),-2)</f>
        <v>0</v>
      </c>
      <c r="P202" s="34"/>
      <c r="Q202" s="45">
        <f t="shared" si="72"/>
        <v>0</v>
      </c>
      <c r="R202" s="46"/>
      <c r="S202" s="47"/>
      <c r="T202" s="47"/>
    </row>
    <row r="203" ht="24.75" customHeight="1" outlineLevel="1" spans="1:20">
      <c r="A203" s="19">
        <v>14041</v>
      </c>
      <c r="B203" s="20">
        <v>1454355</v>
      </c>
      <c r="C203" s="21" t="s">
        <v>147</v>
      </c>
      <c r="D203" s="22">
        <v>0</v>
      </c>
      <c r="E203" s="22">
        <v>0</v>
      </c>
      <c r="F203" s="22">
        <f t="shared" si="73"/>
        <v>0</v>
      </c>
      <c r="G203" s="22">
        <f t="shared" si="74"/>
        <v>0</v>
      </c>
      <c r="H203" s="22">
        <f t="shared" si="75"/>
        <v>0</v>
      </c>
      <c r="I203" s="22">
        <f t="shared" si="76"/>
        <v>0</v>
      </c>
      <c r="J203" s="22">
        <f t="shared" si="77"/>
        <v>0</v>
      </c>
      <c r="K203" s="22">
        <f t="shared" si="78"/>
        <v>0</v>
      </c>
      <c r="L203" s="22">
        <f t="shared" si="79"/>
        <v>0</v>
      </c>
      <c r="M203" s="22">
        <f t="shared" si="80"/>
        <v>0</v>
      </c>
      <c r="N203" s="22">
        <f t="shared" si="81"/>
        <v>0</v>
      </c>
      <c r="O203" s="33">
        <f t="shared" si="82"/>
        <v>0</v>
      </c>
      <c r="P203" s="34"/>
      <c r="Q203" s="45">
        <f t="shared" si="72"/>
        <v>0</v>
      </c>
      <c r="R203" s="46"/>
      <c r="S203" s="47"/>
      <c r="T203" s="47"/>
    </row>
    <row r="204" ht="24.75" customHeight="1" outlineLevel="1" spans="1:20">
      <c r="A204" s="19">
        <v>14042</v>
      </c>
      <c r="B204" s="20">
        <v>1454356</v>
      </c>
      <c r="C204" s="21" t="s">
        <v>148</v>
      </c>
      <c r="D204" s="22">
        <v>0</v>
      </c>
      <c r="E204" s="22">
        <v>0</v>
      </c>
      <c r="F204" s="22">
        <f t="shared" si="73"/>
        <v>0</v>
      </c>
      <c r="G204" s="22">
        <f t="shared" si="74"/>
        <v>0</v>
      </c>
      <c r="H204" s="22">
        <f t="shared" si="75"/>
        <v>0</v>
      </c>
      <c r="I204" s="22">
        <f t="shared" si="76"/>
        <v>0</v>
      </c>
      <c r="J204" s="22">
        <f t="shared" si="77"/>
        <v>0</v>
      </c>
      <c r="K204" s="22">
        <f t="shared" si="78"/>
        <v>0</v>
      </c>
      <c r="L204" s="22">
        <f t="shared" si="79"/>
        <v>0</v>
      </c>
      <c r="M204" s="22">
        <f t="shared" si="80"/>
        <v>0</v>
      </c>
      <c r="N204" s="22">
        <f t="shared" si="81"/>
        <v>0</v>
      </c>
      <c r="O204" s="33">
        <f t="shared" si="82"/>
        <v>0</v>
      </c>
      <c r="P204" s="34"/>
      <c r="Q204" s="45">
        <f t="shared" si="72"/>
        <v>0</v>
      </c>
      <c r="R204" s="46"/>
      <c r="S204" s="47"/>
      <c r="T204" s="47"/>
    </row>
    <row r="205" ht="24.75" customHeight="1" outlineLevel="1" spans="1:20">
      <c r="A205" s="19">
        <v>14044</v>
      </c>
      <c r="B205" s="20">
        <v>1454358</v>
      </c>
      <c r="C205" s="21" t="s">
        <v>149</v>
      </c>
      <c r="D205" s="22">
        <v>0</v>
      </c>
      <c r="E205" s="22">
        <v>0</v>
      </c>
      <c r="F205" s="22">
        <f t="shared" si="73"/>
        <v>0</v>
      </c>
      <c r="G205" s="22">
        <f t="shared" si="74"/>
        <v>0</v>
      </c>
      <c r="H205" s="22">
        <f t="shared" si="75"/>
        <v>0</v>
      </c>
      <c r="I205" s="22">
        <f t="shared" si="76"/>
        <v>0</v>
      </c>
      <c r="J205" s="22">
        <f t="shared" si="77"/>
        <v>0</v>
      </c>
      <c r="K205" s="22">
        <f t="shared" si="78"/>
        <v>0</v>
      </c>
      <c r="L205" s="22">
        <f t="shared" si="79"/>
        <v>0</v>
      </c>
      <c r="M205" s="22">
        <f t="shared" si="80"/>
        <v>0</v>
      </c>
      <c r="N205" s="22">
        <f t="shared" si="81"/>
        <v>0</v>
      </c>
      <c r="O205" s="33">
        <f t="shared" si="82"/>
        <v>0</v>
      </c>
      <c r="P205" s="34"/>
      <c r="Q205" s="45">
        <f t="shared" si="72"/>
        <v>0</v>
      </c>
      <c r="R205" s="46"/>
      <c r="S205" s="47"/>
      <c r="T205" s="47"/>
    </row>
    <row r="206" ht="24.75" customHeight="1" outlineLevel="1" spans="1:20">
      <c r="A206" s="19">
        <v>14045</v>
      </c>
      <c r="B206" s="20">
        <v>1454359</v>
      </c>
      <c r="C206" s="21" t="s">
        <v>150</v>
      </c>
      <c r="D206" s="22">
        <v>0</v>
      </c>
      <c r="E206" s="22">
        <v>0</v>
      </c>
      <c r="F206" s="22">
        <f t="shared" si="73"/>
        <v>0</v>
      </c>
      <c r="G206" s="22">
        <f t="shared" si="74"/>
        <v>0</v>
      </c>
      <c r="H206" s="22">
        <f t="shared" si="75"/>
        <v>0</v>
      </c>
      <c r="I206" s="22">
        <f t="shared" si="76"/>
        <v>0</v>
      </c>
      <c r="J206" s="22">
        <f t="shared" si="77"/>
        <v>0</v>
      </c>
      <c r="K206" s="22">
        <f t="shared" si="78"/>
        <v>0</v>
      </c>
      <c r="L206" s="22">
        <f t="shared" si="79"/>
        <v>0</v>
      </c>
      <c r="M206" s="22">
        <f t="shared" si="80"/>
        <v>0</v>
      </c>
      <c r="N206" s="22">
        <f t="shared" si="81"/>
        <v>0</v>
      </c>
      <c r="O206" s="33">
        <f t="shared" si="82"/>
        <v>0</v>
      </c>
      <c r="P206" s="34"/>
      <c r="Q206" s="45">
        <f t="shared" si="72"/>
        <v>0</v>
      </c>
      <c r="R206" s="46"/>
      <c r="S206" s="47"/>
      <c r="T206" s="47"/>
    </row>
    <row r="207" ht="24.75" customHeight="1" outlineLevel="1" spans="1:20">
      <c r="A207" s="19">
        <v>14046</v>
      </c>
      <c r="B207" s="20">
        <v>1454360</v>
      </c>
      <c r="C207" s="21" t="s">
        <v>151</v>
      </c>
      <c r="D207" s="22">
        <v>0</v>
      </c>
      <c r="E207" s="22">
        <v>0</v>
      </c>
      <c r="F207" s="22">
        <f t="shared" si="73"/>
        <v>0</v>
      </c>
      <c r="G207" s="22">
        <f t="shared" si="74"/>
        <v>0</v>
      </c>
      <c r="H207" s="22">
        <f t="shared" si="75"/>
        <v>0</v>
      </c>
      <c r="I207" s="22">
        <f t="shared" si="76"/>
        <v>0</v>
      </c>
      <c r="J207" s="22">
        <f t="shared" si="77"/>
        <v>0</v>
      </c>
      <c r="K207" s="22">
        <f t="shared" si="78"/>
        <v>0</v>
      </c>
      <c r="L207" s="22">
        <f t="shared" si="79"/>
        <v>0</v>
      </c>
      <c r="M207" s="22">
        <f t="shared" si="80"/>
        <v>0</v>
      </c>
      <c r="N207" s="22">
        <f t="shared" si="81"/>
        <v>0</v>
      </c>
      <c r="O207" s="33">
        <f t="shared" si="82"/>
        <v>0</v>
      </c>
      <c r="P207" s="34"/>
      <c r="Q207" s="45">
        <f t="shared" si="72"/>
        <v>0</v>
      </c>
      <c r="R207" s="46"/>
      <c r="S207" s="47"/>
      <c r="T207" s="47"/>
    </row>
    <row r="208" ht="24.75" customHeight="1" outlineLevel="1" spans="1:20">
      <c r="A208" s="19">
        <v>14047</v>
      </c>
      <c r="B208" s="20">
        <v>1454361</v>
      </c>
      <c r="C208" s="21" t="s">
        <v>152</v>
      </c>
      <c r="D208" s="22">
        <v>0</v>
      </c>
      <c r="E208" s="22">
        <v>0</v>
      </c>
      <c r="F208" s="22">
        <f t="shared" si="73"/>
        <v>0</v>
      </c>
      <c r="G208" s="22">
        <f t="shared" si="74"/>
        <v>0</v>
      </c>
      <c r="H208" s="22">
        <f t="shared" si="75"/>
        <v>0</v>
      </c>
      <c r="I208" s="22">
        <f t="shared" si="76"/>
        <v>0</v>
      </c>
      <c r="J208" s="22">
        <f t="shared" si="77"/>
        <v>0</v>
      </c>
      <c r="K208" s="22">
        <f t="shared" si="78"/>
        <v>0</v>
      </c>
      <c r="L208" s="22">
        <f t="shared" si="79"/>
        <v>0</v>
      </c>
      <c r="M208" s="22">
        <f t="shared" si="80"/>
        <v>0</v>
      </c>
      <c r="N208" s="22">
        <f t="shared" si="81"/>
        <v>0</v>
      </c>
      <c r="O208" s="33">
        <f t="shared" si="82"/>
        <v>0</v>
      </c>
      <c r="P208" s="34"/>
      <c r="Q208" s="45">
        <f t="shared" si="72"/>
        <v>0</v>
      </c>
      <c r="R208" s="46"/>
      <c r="S208" s="47"/>
      <c r="T208" s="47"/>
    </row>
    <row r="209" ht="24.75" customHeight="1" outlineLevel="1" spans="1:20">
      <c r="A209" s="19">
        <v>14048</v>
      </c>
      <c r="B209" s="20">
        <v>1454362</v>
      </c>
      <c r="C209" s="21" t="s">
        <v>153</v>
      </c>
      <c r="D209" s="22">
        <v>0</v>
      </c>
      <c r="E209" s="22">
        <v>0</v>
      </c>
      <c r="F209" s="22">
        <f t="shared" si="73"/>
        <v>0</v>
      </c>
      <c r="G209" s="22">
        <f t="shared" si="74"/>
        <v>0</v>
      </c>
      <c r="H209" s="22">
        <f t="shared" si="75"/>
        <v>0</v>
      </c>
      <c r="I209" s="22">
        <f t="shared" si="76"/>
        <v>0</v>
      </c>
      <c r="J209" s="22">
        <f t="shared" si="77"/>
        <v>0</v>
      </c>
      <c r="K209" s="22">
        <f t="shared" si="78"/>
        <v>0</v>
      </c>
      <c r="L209" s="22">
        <f t="shared" si="79"/>
        <v>0</v>
      </c>
      <c r="M209" s="22">
        <f t="shared" si="80"/>
        <v>0</v>
      </c>
      <c r="N209" s="22">
        <f t="shared" si="81"/>
        <v>0</v>
      </c>
      <c r="O209" s="33">
        <f t="shared" si="82"/>
        <v>0</v>
      </c>
      <c r="P209" s="34"/>
      <c r="Q209" s="45">
        <f t="shared" si="72"/>
        <v>0</v>
      </c>
      <c r="R209" s="46"/>
      <c r="S209" s="47"/>
      <c r="T209" s="47"/>
    </row>
    <row r="210" ht="24.75" customHeight="1" outlineLevel="1" spans="1:20">
      <c r="A210" s="19">
        <v>14013</v>
      </c>
      <c r="B210" s="20">
        <v>1454325</v>
      </c>
      <c r="C210" s="21" t="s">
        <v>154</v>
      </c>
      <c r="D210" s="22">
        <v>14476046.091</v>
      </c>
      <c r="E210" s="22">
        <v>14617658.324</v>
      </c>
      <c r="F210" s="22">
        <f>+ROUND(E210+((O$165-E$165)*E210/E$165),-2)</f>
        <v>15079000</v>
      </c>
      <c r="G210" s="22">
        <f>+ROUND(F210+((O$165-F$165)*F210/F$165),-2)</f>
        <v>15541900</v>
      </c>
      <c r="H210" s="22">
        <f>+ROUND(G210+((O$165-G$165)*G210/G$165),-2)</f>
        <v>15977100</v>
      </c>
      <c r="I210" s="22">
        <f>+ROUND(H210+((O$165-H$165)*H210/H$165),-2)</f>
        <v>16374000</v>
      </c>
      <c r="J210" s="22">
        <f>+ROUND(I210+((O$165-I$165)*I210/I$165),-2)</f>
        <v>16706500</v>
      </c>
      <c r="K210" s="22">
        <f>+ROUND(J210+((O$165-J$165)*J210/J$165),-2)</f>
        <v>16994300</v>
      </c>
      <c r="L210" s="22">
        <f>+ROUND(K210+((O$165-K$165)*K210/K$165),-2)</f>
        <v>17215500</v>
      </c>
      <c r="M210" s="22">
        <f>+ROUND(L210+((O$165-L$165)*L210/L$165),-2)</f>
        <v>17350800</v>
      </c>
      <c r="N210" s="22">
        <f>+ROUND(M210+((O$165-M$165)*M210/M$165),-2)</f>
        <v>17388800</v>
      </c>
      <c r="O210" s="33">
        <f>+ROUND(N210+((O$165-N$165)*N210/N$165),-2)</f>
        <v>17395000</v>
      </c>
      <c r="P210" s="34"/>
      <c r="Q210" s="45">
        <f t="shared" si="72"/>
        <v>14617658.324</v>
      </c>
      <c r="R210" s="46"/>
      <c r="S210" s="47"/>
      <c r="T210" s="47"/>
    </row>
    <row r="211" ht="24.75" customHeight="1" outlineLevel="1" spans="1:20">
      <c r="A211" s="19">
        <v>14014</v>
      </c>
      <c r="B211" s="20">
        <v>1454326</v>
      </c>
      <c r="C211" s="21" t="s">
        <v>155</v>
      </c>
      <c r="D211" s="22">
        <v>0</v>
      </c>
      <c r="E211" s="22">
        <v>0</v>
      </c>
      <c r="F211" s="22">
        <f>+ROUND(E211+((O$165-E$165)*E211/E$165),-2)</f>
        <v>0</v>
      </c>
      <c r="G211" s="22">
        <f>+ROUND(F211+((O$165-F$165)*F211/F$165),-2)</f>
        <v>0</v>
      </c>
      <c r="H211" s="22">
        <f>+ROUND(G211+((O$165-G$165)*G211/G$165),-2)</f>
        <v>0</v>
      </c>
      <c r="I211" s="22">
        <f>+ROUND(H211+((O$165-H$165)*H211/H$165),-2)</f>
        <v>0</v>
      </c>
      <c r="J211" s="22">
        <f>+ROUND(I211+((O$165-I$165)*I211/I$165),-2)</f>
        <v>0</v>
      </c>
      <c r="K211" s="22">
        <f>+ROUND(J211+((O$165-J$165)*J211/J$165),-2)</f>
        <v>0</v>
      </c>
      <c r="L211" s="22">
        <f>+ROUND(K211+((O$165-K$165)*K211/K$165),-2)</f>
        <v>0</v>
      </c>
      <c r="M211" s="22">
        <f>+ROUND(L211+((O$165-L$165)*L211/L$165),-2)</f>
        <v>0</v>
      </c>
      <c r="N211" s="22">
        <f>+ROUND(M211+((O$165-M$165)*M211/M$165),-2)</f>
        <v>0</v>
      </c>
      <c r="O211" s="33">
        <f>+ROUND(N211+((O$165-N$165)*N211/N$165),-2)</f>
        <v>0</v>
      </c>
      <c r="P211" s="34"/>
      <c r="Q211" s="45">
        <f t="shared" si="72"/>
        <v>0</v>
      </c>
      <c r="R211" s="46"/>
      <c r="S211" s="47"/>
      <c r="T211" s="47"/>
    </row>
    <row r="212" ht="24.75" customHeight="1" outlineLevel="1" spans="1:20">
      <c r="A212" s="19">
        <v>14015</v>
      </c>
      <c r="B212" s="20">
        <v>1454327</v>
      </c>
      <c r="C212" s="21" t="s">
        <v>156</v>
      </c>
      <c r="D212" s="22">
        <v>522545213.199</v>
      </c>
      <c r="E212" s="22">
        <v>525154455.013</v>
      </c>
      <c r="F212" s="22">
        <f>+F165-F187-F210-F211-F213-F214-F215</f>
        <v>524493400</v>
      </c>
      <c r="G212" s="22">
        <f t="shared" ref="G212:O212" si="83">+G165-G187-G210-G211-G213-G214-G215</f>
        <v>525262900</v>
      </c>
      <c r="H212" s="22">
        <f t="shared" si="83"/>
        <v>526331900</v>
      </c>
      <c r="I212" s="22">
        <f t="shared" si="83"/>
        <v>528205600</v>
      </c>
      <c r="J212" s="22">
        <f t="shared" si="83"/>
        <v>529401200</v>
      </c>
      <c r="K212" s="22">
        <f t="shared" si="83"/>
        <v>531290500</v>
      </c>
      <c r="L212" s="22">
        <f t="shared" si="83"/>
        <v>533814900</v>
      </c>
      <c r="M212" s="22">
        <f t="shared" si="83"/>
        <v>536781800</v>
      </c>
      <c r="N212" s="22">
        <f t="shared" si="83"/>
        <v>537757600</v>
      </c>
      <c r="O212" s="33">
        <f t="shared" si="83"/>
        <v>537948800</v>
      </c>
      <c r="P212" s="34"/>
      <c r="Q212" s="45">
        <f t="shared" si="72"/>
        <v>525154455.013</v>
      </c>
      <c r="R212" s="46"/>
      <c r="S212" s="47"/>
      <c r="T212" s="47"/>
    </row>
    <row r="213" ht="24.75" customHeight="1" outlineLevel="1" spans="1:20">
      <c r="A213" s="19">
        <v>14016</v>
      </c>
      <c r="B213" s="20">
        <v>1454328</v>
      </c>
      <c r="C213" s="21" t="s">
        <v>157</v>
      </c>
      <c r="D213" s="22">
        <v>6277584.471</v>
      </c>
      <c r="E213" s="22">
        <v>6240610.419</v>
      </c>
      <c r="F213" s="22">
        <f>+ROUND(E213+((O$165-E$165)*E213/E$165),-2)</f>
        <v>6437600</v>
      </c>
      <c r="G213" s="22">
        <f>+ROUND(F213+((O$165-F$165)*F213/F$165),-2)</f>
        <v>6635200</v>
      </c>
      <c r="H213" s="22">
        <f>+ROUND(G213+((O$165-G$165)*G213/G$165),-2)</f>
        <v>6821000</v>
      </c>
      <c r="I213" s="22">
        <f>+ROUND(H213+((O$165-H$165)*H213/H$165),-2)</f>
        <v>6990400</v>
      </c>
      <c r="J213" s="22">
        <f>+ROUND(I213+((O$165-I$165)*I213/I$165),-2)</f>
        <v>7132300</v>
      </c>
      <c r="K213" s="22">
        <f>+ROUND(J213+((O$165-J$165)*J213/J$165),-2)</f>
        <v>7255200</v>
      </c>
      <c r="L213" s="22">
        <f>+ROUND(K213+((O$165-K$165)*K213/K$165),-2)</f>
        <v>7349600</v>
      </c>
      <c r="M213" s="22">
        <f>+ROUND(L213+((O$165-L$165)*L213/L$165),-2)</f>
        <v>7407400</v>
      </c>
      <c r="N213" s="22">
        <f>+ROUND(M213+((O$165-M$165)*M213/M$165),-2)</f>
        <v>7423600</v>
      </c>
      <c r="O213" s="33">
        <f>+ROUND(N213+((O$165-N$165)*N213/N$165),-2)</f>
        <v>7426200</v>
      </c>
      <c r="P213" s="34"/>
      <c r="Q213" s="45">
        <f t="shared" si="72"/>
        <v>6240610.419</v>
      </c>
      <c r="R213" s="46"/>
      <c r="S213" s="47"/>
      <c r="T213" s="47"/>
    </row>
    <row r="214" ht="24.75" customHeight="1" outlineLevel="1" spans="1:20">
      <c r="A214" s="19">
        <v>14028</v>
      </c>
      <c r="B214" s="20">
        <v>1454342</v>
      </c>
      <c r="C214" s="21" t="s">
        <v>158</v>
      </c>
      <c r="D214" s="22">
        <v>0</v>
      </c>
      <c r="E214" s="22">
        <v>0</v>
      </c>
      <c r="F214" s="22">
        <f>+ROUND(E214+((O$165-E$165)*E214/E$165),-2)</f>
        <v>0</v>
      </c>
      <c r="G214" s="22">
        <f>+ROUND(F214+((O$165-F$165)*F214/F$165),-2)</f>
        <v>0</v>
      </c>
      <c r="H214" s="22">
        <f>+ROUND(G214+((O$165-G$165)*G214/G$165),-2)</f>
        <v>0</v>
      </c>
      <c r="I214" s="22">
        <f>+ROUND(H214+((O$165-H$165)*H214/H$165),-2)</f>
        <v>0</v>
      </c>
      <c r="J214" s="22">
        <f>+ROUND(I214+((O$165-I$165)*I214/I$165),-2)</f>
        <v>0</v>
      </c>
      <c r="K214" s="22">
        <f>+ROUND(J214+((O$165-J$165)*J214/J$165),-2)</f>
        <v>0</v>
      </c>
      <c r="L214" s="22">
        <f>+ROUND(K214+((O$165-K$165)*K214/K$165),-2)</f>
        <v>0</v>
      </c>
      <c r="M214" s="22">
        <f>+ROUND(L214+((O$165-L$165)*L214/L$165),-2)</f>
        <v>0</v>
      </c>
      <c r="N214" s="22">
        <f>+ROUND(M214+((O$165-M$165)*M214/M$165),-2)</f>
        <v>0</v>
      </c>
      <c r="O214" s="33">
        <f>+ROUND(N214+((O$165-N$165)*N214/N$165),-2)</f>
        <v>0</v>
      </c>
      <c r="P214" s="34"/>
      <c r="Q214" s="45">
        <f t="shared" si="72"/>
        <v>0</v>
      </c>
      <c r="R214" s="46"/>
      <c r="S214" s="47"/>
      <c r="T214" s="47"/>
    </row>
    <row r="215" ht="24.75" customHeight="1" outlineLevel="1" spans="1:20">
      <c r="A215" s="19">
        <v>14043</v>
      </c>
      <c r="B215" s="20">
        <v>1454357</v>
      </c>
      <c r="C215" s="21" t="s">
        <v>159</v>
      </c>
      <c r="D215" s="22">
        <v>0</v>
      </c>
      <c r="E215" s="22">
        <v>0</v>
      </c>
      <c r="F215" s="22">
        <f>+ROUND(E215+((O$165-E$165)*E215/E$165),-2)</f>
        <v>0</v>
      </c>
      <c r="G215" s="22">
        <f>+ROUND(F215+((O$165-F$165)*F215/F$165),-2)</f>
        <v>0</v>
      </c>
      <c r="H215" s="22">
        <f>+ROUND(G215+((O$165-G$165)*G215/G$165),-2)</f>
        <v>0</v>
      </c>
      <c r="I215" s="22">
        <f>+ROUND(H215+((O$165-H$165)*H215/H$165),-2)</f>
        <v>0</v>
      </c>
      <c r="J215" s="22">
        <f>+ROUND(I215+((O$165-I$165)*I215/I$165),-2)</f>
        <v>0</v>
      </c>
      <c r="K215" s="22">
        <f>+ROUND(J215+((O$165-J$165)*J215/J$165),-2)</f>
        <v>0</v>
      </c>
      <c r="L215" s="22">
        <f>+ROUND(K215+((O$165-K$165)*K215/K$165),-2)</f>
        <v>0</v>
      </c>
      <c r="M215" s="22">
        <f>+ROUND(L215+((O$165-L$165)*L215/L$165),-2)</f>
        <v>0</v>
      </c>
      <c r="N215" s="22">
        <f>+ROUND(M215+((O$165-M$165)*M215/M$165),-2)</f>
        <v>0</v>
      </c>
      <c r="O215" s="33">
        <f>+ROUND(N215+((O$165-N$165)*N215/N$165),-2)</f>
        <v>0</v>
      </c>
      <c r="P215" s="34"/>
      <c r="Q215" s="45">
        <f t="shared" si="72"/>
        <v>0</v>
      </c>
      <c r="R215" s="46"/>
      <c r="S215" s="47"/>
      <c r="T215" s="47"/>
    </row>
    <row r="216" ht="24.75" customHeight="1" outlineLevel="1" spans="1:20">
      <c r="A216" s="19"/>
      <c r="B216" s="20">
        <v>14500004</v>
      </c>
      <c r="C216" s="21" t="s">
        <v>160</v>
      </c>
      <c r="D216" s="22">
        <f>+D217+D218</f>
        <v>0</v>
      </c>
      <c r="E216" s="22">
        <f t="shared" ref="E216:O216" si="84">+E217+E218</f>
        <v>0</v>
      </c>
      <c r="F216" s="22">
        <f t="shared" si="84"/>
        <v>0</v>
      </c>
      <c r="G216" s="22">
        <f t="shared" si="84"/>
        <v>0</v>
      </c>
      <c r="H216" s="22">
        <f t="shared" si="84"/>
        <v>0</v>
      </c>
      <c r="I216" s="22">
        <f t="shared" si="84"/>
        <v>0</v>
      </c>
      <c r="J216" s="22">
        <f t="shared" si="84"/>
        <v>0</v>
      </c>
      <c r="K216" s="22">
        <f t="shared" si="84"/>
        <v>0</v>
      </c>
      <c r="L216" s="22">
        <f t="shared" si="84"/>
        <v>0</v>
      </c>
      <c r="M216" s="22">
        <f t="shared" si="84"/>
        <v>0</v>
      </c>
      <c r="N216" s="22">
        <f t="shared" si="84"/>
        <v>0</v>
      </c>
      <c r="O216" s="33">
        <f t="shared" si="84"/>
        <v>0</v>
      </c>
      <c r="P216" s="34"/>
      <c r="Q216" s="45">
        <f t="shared" si="72"/>
        <v>0</v>
      </c>
      <c r="R216" s="46"/>
      <c r="S216" s="47"/>
      <c r="T216" s="47"/>
    </row>
    <row r="217" ht="24.75" customHeight="1" outlineLevel="1" spans="1:20">
      <c r="A217" s="19"/>
      <c r="B217" s="20">
        <v>14500005</v>
      </c>
      <c r="C217" s="21" t="s">
        <v>161</v>
      </c>
      <c r="D217" s="22">
        <v>0</v>
      </c>
      <c r="E217" s="22">
        <v>0</v>
      </c>
      <c r="F217" s="22">
        <v>0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0</v>
      </c>
      <c r="O217" s="33">
        <v>0</v>
      </c>
      <c r="P217" s="34"/>
      <c r="Q217" s="45">
        <f t="shared" si="72"/>
        <v>0</v>
      </c>
      <c r="R217" s="46"/>
      <c r="S217" s="47"/>
      <c r="T217" s="47"/>
    </row>
    <row r="218" ht="24.75" customHeight="1" outlineLevel="1" spans="1:20">
      <c r="A218" s="19"/>
      <c r="B218" s="20">
        <v>14500006</v>
      </c>
      <c r="C218" s="21" t="s">
        <v>162</v>
      </c>
      <c r="D218" s="22">
        <v>0</v>
      </c>
      <c r="E218" s="22">
        <v>0</v>
      </c>
      <c r="F218" s="22">
        <v>0</v>
      </c>
      <c r="G218" s="22">
        <v>0</v>
      </c>
      <c r="H218" s="22">
        <v>0</v>
      </c>
      <c r="I218" s="22">
        <v>0</v>
      </c>
      <c r="J218" s="22">
        <v>0</v>
      </c>
      <c r="K218" s="22">
        <v>0</v>
      </c>
      <c r="L218" s="22">
        <v>0</v>
      </c>
      <c r="M218" s="22">
        <v>0</v>
      </c>
      <c r="N218" s="22">
        <v>0</v>
      </c>
      <c r="O218" s="33">
        <v>0</v>
      </c>
      <c r="P218" s="34"/>
      <c r="Q218" s="45">
        <f t="shared" si="72"/>
        <v>0</v>
      </c>
      <c r="R218" s="46"/>
      <c r="S218" s="47"/>
      <c r="T218" s="47"/>
    </row>
    <row r="219" ht="24.75" customHeight="1" outlineLevel="1" spans="1:20">
      <c r="A219" s="19">
        <v>14902</v>
      </c>
      <c r="B219" s="20">
        <v>1454396</v>
      </c>
      <c r="C219" s="21" t="s">
        <v>163</v>
      </c>
      <c r="D219" s="22">
        <v>-217713.059</v>
      </c>
      <c r="E219" s="22">
        <v>-189299.562</v>
      </c>
      <c r="F219" s="22">
        <v>0</v>
      </c>
      <c r="G219" s="22">
        <v>0</v>
      </c>
      <c r="H219" s="22">
        <v>0</v>
      </c>
      <c r="I219" s="22">
        <v>0</v>
      </c>
      <c r="J219" s="22">
        <v>0</v>
      </c>
      <c r="K219" s="22">
        <v>0</v>
      </c>
      <c r="L219" s="22">
        <v>0</v>
      </c>
      <c r="M219" s="22">
        <v>0</v>
      </c>
      <c r="N219" s="22">
        <v>0</v>
      </c>
      <c r="O219" s="33">
        <v>0</v>
      </c>
      <c r="P219" s="34"/>
      <c r="Q219" s="45">
        <f t="shared" si="72"/>
        <v>-189299.562</v>
      </c>
      <c r="R219" s="64"/>
      <c r="S219" s="65">
        <f>IFERROR(__xludf.DUMMYFUNCTION("-iferror(index(importrange(""18uOtIPivswDEHBXQC7zKrn0UufzzoVXWlpQRccjFZJY"",""'Core'!G2:FN1500""),match($C418,importrange(""18uOtIPivswDEHBXQC7zKrn0UufzzoVXWlpQRccjFZJY"",""'Core'!F2:F1500""),0),match($A$3,importrange(""18uOtIPivswDEHBXQC7zKrn0UufzzoVXWlp"&amp;"QRccjFZJY"",""'Core'!G1:FN1""),0))/1000,0)"),-331854.257)</f>
        <v>-331854.257</v>
      </c>
      <c r="T219" s="65">
        <f>IFERROR(__xludf.DUMMYFUNCTION("-iferror(index(importrange(""1klPxJaZVMA4NaLjRBIXPrtix8SzMakHLmls1dgqmg-g"",""'Core'!G2:FN1500""),match($C418,importrange(""1klPxJaZVMA4NaLjRBIXPrtix8SzMakHLmls1dgqmg-g"",""'Core'!F2:F1500""),0),match($A$3,importrange(""1klPxJaZVMA4NaLjRBIXPrtix8SzMakHLml"&amp;"s1dgqmg-g"",""'Core'!G1:FN1""),0))/1000,0)"),-331854.257)</f>
        <v>-331854.257</v>
      </c>
    </row>
    <row r="220" ht="24.75" customHeight="1" outlineLevel="1" spans="1:20">
      <c r="A220" s="19">
        <v>14900</v>
      </c>
      <c r="B220" s="20">
        <v>1454398</v>
      </c>
      <c r="C220" s="21" t="s">
        <v>164</v>
      </c>
      <c r="D220" s="22">
        <v>0</v>
      </c>
      <c r="E220" s="22">
        <v>0</v>
      </c>
      <c r="F220" s="22">
        <f>ROUND(Q$220,-2)</f>
        <v>0</v>
      </c>
      <c r="G220" s="22">
        <f>ROUND(Q$220,-2)</f>
        <v>0</v>
      </c>
      <c r="H220" s="22">
        <f>ROUND(Q$220,-2)</f>
        <v>0</v>
      </c>
      <c r="I220" s="22">
        <f>ROUND(Q$220,-2)</f>
        <v>0</v>
      </c>
      <c r="J220" s="22">
        <f>ROUND(Q$220,-2)</f>
        <v>0</v>
      </c>
      <c r="K220" s="22">
        <f>ROUND(Q$220,-2)</f>
        <v>0</v>
      </c>
      <c r="L220" s="22">
        <f>ROUND(Q$220,-2)</f>
        <v>0</v>
      </c>
      <c r="M220" s="22">
        <f>ROUND(Q$220,-2)</f>
        <v>0</v>
      </c>
      <c r="N220" s="22">
        <f>ROUND(Q$220,-2)</f>
        <v>0</v>
      </c>
      <c r="O220" s="33">
        <f>ROUND(Q$220,-2)</f>
        <v>0</v>
      </c>
      <c r="P220" s="34"/>
      <c r="Q220" s="45">
        <f t="shared" si="72"/>
        <v>0</v>
      </c>
      <c r="R220" s="64"/>
      <c r="S220" s="65">
        <f>IFERROR(__xludf.DUMMYFUNCTION("-iferror(index(importrange(""18uOtIPivswDEHBXQC7zKrn0UufzzoVXWlpQRccjFZJY"",""'Core'!G2:FN1500""),match($C419,importrange(""18uOtIPivswDEHBXQC7zKrn0UufzzoVXWlpQRccjFZJY"",""'Core'!F2:F1500""),0),match($A$3,importrange(""18uOtIPivswDEHBXQC7zKrn0UufzzoVXWlp"&amp;"QRccjFZJY"",""'Core'!G1:FN1""),0))/1000,0)"),0)</f>
        <v>0</v>
      </c>
      <c r="T220" s="65">
        <f>IFERROR(__xludf.DUMMYFUNCTION("-iferror(index(importrange(""1klPxJaZVMA4NaLjRBIXPrtix8SzMakHLmls1dgqmg-g"",""'Core'!G2:FN1500""),match($C419,importrange(""1klPxJaZVMA4NaLjRBIXPrtix8SzMakHLmls1dgqmg-g"",""'Core'!F2:F1500""),0),match($A$3,importrange(""1klPxJaZVMA4NaLjRBIXPrtix8SzMakHLml"&amp;"s1dgqmg-g"",""'Core'!G1:FN1""),0))/1000,0)"),0)</f>
        <v>0</v>
      </c>
    </row>
    <row r="221" ht="24.75" customHeight="1" outlineLevel="1" spans="1:20">
      <c r="A221" s="19">
        <v>14901</v>
      </c>
      <c r="B221" s="20">
        <v>1454399</v>
      </c>
      <c r="C221" s="21" t="s">
        <v>165</v>
      </c>
      <c r="D221" s="22">
        <v>-116486.123</v>
      </c>
      <c r="E221" s="22">
        <v>-135222.013</v>
      </c>
      <c r="F221" s="22">
        <v>-1990700</v>
      </c>
      <c r="G221" s="22">
        <v>-2005700</v>
      </c>
      <c r="H221" s="22">
        <v>-2020700</v>
      </c>
      <c r="I221" s="22">
        <v>-2035700</v>
      </c>
      <c r="J221" s="22">
        <v>-2050700</v>
      </c>
      <c r="K221" s="22">
        <v>-2065700</v>
      </c>
      <c r="L221" s="22">
        <v>-2080700</v>
      </c>
      <c r="M221" s="22">
        <v>-2095700</v>
      </c>
      <c r="N221" s="22">
        <v>-2110700</v>
      </c>
      <c r="O221" s="33">
        <v>-1949300</v>
      </c>
      <c r="P221" s="34"/>
      <c r="Q221" s="45">
        <f t="shared" si="72"/>
        <v>-135222.013</v>
      </c>
      <c r="R221" s="66" t="s">
        <v>166</v>
      </c>
      <c r="S221" s="65">
        <f>IFERROR(__xludf.DUMMYFUNCTION("-iferror(index(importrange(""18uOtIPivswDEHBXQC7zKrn0UufzzoVXWlpQRccjFZJY"",""'Core'!G2:FN1500""),match($C420,importrange(""18uOtIPivswDEHBXQC7zKrn0UufzzoVXWlpQRccjFZJY"",""'Core'!F2:F1500""),0),match($A$3,importrange(""18uOtIPivswDEHBXQC7zKrn0UufzzoVXWlp"&amp;"QRccjFZJY"",""'Core'!G1:FN1""),0))/1000,0)"),-1158054.935)</f>
        <v>-1158054.935</v>
      </c>
      <c r="T221" s="65">
        <f>IFERROR(__xludf.DUMMYFUNCTION("-iferror(index(importrange(""1klPxJaZVMA4NaLjRBIXPrtix8SzMakHLmls1dgqmg-g"",""'Core'!G2:FN1500""),match($C420,importrange(""1klPxJaZVMA4NaLjRBIXPrtix8SzMakHLmls1dgqmg-g"",""'Core'!F2:F1500""),0),match($A$3,importrange(""1klPxJaZVMA4NaLjRBIXPrtix8SzMakHLml"&amp;"s1dgqmg-g"",""'Core'!G1:FN1""),0))/1000,0)"),-1188600.558)</f>
        <v>-1188600.558</v>
      </c>
    </row>
    <row r="222" ht="24.75" customHeight="1" spans="1:20">
      <c r="A222" s="48" t="s">
        <v>167</v>
      </c>
      <c r="B222" s="56"/>
      <c r="C222" s="50"/>
      <c r="D222" s="51">
        <f t="shared" ref="D222:O222" si="85">D223+D230+D252</f>
        <v>-133763100.518</v>
      </c>
      <c r="E222" s="51">
        <f t="shared" si="85"/>
        <v>-134043374.491</v>
      </c>
      <c r="F222" s="51">
        <f t="shared" si="85"/>
        <v>-134038900</v>
      </c>
      <c r="G222" s="51">
        <f t="shared" si="85"/>
        <v>-133940200</v>
      </c>
      <c r="H222" s="51">
        <f t="shared" si="85"/>
        <v>-134154700</v>
      </c>
      <c r="I222" s="51">
        <f t="shared" si="85"/>
        <v>-134247300</v>
      </c>
      <c r="J222" s="51">
        <f t="shared" si="85"/>
        <v>-134307000</v>
      </c>
      <c r="K222" s="51">
        <f t="shared" si="85"/>
        <v>-134420000</v>
      </c>
      <c r="L222" s="51">
        <f t="shared" si="85"/>
        <v>-134508200</v>
      </c>
      <c r="M222" s="51">
        <f t="shared" si="85"/>
        <v>-134590200</v>
      </c>
      <c r="N222" s="51">
        <f t="shared" si="85"/>
        <v>-134721300</v>
      </c>
      <c r="O222" s="53">
        <f t="shared" si="85"/>
        <v>-134924200</v>
      </c>
      <c r="P222" s="34"/>
      <c r="Q222" s="55"/>
      <c r="R222" s="46"/>
      <c r="S222" s="47"/>
      <c r="T222" s="47"/>
    </row>
    <row r="223" ht="24.75" customHeight="1" outlineLevel="1" spans="1:20">
      <c r="A223" s="19"/>
      <c r="B223" s="20">
        <v>1500000</v>
      </c>
      <c r="C223" s="21" t="s">
        <v>168</v>
      </c>
      <c r="D223" s="57">
        <f t="shared" ref="D223:O223" si="86">+D224+D226</f>
        <v>0</v>
      </c>
      <c r="E223" s="57">
        <f t="shared" si="86"/>
        <v>0</v>
      </c>
      <c r="F223" s="57">
        <f t="shared" si="86"/>
        <v>0</v>
      </c>
      <c r="G223" s="57">
        <f t="shared" si="86"/>
        <v>0</v>
      </c>
      <c r="H223" s="57">
        <f t="shared" si="86"/>
        <v>0</v>
      </c>
      <c r="I223" s="57">
        <f t="shared" si="86"/>
        <v>0</v>
      </c>
      <c r="J223" s="57">
        <f t="shared" si="86"/>
        <v>0</v>
      </c>
      <c r="K223" s="57">
        <f t="shared" si="86"/>
        <v>0</v>
      </c>
      <c r="L223" s="57">
        <f t="shared" si="86"/>
        <v>0</v>
      </c>
      <c r="M223" s="57">
        <f t="shared" si="86"/>
        <v>0</v>
      </c>
      <c r="N223" s="57">
        <f t="shared" si="86"/>
        <v>0</v>
      </c>
      <c r="O223" s="63">
        <f t="shared" si="86"/>
        <v>0</v>
      </c>
      <c r="P223" s="34"/>
      <c r="Q223" s="45">
        <f t="shared" ref="Q223:Q286" si="87">+E223</f>
        <v>0</v>
      </c>
      <c r="R223" s="46"/>
      <c r="S223" s="47"/>
      <c r="T223" s="47"/>
    </row>
    <row r="224" ht="24.75" customHeight="1" outlineLevel="1" spans="1:20">
      <c r="A224" s="19"/>
      <c r="B224" s="20">
        <v>1501200</v>
      </c>
      <c r="C224" s="21" t="s">
        <v>94</v>
      </c>
      <c r="D224" s="57">
        <f t="shared" ref="D224:O224" si="88">+D225</f>
        <v>0</v>
      </c>
      <c r="E224" s="57">
        <f t="shared" si="88"/>
        <v>0</v>
      </c>
      <c r="F224" s="57">
        <f t="shared" si="88"/>
        <v>0</v>
      </c>
      <c r="G224" s="57">
        <f t="shared" si="88"/>
        <v>0</v>
      </c>
      <c r="H224" s="57">
        <f t="shared" si="88"/>
        <v>0</v>
      </c>
      <c r="I224" s="57">
        <f t="shared" si="88"/>
        <v>0</v>
      </c>
      <c r="J224" s="57">
        <f t="shared" si="88"/>
        <v>0</v>
      </c>
      <c r="K224" s="57">
        <f t="shared" si="88"/>
        <v>0</v>
      </c>
      <c r="L224" s="57">
        <f t="shared" si="88"/>
        <v>0</v>
      </c>
      <c r="M224" s="57">
        <f t="shared" si="88"/>
        <v>0</v>
      </c>
      <c r="N224" s="57">
        <f t="shared" si="88"/>
        <v>0</v>
      </c>
      <c r="O224" s="63">
        <f t="shared" si="88"/>
        <v>0</v>
      </c>
      <c r="P224" s="34"/>
      <c r="Q224" s="45">
        <f t="shared" si="87"/>
        <v>0</v>
      </c>
      <c r="R224" s="46"/>
      <c r="S224" s="47"/>
      <c r="T224" s="47"/>
    </row>
    <row r="225" ht="24.75" customHeight="1" outlineLevel="1" spans="1:20">
      <c r="A225" s="19">
        <v>12500</v>
      </c>
      <c r="B225" s="20">
        <v>1501211</v>
      </c>
      <c r="C225" s="21" t="s">
        <v>169</v>
      </c>
      <c r="D225" s="57">
        <v>0</v>
      </c>
      <c r="E225" s="57">
        <v>0</v>
      </c>
      <c r="F225" s="57">
        <f>ROUND(Q$225,-2)</f>
        <v>0</v>
      </c>
      <c r="G225" s="57">
        <f>ROUND(Q$225,-2)</f>
        <v>0</v>
      </c>
      <c r="H225" s="57">
        <f>ROUND(Q$225,-2)</f>
        <v>0</v>
      </c>
      <c r="I225" s="57">
        <f>ROUND(Q$225,-2)</f>
        <v>0</v>
      </c>
      <c r="J225" s="57">
        <f>ROUND(Q$225,-2)</f>
        <v>0</v>
      </c>
      <c r="K225" s="57">
        <f>ROUND(Q$225,-2)</f>
        <v>0</v>
      </c>
      <c r="L225" s="57">
        <f>ROUND(Q$225,-2)</f>
        <v>0</v>
      </c>
      <c r="M225" s="57">
        <f>ROUND(Q$225,-2)</f>
        <v>0</v>
      </c>
      <c r="N225" s="57">
        <f>ROUND(Q$225,-2)</f>
        <v>0</v>
      </c>
      <c r="O225" s="63">
        <f>ROUND(Q$225,-2)</f>
        <v>0</v>
      </c>
      <c r="P225" s="34"/>
      <c r="Q225" s="45">
        <f t="shared" si="87"/>
        <v>0</v>
      </c>
      <c r="R225" s="46"/>
      <c r="S225" s="47"/>
      <c r="T225" s="47"/>
    </row>
    <row r="226" ht="24.75" customHeight="1" outlineLevel="1" spans="1:20">
      <c r="A226" s="19"/>
      <c r="B226" s="20">
        <v>1501300</v>
      </c>
      <c r="C226" s="21" t="s">
        <v>99</v>
      </c>
      <c r="D226" s="57">
        <f>+D227+D229+D228</f>
        <v>0</v>
      </c>
      <c r="E226" s="57">
        <f t="shared" ref="E226:O226" si="89">+E227+E229+E228</f>
        <v>0</v>
      </c>
      <c r="F226" s="57">
        <f t="shared" si="89"/>
        <v>0</v>
      </c>
      <c r="G226" s="57">
        <f t="shared" si="89"/>
        <v>0</v>
      </c>
      <c r="H226" s="57">
        <f t="shared" si="89"/>
        <v>0</v>
      </c>
      <c r="I226" s="57">
        <f t="shared" si="89"/>
        <v>0</v>
      </c>
      <c r="J226" s="57">
        <f t="shared" si="89"/>
        <v>0</v>
      </c>
      <c r="K226" s="57">
        <f t="shared" si="89"/>
        <v>0</v>
      </c>
      <c r="L226" s="57">
        <f t="shared" si="89"/>
        <v>0</v>
      </c>
      <c r="M226" s="57">
        <f t="shared" si="89"/>
        <v>0</v>
      </c>
      <c r="N226" s="57">
        <f t="shared" si="89"/>
        <v>0</v>
      </c>
      <c r="O226" s="63">
        <f t="shared" si="89"/>
        <v>0</v>
      </c>
      <c r="P226" s="34"/>
      <c r="Q226" s="45">
        <f t="shared" si="87"/>
        <v>0</v>
      </c>
      <c r="R226" s="46"/>
      <c r="S226" s="47"/>
      <c r="T226" s="47"/>
    </row>
    <row r="227" ht="24.75" customHeight="1" outlineLevel="1" spans="1:20">
      <c r="A227" s="19">
        <v>15510</v>
      </c>
      <c r="B227" s="20">
        <v>1501311</v>
      </c>
      <c r="C227" s="21" t="s">
        <v>170</v>
      </c>
      <c r="D227" s="57">
        <v>0</v>
      </c>
      <c r="E227" s="57">
        <v>0</v>
      </c>
      <c r="F227" s="57">
        <f>ROUND(Q$227,-2)</f>
        <v>0</v>
      </c>
      <c r="G227" s="57">
        <f>ROUND(Q$227,-2)</f>
        <v>0</v>
      </c>
      <c r="H227" s="57">
        <f>ROUND(Q$227,-2)</f>
        <v>0</v>
      </c>
      <c r="I227" s="57">
        <f>ROUND(Q$227,-2)</f>
        <v>0</v>
      </c>
      <c r="J227" s="57">
        <f>ROUND(Q$227,-2)</f>
        <v>0</v>
      </c>
      <c r="K227" s="57">
        <f>ROUND(Q$227,-2)</f>
        <v>0</v>
      </c>
      <c r="L227" s="57">
        <f>ROUND(Q$227,-2)</f>
        <v>0</v>
      </c>
      <c r="M227" s="57">
        <f>ROUND(Q$227,-2)</f>
        <v>0</v>
      </c>
      <c r="N227" s="57">
        <f>ROUND(Q$227,-2)</f>
        <v>0</v>
      </c>
      <c r="O227" s="63">
        <f>ROUND(Q$227,-2)</f>
        <v>0</v>
      </c>
      <c r="P227" s="34"/>
      <c r="Q227" s="45">
        <f t="shared" si="87"/>
        <v>0</v>
      </c>
      <c r="R227" s="46"/>
      <c r="S227" s="47"/>
      <c r="T227" s="47"/>
    </row>
    <row r="228" ht="24.75" customHeight="1" outlineLevel="1" spans="1:20">
      <c r="A228" s="19" t="s">
        <v>171</v>
      </c>
      <c r="B228" s="20" t="s">
        <v>172</v>
      </c>
      <c r="C228" s="21" t="s">
        <v>173</v>
      </c>
      <c r="D228" s="57">
        <v>0</v>
      </c>
      <c r="E228" s="57">
        <v>0</v>
      </c>
      <c r="F228" s="57">
        <f>ROUND(Q$228,-2)</f>
        <v>0</v>
      </c>
      <c r="G228" s="57">
        <f>ROUND(Q$228,-2)</f>
        <v>0</v>
      </c>
      <c r="H228" s="57">
        <f>ROUND(Q$228,-2)</f>
        <v>0</v>
      </c>
      <c r="I228" s="57">
        <f>ROUND(Q$228,-2)</f>
        <v>0</v>
      </c>
      <c r="J228" s="57">
        <f>ROUND(Q$228,-2)</f>
        <v>0</v>
      </c>
      <c r="K228" s="57">
        <f>ROUND(Q$228,-2)</f>
        <v>0</v>
      </c>
      <c r="L228" s="57">
        <f>ROUND(Q$228,-2)</f>
        <v>0</v>
      </c>
      <c r="M228" s="57">
        <f>ROUND(Q$228,-2)</f>
        <v>0</v>
      </c>
      <c r="N228" s="57">
        <f>ROUND(Q$228,-2)</f>
        <v>0</v>
      </c>
      <c r="O228" s="63">
        <f>ROUND(Q$228,-2)</f>
        <v>0</v>
      </c>
      <c r="P228" s="34"/>
      <c r="Q228" s="45">
        <f t="shared" si="87"/>
        <v>0</v>
      </c>
      <c r="R228" s="46"/>
      <c r="S228" s="47"/>
      <c r="T228" s="47"/>
    </row>
    <row r="229" ht="24.75" customHeight="1" outlineLevel="1" spans="1:20">
      <c r="A229" s="19">
        <v>15900</v>
      </c>
      <c r="B229" s="20">
        <v>1501319</v>
      </c>
      <c r="C229" s="21" t="s">
        <v>174</v>
      </c>
      <c r="D229" s="57">
        <v>0</v>
      </c>
      <c r="E229" s="57">
        <v>0</v>
      </c>
      <c r="F229" s="57">
        <f>ROUND(Q$229,-2)</f>
        <v>0</v>
      </c>
      <c r="G229" s="57">
        <f>ROUND(Q$229,-2)</f>
        <v>0</v>
      </c>
      <c r="H229" s="57">
        <f>ROUND(Q$229,-2)</f>
        <v>0</v>
      </c>
      <c r="I229" s="57">
        <f>ROUND(Q$229,-2)</f>
        <v>0</v>
      </c>
      <c r="J229" s="57">
        <f>ROUND(Q$229,-2)</f>
        <v>0</v>
      </c>
      <c r="K229" s="57">
        <f>ROUND(Q$229,-2)</f>
        <v>0</v>
      </c>
      <c r="L229" s="57">
        <f>ROUND(Q$229,-2)</f>
        <v>0</v>
      </c>
      <c r="M229" s="57">
        <f>ROUND(Q$229,-2)</f>
        <v>0</v>
      </c>
      <c r="N229" s="57">
        <f>ROUND(Q$229,-2)</f>
        <v>0</v>
      </c>
      <c r="O229" s="63">
        <f>ROUND(Q$229,-2)</f>
        <v>0</v>
      </c>
      <c r="P229" s="34"/>
      <c r="Q229" s="45">
        <f t="shared" si="87"/>
        <v>0</v>
      </c>
      <c r="R229" s="46"/>
      <c r="S229" s="47"/>
      <c r="T229" s="47"/>
    </row>
    <row r="230" ht="24.75" customHeight="1" outlineLevel="1" spans="1:20">
      <c r="A230" s="58"/>
      <c r="B230" s="59">
        <v>1550000</v>
      </c>
      <c r="C230" s="21" t="s">
        <v>175</v>
      </c>
      <c r="D230" s="57">
        <f t="shared" ref="D230:O230" si="90">+D231+D234+D241</f>
        <v>-133763100.518</v>
      </c>
      <c r="E230" s="57">
        <f t="shared" si="90"/>
        <v>-134043374.491</v>
      </c>
      <c r="F230" s="57">
        <f t="shared" si="90"/>
        <v>-134038900</v>
      </c>
      <c r="G230" s="57">
        <f t="shared" si="90"/>
        <v>-133940200</v>
      </c>
      <c r="H230" s="57">
        <f t="shared" si="90"/>
        <v>-134154700</v>
      </c>
      <c r="I230" s="57">
        <f t="shared" si="90"/>
        <v>-134247300</v>
      </c>
      <c r="J230" s="57">
        <f t="shared" si="90"/>
        <v>-134307000</v>
      </c>
      <c r="K230" s="57">
        <f t="shared" si="90"/>
        <v>-134420000</v>
      </c>
      <c r="L230" s="57">
        <f t="shared" si="90"/>
        <v>-134508200</v>
      </c>
      <c r="M230" s="57">
        <f t="shared" si="90"/>
        <v>-134590200</v>
      </c>
      <c r="N230" s="57">
        <f t="shared" si="90"/>
        <v>-134721300</v>
      </c>
      <c r="O230" s="63">
        <f t="shared" si="90"/>
        <v>-134924200</v>
      </c>
      <c r="P230" s="34"/>
      <c r="Q230" s="45">
        <f t="shared" si="87"/>
        <v>-134043374.491</v>
      </c>
      <c r="R230" s="46"/>
      <c r="S230" s="47"/>
      <c r="T230" s="47"/>
    </row>
    <row r="231" ht="24.75" customHeight="1" outlineLevel="1" spans="1:20">
      <c r="A231" s="58"/>
      <c r="B231" s="59">
        <v>1551000</v>
      </c>
      <c r="C231" s="21" t="s">
        <v>176</v>
      </c>
      <c r="D231" s="57">
        <f t="shared" ref="D231:O231" si="91">+D232+D233</f>
        <v>0</v>
      </c>
      <c r="E231" s="57">
        <f t="shared" si="91"/>
        <v>0</v>
      </c>
      <c r="F231" s="57">
        <f t="shared" si="91"/>
        <v>0</v>
      </c>
      <c r="G231" s="57">
        <f t="shared" si="91"/>
        <v>0</v>
      </c>
      <c r="H231" s="57">
        <f t="shared" si="91"/>
        <v>0</v>
      </c>
      <c r="I231" s="57">
        <f t="shared" si="91"/>
        <v>0</v>
      </c>
      <c r="J231" s="57">
        <f t="shared" si="91"/>
        <v>0</v>
      </c>
      <c r="K231" s="57">
        <f t="shared" si="91"/>
        <v>0</v>
      </c>
      <c r="L231" s="57">
        <f t="shared" si="91"/>
        <v>0</v>
      </c>
      <c r="M231" s="57">
        <f t="shared" si="91"/>
        <v>0</v>
      </c>
      <c r="N231" s="57">
        <f t="shared" si="91"/>
        <v>0</v>
      </c>
      <c r="O231" s="63">
        <f t="shared" si="91"/>
        <v>0</v>
      </c>
      <c r="P231" s="34"/>
      <c r="Q231" s="45">
        <f t="shared" si="87"/>
        <v>0</v>
      </c>
      <c r="R231" s="46"/>
      <c r="S231" s="47"/>
      <c r="T231" s="47"/>
    </row>
    <row r="232" ht="24.75" customHeight="1" outlineLevel="1" spans="1:20">
      <c r="A232" s="58">
        <v>16121</v>
      </c>
      <c r="B232" s="59">
        <v>1551011</v>
      </c>
      <c r="C232" s="21" t="s">
        <v>177</v>
      </c>
      <c r="D232" s="57">
        <v>0</v>
      </c>
      <c r="E232" s="57">
        <v>0</v>
      </c>
      <c r="F232" s="57">
        <f>ROUND(Q232,-2)</f>
        <v>0</v>
      </c>
      <c r="G232" s="57">
        <f>ROUND(Q232,-2)</f>
        <v>0</v>
      </c>
      <c r="H232" s="57">
        <f>ROUND(Q232,-2)</f>
        <v>0</v>
      </c>
      <c r="I232" s="57">
        <f>ROUND(Q232,-2)</f>
        <v>0</v>
      </c>
      <c r="J232" s="57">
        <f>ROUND(Q232,-2)</f>
        <v>0</v>
      </c>
      <c r="K232" s="57">
        <f>ROUND(Q232,-2)</f>
        <v>0</v>
      </c>
      <c r="L232" s="57">
        <f>ROUND(Q232,-2)</f>
        <v>0</v>
      </c>
      <c r="M232" s="57">
        <f>ROUND(Q232,-2)</f>
        <v>0</v>
      </c>
      <c r="N232" s="57">
        <f>ROUND(Q232,-2)</f>
        <v>0</v>
      </c>
      <c r="O232" s="63">
        <f>ROUND(Q232,-2)</f>
        <v>0</v>
      </c>
      <c r="P232" s="34"/>
      <c r="Q232" s="45">
        <f t="shared" si="87"/>
        <v>0</v>
      </c>
      <c r="R232" s="46"/>
      <c r="S232" s="47"/>
      <c r="T232" s="47"/>
    </row>
    <row r="233" ht="24.75" customHeight="1" outlineLevel="1" spans="1:20">
      <c r="A233" s="58">
        <v>16122</v>
      </c>
      <c r="B233" s="59">
        <v>1551012</v>
      </c>
      <c r="C233" s="21" t="s">
        <v>178</v>
      </c>
      <c r="D233" s="57">
        <v>0</v>
      </c>
      <c r="E233" s="57">
        <v>0</v>
      </c>
      <c r="F233" s="57">
        <f>ROUND(Q233,-2)</f>
        <v>0</v>
      </c>
      <c r="G233" s="57">
        <f>ROUND(Q233,-2)</f>
        <v>0</v>
      </c>
      <c r="H233" s="57">
        <f>ROUND(Q233,-2)</f>
        <v>0</v>
      </c>
      <c r="I233" s="57">
        <f>ROUND(Q233,-2)</f>
        <v>0</v>
      </c>
      <c r="J233" s="57">
        <f>ROUND(Q233,-2)</f>
        <v>0</v>
      </c>
      <c r="K233" s="57">
        <f>ROUND(Q233,-2)</f>
        <v>0</v>
      </c>
      <c r="L233" s="57">
        <f>ROUND(Q233,-2)</f>
        <v>0</v>
      </c>
      <c r="M233" s="57">
        <f>ROUND(Q233,-2)</f>
        <v>0</v>
      </c>
      <c r="N233" s="57">
        <f>ROUND(Q233,-2)</f>
        <v>0</v>
      </c>
      <c r="O233" s="63">
        <f>ROUND(Q233,-2)</f>
        <v>0</v>
      </c>
      <c r="P233" s="34"/>
      <c r="Q233" s="45">
        <f t="shared" si="87"/>
        <v>0</v>
      </c>
      <c r="R233" s="46"/>
      <c r="S233" s="47"/>
      <c r="T233" s="47"/>
    </row>
    <row r="234" ht="24.75" customHeight="1" outlineLevel="1" spans="1:20">
      <c r="A234" s="58"/>
      <c r="B234" s="59">
        <v>1552000</v>
      </c>
      <c r="C234" s="21" t="s">
        <v>179</v>
      </c>
      <c r="D234" s="57">
        <f>+SUM(D235:D240)</f>
        <v>-133763100.518</v>
      </c>
      <c r="E234" s="57">
        <f>+SUM(E235:E240)</f>
        <v>-134043374.491</v>
      </c>
      <c r="F234" s="57">
        <v>-134038900</v>
      </c>
      <c r="G234" s="57">
        <v>-133940200</v>
      </c>
      <c r="H234" s="57">
        <v>-134154700</v>
      </c>
      <c r="I234" s="57">
        <v>-134247300</v>
      </c>
      <c r="J234" s="57">
        <v>-134307000</v>
      </c>
      <c r="K234" s="57">
        <v>-134420000</v>
      </c>
      <c r="L234" s="57">
        <v>-134508200</v>
      </c>
      <c r="M234" s="57">
        <v>-134590200</v>
      </c>
      <c r="N234" s="57">
        <v>-134721300</v>
      </c>
      <c r="O234" s="63">
        <v>-134924200</v>
      </c>
      <c r="P234" s="34"/>
      <c r="Q234" s="45">
        <f t="shared" si="87"/>
        <v>-134043374.491</v>
      </c>
      <c r="R234" s="46"/>
      <c r="S234" s="47"/>
      <c r="T234" s="47"/>
    </row>
    <row r="235" ht="24.75" customHeight="1" outlineLevel="1" spans="1:20">
      <c r="A235" s="60">
        <v>16211</v>
      </c>
      <c r="B235" s="59">
        <v>1552011</v>
      </c>
      <c r="C235" s="21" t="s">
        <v>180</v>
      </c>
      <c r="D235" s="22">
        <v>-11108511.743</v>
      </c>
      <c r="E235" s="57">
        <v>-11335190.939</v>
      </c>
      <c r="F235" s="57">
        <f>+E235+(E235-D235)</f>
        <v>-11561870.135</v>
      </c>
      <c r="G235" s="57">
        <f t="shared" ref="G235:O235" si="92">+F235+(F235-E235)</f>
        <v>-11788549.331</v>
      </c>
      <c r="H235" s="57">
        <f t="shared" si="92"/>
        <v>-12015228.527</v>
      </c>
      <c r="I235" s="57">
        <f t="shared" si="92"/>
        <v>-12241907.723</v>
      </c>
      <c r="J235" s="57">
        <f t="shared" si="92"/>
        <v>-12468586.919</v>
      </c>
      <c r="K235" s="57">
        <f t="shared" si="92"/>
        <v>-12695266.115</v>
      </c>
      <c r="L235" s="57">
        <f t="shared" si="92"/>
        <v>-12921945.311</v>
      </c>
      <c r="M235" s="57">
        <f t="shared" si="92"/>
        <v>-13148624.507</v>
      </c>
      <c r="N235" s="57">
        <f t="shared" si="92"/>
        <v>-13375303.703</v>
      </c>
      <c r="O235" s="63">
        <f t="shared" si="92"/>
        <v>-13601982.899</v>
      </c>
      <c r="P235" s="34"/>
      <c r="Q235" s="45">
        <f t="shared" si="87"/>
        <v>-11335190.939</v>
      </c>
      <c r="R235" s="46"/>
      <c r="S235" s="47"/>
      <c r="T235" s="47"/>
    </row>
    <row r="236" ht="24.75" customHeight="1" outlineLevel="1" spans="1:20">
      <c r="A236" s="58">
        <v>16213</v>
      </c>
      <c r="B236" s="59">
        <v>1552015</v>
      </c>
      <c r="C236" s="21" t="s">
        <v>181</v>
      </c>
      <c r="D236" s="57">
        <v>-1843108.757</v>
      </c>
      <c r="E236" s="57">
        <v>-892682.715</v>
      </c>
      <c r="F236" s="57">
        <f>+E236</f>
        <v>-892682.715</v>
      </c>
      <c r="G236" s="57">
        <f t="shared" ref="G236:O236" si="93">+F236</f>
        <v>-892682.715</v>
      </c>
      <c r="H236" s="57">
        <f t="shared" si="93"/>
        <v>-892682.715</v>
      </c>
      <c r="I236" s="57">
        <f t="shared" si="93"/>
        <v>-892682.715</v>
      </c>
      <c r="J236" s="57">
        <f t="shared" si="93"/>
        <v>-892682.715</v>
      </c>
      <c r="K236" s="57">
        <f t="shared" si="93"/>
        <v>-892682.715</v>
      </c>
      <c r="L236" s="57">
        <f t="shared" si="93"/>
        <v>-892682.715</v>
      </c>
      <c r="M236" s="57">
        <f t="shared" si="93"/>
        <v>-892682.715</v>
      </c>
      <c r="N236" s="57">
        <f t="shared" si="93"/>
        <v>-892682.715</v>
      </c>
      <c r="O236" s="63">
        <f t="shared" si="93"/>
        <v>-892682.715</v>
      </c>
      <c r="P236" s="34"/>
      <c r="Q236" s="45">
        <f t="shared" si="87"/>
        <v>-892682.715</v>
      </c>
      <c r="R236" s="46"/>
      <c r="S236" s="47"/>
      <c r="T236" s="47"/>
    </row>
    <row r="237" ht="24.75" customHeight="1" outlineLevel="1" spans="1:20">
      <c r="A237" s="58">
        <v>16214</v>
      </c>
      <c r="B237" s="59">
        <v>1552016</v>
      </c>
      <c r="C237" s="21" t="s">
        <v>182</v>
      </c>
      <c r="D237" s="57">
        <v>-16280456.881</v>
      </c>
      <c r="E237" s="57">
        <v>-17294477.7</v>
      </c>
      <c r="F237" s="57">
        <f>+F234-F235-F236-F238</f>
        <v>-115118347.15</v>
      </c>
      <c r="G237" s="57">
        <f t="shared" ref="G237:O237" si="94">+G234-G235-G236-G238</f>
        <v>-114792967.954</v>
      </c>
      <c r="H237" s="57">
        <f t="shared" si="94"/>
        <v>-114780788.758</v>
      </c>
      <c r="I237" s="57">
        <f t="shared" si="94"/>
        <v>-114646709.562</v>
      </c>
      <c r="J237" s="57">
        <f t="shared" si="94"/>
        <v>-114479730.366</v>
      </c>
      <c r="K237" s="57">
        <f t="shared" si="94"/>
        <v>-114366051.17</v>
      </c>
      <c r="L237" s="57">
        <f t="shared" si="94"/>
        <v>-114227571.974</v>
      </c>
      <c r="M237" s="57">
        <f t="shared" si="94"/>
        <v>-114082892.778</v>
      </c>
      <c r="N237" s="57">
        <f t="shared" si="94"/>
        <v>-113987313.582</v>
      </c>
      <c r="O237" s="63">
        <f t="shared" si="94"/>
        <v>-113963534.386</v>
      </c>
      <c r="P237" s="34"/>
      <c r="Q237" s="45">
        <f t="shared" si="87"/>
        <v>-17294477.7</v>
      </c>
      <c r="R237" s="46"/>
      <c r="S237" s="47"/>
      <c r="T237" s="47"/>
    </row>
    <row r="238" ht="24.75" customHeight="1" outlineLevel="1" spans="1:20">
      <c r="A238" s="58">
        <v>16212</v>
      </c>
      <c r="B238" s="59">
        <v>1552012</v>
      </c>
      <c r="C238" s="21" t="s">
        <v>183</v>
      </c>
      <c r="D238" s="57">
        <v>-104531023.137</v>
      </c>
      <c r="E238" s="57">
        <v>-104521023.137</v>
      </c>
      <c r="F238" s="57">
        <v>-6466000</v>
      </c>
      <c r="G238" s="57">
        <v>-6466000</v>
      </c>
      <c r="H238" s="57">
        <v>-6466000</v>
      </c>
      <c r="I238" s="57">
        <v>-6466000</v>
      </c>
      <c r="J238" s="57">
        <v>-6466000</v>
      </c>
      <c r="K238" s="57">
        <v>-6466000</v>
      </c>
      <c r="L238" s="57">
        <v>-6466000</v>
      </c>
      <c r="M238" s="57">
        <v>-6466000</v>
      </c>
      <c r="N238" s="57">
        <v>-6466000</v>
      </c>
      <c r="O238" s="63">
        <v>-6466000</v>
      </c>
      <c r="P238" s="34"/>
      <c r="Q238" s="45">
        <f t="shared" si="87"/>
        <v>-104521023.137</v>
      </c>
      <c r="R238" s="46"/>
      <c r="S238" s="47"/>
      <c r="T238" s="47"/>
    </row>
    <row r="239" ht="24.75" customHeight="1" outlineLevel="1" spans="1:20">
      <c r="A239" s="58">
        <v>16221</v>
      </c>
      <c r="B239" s="59">
        <v>1552013</v>
      </c>
      <c r="C239" s="21" t="s">
        <v>184</v>
      </c>
      <c r="D239" s="57">
        <v>0</v>
      </c>
      <c r="E239" s="57">
        <v>0</v>
      </c>
      <c r="F239" s="57">
        <f>ROUND(Q$239,-2)</f>
        <v>0</v>
      </c>
      <c r="G239" s="57">
        <f>ROUND(Q$239,-2)</f>
        <v>0</v>
      </c>
      <c r="H239" s="57">
        <f>ROUND(Q$239,-2)</f>
        <v>0</v>
      </c>
      <c r="I239" s="57">
        <f>ROUND(Q$239,-2)</f>
        <v>0</v>
      </c>
      <c r="J239" s="57">
        <f>ROUND(Q$239,-2)</f>
        <v>0</v>
      </c>
      <c r="K239" s="57">
        <f>ROUND(Q$239,-2)</f>
        <v>0</v>
      </c>
      <c r="L239" s="57">
        <f>ROUND(Q$239,-2)</f>
        <v>0</v>
      </c>
      <c r="M239" s="57">
        <f>ROUND(Q$239,-2)</f>
        <v>0</v>
      </c>
      <c r="N239" s="57">
        <f>ROUND(Q$239,-2)</f>
        <v>0</v>
      </c>
      <c r="O239" s="63">
        <f>ROUND(Q$239,-2)</f>
        <v>0</v>
      </c>
      <c r="P239" s="34"/>
      <c r="Q239" s="45">
        <f t="shared" si="87"/>
        <v>0</v>
      </c>
      <c r="R239" s="46"/>
      <c r="S239" s="47"/>
      <c r="T239" s="47"/>
    </row>
    <row r="240" ht="24.75" customHeight="1" outlineLevel="1" spans="1:20">
      <c r="A240" s="58">
        <v>16222</v>
      </c>
      <c r="B240" s="59">
        <v>1552014</v>
      </c>
      <c r="C240" s="21" t="s">
        <v>185</v>
      </c>
      <c r="D240" s="57">
        <v>0</v>
      </c>
      <c r="E240" s="57">
        <v>0</v>
      </c>
      <c r="F240" s="57">
        <f>ROUND(Q$240,-2)</f>
        <v>0</v>
      </c>
      <c r="G240" s="57">
        <f>ROUND(Q$240,-2)</f>
        <v>0</v>
      </c>
      <c r="H240" s="57">
        <f>ROUND(Q$240,-2)</f>
        <v>0</v>
      </c>
      <c r="I240" s="57">
        <f>ROUND(Q$240,-2)</f>
        <v>0</v>
      </c>
      <c r="J240" s="57">
        <f>ROUND(Q$240,-2)</f>
        <v>0</v>
      </c>
      <c r="K240" s="57">
        <f>ROUND(Q$240,-2)</f>
        <v>0</v>
      </c>
      <c r="L240" s="57">
        <f>ROUND(Q$240,-2)</f>
        <v>0</v>
      </c>
      <c r="M240" s="57">
        <f>ROUND(Q$240,-2)</f>
        <v>0</v>
      </c>
      <c r="N240" s="57">
        <f>ROUND(Q$240,-2)</f>
        <v>0</v>
      </c>
      <c r="O240" s="63">
        <f>ROUND(Q$240,-2)</f>
        <v>0</v>
      </c>
      <c r="P240" s="34"/>
      <c r="Q240" s="45">
        <f t="shared" si="87"/>
        <v>0</v>
      </c>
      <c r="R240" s="46"/>
      <c r="S240" s="47"/>
      <c r="T240" s="47"/>
    </row>
    <row r="241" ht="24.75" customHeight="1" outlineLevel="1" spans="1:20">
      <c r="A241" s="58"/>
      <c r="B241" s="59">
        <v>1559000</v>
      </c>
      <c r="C241" s="21" t="s">
        <v>27</v>
      </c>
      <c r="D241" s="57">
        <f t="shared" ref="D241:O241" si="95">+SUM(D242:D251)</f>
        <v>0</v>
      </c>
      <c r="E241" s="57">
        <f t="shared" si="95"/>
        <v>0</v>
      </c>
      <c r="F241" s="57">
        <f t="shared" si="95"/>
        <v>0</v>
      </c>
      <c r="G241" s="57">
        <f t="shared" si="95"/>
        <v>0</v>
      </c>
      <c r="H241" s="57">
        <f t="shared" si="95"/>
        <v>0</v>
      </c>
      <c r="I241" s="57">
        <f t="shared" si="95"/>
        <v>0</v>
      </c>
      <c r="J241" s="57">
        <f t="shared" si="95"/>
        <v>0</v>
      </c>
      <c r="K241" s="57">
        <f t="shared" si="95"/>
        <v>0</v>
      </c>
      <c r="L241" s="57">
        <f t="shared" si="95"/>
        <v>0</v>
      </c>
      <c r="M241" s="57">
        <f t="shared" si="95"/>
        <v>0</v>
      </c>
      <c r="N241" s="57">
        <f t="shared" si="95"/>
        <v>0</v>
      </c>
      <c r="O241" s="63">
        <f t="shared" si="95"/>
        <v>0</v>
      </c>
      <c r="P241" s="34"/>
      <c r="Q241" s="45">
        <f t="shared" si="87"/>
        <v>0</v>
      </c>
      <c r="R241" s="46"/>
      <c r="S241" s="47"/>
      <c r="T241" s="47"/>
    </row>
    <row r="242" ht="24.75" customHeight="1" outlineLevel="1" spans="1:20">
      <c r="A242" s="58">
        <v>16111</v>
      </c>
      <c r="B242" s="59">
        <v>1559011</v>
      </c>
      <c r="C242" s="21" t="s">
        <v>186</v>
      </c>
      <c r="D242" s="57">
        <v>0</v>
      </c>
      <c r="E242" s="57">
        <v>0</v>
      </c>
      <c r="F242" s="57">
        <f>ROUND(Q$242,-2)</f>
        <v>0</v>
      </c>
      <c r="G242" s="57">
        <f>ROUND(Q$242,-2)</f>
        <v>0</v>
      </c>
      <c r="H242" s="57">
        <f>ROUND(Q$242,-2)</f>
        <v>0</v>
      </c>
      <c r="I242" s="57">
        <f>ROUND(Q$242,-2)</f>
        <v>0</v>
      </c>
      <c r="J242" s="57">
        <f>ROUND(Q$242,-2)</f>
        <v>0</v>
      </c>
      <c r="K242" s="57">
        <f>ROUND(Q$242,-2)</f>
        <v>0</v>
      </c>
      <c r="L242" s="57">
        <f>ROUND(Q$242,-2)</f>
        <v>0</v>
      </c>
      <c r="M242" s="57">
        <f>ROUND(Q$242,-2)</f>
        <v>0</v>
      </c>
      <c r="N242" s="57">
        <f>ROUND(Q$242,-2)</f>
        <v>0</v>
      </c>
      <c r="O242" s="63">
        <f>ROUND(Q$242,-2)</f>
        <v>0</v>
      </c>
      <c r="P242" s="34"/>
      <c r="Q242" s="45">
        <f t="shared" si="87"/>
        <v>0</v>
      </c>
      <c r="R242" s="46"/>
      <c r="S242" s="47"/>
      <c r="T242" s="47"/>
    </row>
    <row r="243" ht="24.75" customHeight="1" outlineLevel="1" spans="1:20">
      <c r="A243" s="58">
        <v>16112</v>
      </c>
      <c r="B243" s="59">
        <v>1559012</v>
      </c>
      <c r="C243" s="21" t="s">
        <v>187</v>
      </c>
      <c r="D243" s="57">
        <v>0</v>
      </c>
      <c r="E243" s="57">
        <v>0</v>
      </c>
      <c r="F243" s="57">
        <f>ROUND(Q$243,-2)</f>
        <v>0</v>
      </c>
      <c r="G243" s="57">
        <f>ROUND(Q$243,-2)</f>
        <v>0</v>
      </c>
      <c r="H243" s="57">
        <f>ROUND(Q$243,-2)</f>
        <v>0</v>
      </c>
      <c r="I243" s="57">
        <f>ROUND(Q$243,-2)</f>
        <v>0</v>
      </c>
      <c r="J243" s="57">
        <f>ROUND(Q$243,-2)</f>
        <v>0</v>
      </c>
      <c r="K243" s="57">
        <f>ROUND(Q$243,-2)</f>
        <v>0</v>
      </c>
      <c r="L243" s="57">
        <f>ROUND(Q$243,-2)</f>
        <v>0</v>
      </c>
      <c r="M243" s="57">
        <f>ROUND(Q$243,-2)</f>
        <v>0</v>
      </c>
      <c r="N243" s="57">
        <f>ROUND(Q$243,-2)</f>
        <v>0</v>
      </c>
      <c r="O243" s="63">
        <f>ROUND(Q$243,-2)</f>
        <v>0</v>
      </c>
      <c r="P243" s="34"/>
      <c r="Q243" s="45">
        <f t="shared" si="87"/>
        <v>0</v>
      </c>
      <c r="R243" s="46"/>
      <c r="S243" s="47"/>
      <c r="T243" s="47"/>
    </row>
    <row r="244" ht="24.75" customHeight="1" outlineLevel="1" spans="1:20">
      <c r="A244" s="58">
        <v>16310</v>
      </c>
      <c r="B244" s="59">
        <v>1559013</v>
      </c>
      <c r="C244" s="21" t="s">
        <v>188</v>
      </c>
      <c r="D244" s="57">
        <v>0</v>
      </c>
      <c r="E244" s="57">
        <v>0</v>
      </c>
      <c r="F244" s="57">
        <f>ROUND(Q$244,-2)</f>
        <v>0</v>
      </c>
      <c r="G244" s="57">
        <f>ROUND(Q$244,-2)</f>
        <v>0</v>
      </c>
      <c r="H244" s="57">
        <f>ROUND(Q$244,-2)</f>
        <v>0</v>
      </c>
      <c r="I244" s="57">
        <f>ROUND(Q$244,-2)</f>
        <v>0</v>
      </c>
      <c r="J244" s="57">
        <f>ROUND(Q$244,-2)</f>
        <v>0</v>
      </c>
      <c r="K244" s="57">
        <f>ROUND(Q$244,-2)</f>
        <v>0</v>
      </c>
      <c r="L244" s="57">
        <f>ROUND(Q$244,-2)</f>
        <v>0</v>
      </c>
      <c r="M244" s="57">
        <f>ROUND(Q$244,-2)</f>
        <v>0</v>
      </c>
      <c r="N244" s="57">
        <f>ROUND(Q$244,-2)</f>
        <v>0</v>
      </c>
      <c r="O244" s="63">
        <f>ROUND(Q$244,-2)</f>
        <v>0</v>
      </c>
      <c r="P244" s="34"/>
      <c r="Q244" s="45">
        <f t="shared" si="87"/>
        <v>0</v>
      </c>
      <c r="R244" s="46"/>
      <c r="S244" s="47"/>
      <c r="T244" s="47"/>
    </row>
    <row r="245" ht="24.75" customHeight="1" outlineLevel="1" spans="1:20">
      <c r="A245" s="58">
        <v>16320</v>
      </c>
      <c r="B245" s="59">
        <v>1559014</v>
      </c>
      <c r="C245" s="21" t="s">
        <v>189</v>
      </c>
      <c r="D245" s="57">
        <v>0</v>
      </c>
      <c r="E245" s="57">
        <v>0</v>
      </c>
      <c r="F245" s="57">
        <f>ROUND(Q$245,-2)</f>
        <v>0</v>
      </c>
      <c r="G245" s="57">
        <f>ROUND(Q$245,-2)</f>
        <v>0</v>
      </c>
      <c r="H245" s="57">
        <f>ROUND(Q$245,-2)</f>
        <v>0</v>
      </c>
      <c r="I245" s="57">
        <f>ROUND(Q$245,-2)</f>
        <v>0</v>
      </c>
      <c r="J245" s="57">
        <f>ROUND(Q$245,-2)</f>
        <v>0</v>
      </c>
      <c r="K245" s="57">
        <f>ROUND(Q$245,-2)</f>
        <v>0</v>
      </c>
      <c r="L245" s="57">
        <f>ROUND(Q$245,-2)</f>
        <v>0</v>
      </c>
      <c r="M245" s="57">
        <f>ROUND(Q$245,-2)</f>
        <v>0</v>
      </c>
      <c r="N245" s="57">
        <f>ROUND(Q$245,-2)</f>
        <v>0</v>
      </c>
      <c r="O245" s="63">
        <f>ROUND(Q$245,-2)</f>
        <v>0</v>
      </c>
      <c r="P245" s="34"/>
      <c r="Q245" s="45">
        <f t="shared" si="87"/>
        <v>0</v>
      </c>
      <c r="R245" s="46"/>
      <c r="S245" s="47"/>
      <c r="T245" s="47"/>
    </row>
    <row r="246" ht="24.75" customHeight="1" outlineLevel="1" spans="1:20">
      <c r="A246" s="58">
        <v>16410</v>
      </c>
      <c r="B246" s="59">
        <v>1559015</v>
      </c>
      <c r="C246" s="21" t="s">
        <v>190</v>
      </c>
      <c r="D246" s="57">
        <v>0</v>
      </c>
      <c r="E246" s="57">
        <v>0</v>
      </c>
      <c r="F246" s="57">
        <f>ROUND(Q$246,-2)</f>
        <v>0</v>
      </c>
      <c r="G246" s="57">
        <f>ROUND(Q$246,-2)</f>
        <v>0</v>
      </c>
      <c r="H246" s="57">
        <f>ROUND(Q$246,-2)</f>
        <v>0</v>
      </c>
      <c r="I246" s="57">
        <f>ROUND(Q$246,-2)</f>
        <v>0</v>
      </c>
      <c r="J246" s="57">
        <f>ROUND(Q$246,-2)</f>
        <v>0</v>
      </c>
      <c r="K246" s="57">
        <f>ROUND(Q$246,-2)</f>
        <v>0</v>
      </c>
      <c r="L246" s="57">
        <f>ROUND(Q$246,-2)</f>
        <v>0</v>
      </c>
      <c r="M246" s="57">
        <f>ROUND(Q$246,-2)</f>
        <v>0</v>
      </c>
      <c r="N246" s="57">
        <f>ROUND(Q$246,-2)</f>
        <v>0</v>
      </c>
      <c r="O246" s="63">
        <f>ROUND(Q$246,-2)</f>
        <v>0</v>
      </c>
      <c r="P246" s="34"/>
      <c r="Q246" s="45">
        <f t="shared" si="87"/>
        <v>0</v>
      </c>
      <c r="R246" s="46"/>
      <c r="S246" s="47"/>
      <c r="T246" s="47"/>
    </row>
    <row r="247" ht="24.75" customHeight="1" outlineLevel="1" spans="1:20">
      <c r="A247" s="58">
        <v>16411</v>
      </c>
      <c r="B247" s="59">
        <v>1559016</v>
      </c>
      <c r="C247" s="21" t="s">
        <v>191</v>
      </c>
      <c r="D247" s="57">
        <v>0</v>
      </c>
      <c r="E247" s="57">
        <v>0</v>
      </c>
      <c r="F247" s="57">
        <f>ROUND(Q$247,-2)</f>
        <v>0</v>
      </c>
      <c r="G247" s="57">
        <f>ROUND(Q$247,-2)</f>
        <v>0</v>
      </c>
      <c r="H247" s="57">
        <f>ROUND(Q$247,-2)</f>
        <v>0</v>
      </c>
      <c r="I247" s="57">
        <f>ROUND(Q$247,-2)</f>
        <v>0</v>
      </c>
      <c r="J247" s="57">
        <f>ROUND(Q$247,-2)</f>
        <v>0</v>
      </c>
      <c r="K247" s="57">
        <f>ROUND(Q$247,-2)</f>
        <v>0</v>
      </c>
      <c r="L247" s="57">
        <f>ROUND(Q$247,-2)</f>
        <v>0</v>
      </c>
      <c r="M247" s="57">
        <f>ROUND(Q$247,-2)</f>
        <v>0</v>
      </c>
      <c r="N247" s="57">
        <f>ROUND(Q$247,-2)</f>
        <v>0</v>
      </c>
      <c r="O247" s="63">
        <f>ROUND(Q$247,-2)</f>
        <v>0</v>
      </c>
      <c r="P247" s="34"/>
      <c r="Q247" s="45">
        <f t="shared" si="87"/>
        <v>0</v>
      </c>
      <c r="R247" s="46"/>
      <c r="S247" s="47"/>
      <c r="T247" s="47"/>
    </row>
    <row r="248" ht="24.75" customHeight="1" outlineLevel="1" spans="1:20">
      <c r="A248" s="58">
        <v>16412</v>
      </c>
      <c r="B248" s="59">
        <v>1559020</v>
      </c>
      <c r="C248" s="21" t="s">
        <v>192</v>
      </c>
      <c r="D248" s="57">
        <v>0</v>
      </c>
      <c r="E248" s="57">
        <v>0</v>
      </c>
      <c r="F248" s="57">
        <f>ROUND(Q$248,-2)</f>
        <v>0</v>
      </c>
      <c r="G248" s="57">
        <f>ROUND(Q$248,-2)</f>
        <v>0</v>
      </c>
      <c r="H248" s="57">
        <f>ROUND(Q$248,-2)</f>
        <v>0</v>
      </c>
      <c r="I248" s="57">
        <f>ROUND(Q$248,-2)</f>
        <v>0</v>
      </c>
      <c r="J248" s="57">
        <f>ROUND(Q$248,-2)</f>
        <v>0</v>
      </c>
      <c r="K248" s="57">
        <f>ROUND(Q$248,-2)</f>
        <v>0</v>
      </c>
      <c r="L248" s="57">
        <f>ROUND(Q$248,-2)</f>
        <v>0</v>
      </c>
      <c r="M248" s="57">
        <f>ROUND(Q$248,-2)</f>
        <v>0</v>
      </c>
      <c r="N248" s="57">
        <f>ROUND(Q$248,-2)</f>
        <v>0</v>
      </c>
      <c r="O248" s="63">
        <f>ROUND(Q$248,-2)</f>
        <v>0</v>
      </c>
      <c r="P248" s="34"/>
      <c r="Q248" s="45">
        <f t="shared" si="87"/>
        <v>0</v>
      </c>
      <c r="R248" s="46"/>
      <c r="S248" s="47"/>
      <c r="T248" s="47"/>
    </row>
    <row r="249" ht="24.75" customHeight="1" outlineLevel="1" spans="1:20">
      <c r="A249" s="58">
        <v>16420</v>
      </c>
      <c r="B249" s="59">
        <v>1559017</v>
      </c>
      <c r="C249" s="21" t="s">
        <v>193</v>
      </c>
      <c r="D249" s="57">
        <v>0</v>
      </c>
      <c r="E249" s="57">
        <v>0</v>
      </c>
      <c r="F249" s="57">
        <f>ROUND(Q$249,-2)</f>
        <v>0</v>
      </c>
      <c r="G249" s="57">
        <f>ROUND(Q$249,-2)</f>
        <v>0</v>
      </c>
      <c r="H249" s="57">
        <f>ROUND(Q$249,-2)</f>
        <v>0</v>
      </c>
      <c r="I249" s="57">
        <f>ROUND(Q$249,-2)</f>
        <v>0</v>
      </c>
      <c r="J249" s="57">
        <f>ROUND(Q$249,-2)</f>
        <v>0</v>
      </c>
      <c r="K249" s="57">
        <f>ROUND(Q$249,-2)</f>
        <v>0</v>
      </c>
      <c r="L249" s="57">
        <f>ROUND(Q$249,-2)</f>
        <v>0</v>
      </c>
      <c r="M249" s="57">
        <f>ROUND(Q$249,-2)</f>
        <v>0</v>
      </c>
      <c r="N249" s="57">
        <f>ROUND(Q$249,-2)</f>
        <v>0</v>
      </c>
      <c r="O249" s="63">
        <f>ROUND(Q$249,-2)</f>
        <v>0</v>
      </c>
      <c r="P249" s="34"/>
      <c r="Q249" s="45">
        <f t="shared" si="87"/>
        <v>0</v>
      </c>
      <c r="R249" s="46"/>
      <c r="S249" s="47"/>
      <c r="T249" s="47"/>
    </row>
    <row r="250" ht="24.75" customHeight="1" outlineLevel="1" spans="1:20">
      <c r="A250" s="58">
        <v>16510</v>
      </c>
      <c r="B250" s="59">
        <v>1559018</v>
      </c>
      <c r="C250" s="21" t="s">
        <v>194</v>
      </c>
      <c r="D250" s="57">
        <v>0</v>
      </c>
      <c r="E250" s="57">
        <v>0</v>
      </c>
      <c r="F250" s="57">
        <f>ROUND(Q$250,-2)</f>
        <v>0</v>
      </c>
      <c r="G250" s="57">
        <f>ROUND(Q$250,-2)</f>
        <v>0</v>
      </c>
      <c r="H250" s="57">
        <f>ROUND(Q$250,-2)</f>
        <v>0</v>
      </c>
      <c r="I250" s="57">
        <f>ROUND(Q$250,-2)</f>
        <v>0</v>
      </c>
      <c r="J250" s="57">
        <f>ROUND(Q$250,-2)</f>
        <v>0</v>
      </c>
      <c r="K250" s="57">
        <f>ROUND(Q$250,-2)</f>
        <v>0</v>
      </c>
      <c r="L250" s="57">
        <f>ROUND(Q$250,-2)</f>
        <v>0</v>
      </c>
      <c r="M250" s="57">
        <f>ROUND(Q$250,-2)</f>
        <v>0</v>
      </c>
      <c r="N250" s="57">
        <f>ROUND(Q$250,-2)</f>
        <v>0</v>
      </c>
      <c r="O250" s="63">
        <f>ROUND(Q$250,-2)</f>
        <v>0</v>
      </c>
      <c r="P250" s="34"/>
      <c r="Q250" s="45">
        <f t="shared" si="87"/>
        <v>0</v>
      </c>
      <c r="R250" s="46"/>
      <c r="S250" s="47"/>
      <c r="T250" s="47"/>
    </row>
    <row r="251" ht="24.75" customHeight="1" outlineLevel="1" spans="1:20">
      <c r="A251" s="58">
        <v>16520</v>
      </c>
      <c r="B251" s="59">
        <v>1559019</v>
      </c>
      <c r="C251" s="21" t="s">
        <v>195</v>
      </c>
      <c r="D251" s="57">
        <v>0</v>
      </c>
      <c r="E251" s="57">
        <v>0</v>
      </c>
      <c r="F251" s="57">
        <f>ROUND(Q$251,-2)</f>
        <v>0</v>
      </c>
      <c r="G251" s="57">
        <f>ROUND(Q$251,-2)</f>
        <v>0</v>
      </c>
      <c r="H251" s="57">
        <f>ROUND(Q$251,-2)</f>
        <v>0</v>
      </c>
      <c r="I251" s="57">
        <f>ROUND(Q$251,-2)</f>
        <v>0</v>
      </c>
      <c r="J251" s="57">
        <f>ROUND(Q$251,-2)</f>
        <v>0</v>
      </c>
      <c r="K251" s="57">
        <f>ROUND(Q$251,-2)</f>
        <v>0</v>
      </c>
      <c r="L251" s="57">
        <f>ROUND(Q$251,-2)</f>
        <v>0</v>
      </c>
      <c r="M251" s="57">
        <f>ROUND(Q$251,-2)</f>
        <v>0</v>
      </c>
      <c r="N251" s="57">
        <f>ROUND(Q$251,-2)</f>
        <v>0</v>
      </c>
      <c r="O251" s="63">
        <f>ROUND(Q$251,-2)</f>
        <v>0</v>
      </c>
      <c r="P251" s="34"/>
      <c r="Q251" s="45">
        <f t="shared" si="87"/>
        <v>0</v>
      </c>
      <c r="R251" s="46"/>
      <c r="S251" s="47"/>
      <c r="T251" s="47"/>
    </row>
    <row r="252" ht="24.75" customHeight="1" outlineLevel="1" spans="1:20">
      <c r="A252" s="19"/>
      <c r="B252" s="20">
        <v>1600000</v>
      </c>
      <c r="C252" s="21" t="s">
        <v>196</v>
      </c>
      <c r="D252" s="57">
        <f t="shared" ref="D252:O252" si="96">+D253+D254</f>
        <v>0</v>
      </c>
      <c r="E252" s="57">
        <f t="shared" si="96"/>
        <v>0</v>
      </c>
      <c r="F252" s="57">
        <f t="shared" si="96"/>
        <v>0</v>
      </c>
      <c r="G252" s="57">
        <f t="shared" si="96"/>
        <v>0</v>
      </c>
      <c r="H252" s="57">
        <f t="shared" si="96"/>
        <v>0</v>
      </c>
      <c r="I252" s="57">
        <f t="shared" si="96"/>
        <v>0</v>
      </c>
      <c r="J252" s="57">
        <f t="shared" si="96"/>
        <v>0</v>
      </c>
      <c r="K252" s="57">
        <f t="shared" si="96"/>
        <v>0</v>
      </c>
      <c r="L252" s="57">
        <f t="shared" si="96"/>
        <v>0</v>
      </c>
      <c r="M252" s="57">
        <f t="shared" si="96"/>
        <v>0</v>
      </c>
      <c r="N252" s="57">
        <f t="shared" si="96"/>
        <v>0</v>
      </c>
      <c r="O252" s="63">
        <f t="shared" si="96"/>
        <v>0</v>
      </c>
      <c r="P252" s="34"/>
      <c r="Q252" s="45">
        <f t="shared" si="87"/>
        <v>0</v>
      </c>
      <c r="R252" s="46"/>
      <c r="S252" s="47"/>
      <c r="T252" s="47"/>
    </row>
    <row r="253" ht="24.75" customHeight="1" outlineLevel="1" spans="1:20">
      <c r="A253" s="19">
        <v>16691</v>
      </c>
      <c r="B253" s="20">
        <v>1601010</v>
      </c>
      <c r="C253" s="21" t="s">
        <v>197</v>
      </c>
      <c r="D253" s="57">
        <v>0</v>
      </c>
      <c r="E253" s="57">
        <v>0</v>
      </c>
      <c r="F253" s="57">
        <f>ROUND(Q$253,-2)</f>
        <v>0</v>
      </c>
      <c r="G253" s="57">
        <f>ROUND(Q$253,-2)</f>
        <v>0</v>
      </c>
      <c r="H253" s="57">
        <f>ROUND(Q$253,-2)</f>
        <v>0</v>
      </c>
      <c r="I253" s="57">
        <f>ROUND(Q$253,-2)</f>
        <v>0</v>
      </c>
      <c r="J253" s="57">
        <f>ROUND(Q$253,-2)</f>
        <v>0</v>
      </c>
      <c r="K253" s="57">
        <f>ROUND(Q$253,-2)</f>
        <v>0</v>
      </c>
      <c r="L253" s="57">
        <f>ROUND(Q$253,-2)</f>
        <v>0</v>
      </c>
      <c r="M253" s="57">
        <f>ROUND(Q$253,-2)</f>
        <v>0</v>
      </c>
      <c r="N253" s="57">
        <f>ROUND(Q$253,-2)</f>
        <v>0</v>
      </c>
      <c r="O253" s="63">
        <f>ROUND(Q$253,-2)</f>
        <v>0</v>
      </c>
      <c r="P253" s="34"/>
      <c r="Q253" s="45">
        <f t="shared" si="87"/>
        <v>0</v>
      </c>
      <c r="R253" s="46"/>
      <c r="S253" s="47"/>
      <c r="T253" s="47"/>
    </row>
    <row r="254" ht="24.75" customHeight="1" outlineLevel="1" spans="1:20">
      <c r="A254" s="19">
        <v>16692</v>
      </c>
      <c r="B254" s="20">
        <v>1601011</v>
      </c>
      <c r="C254" s="21" t="s">
        <v>198</v>
      </c>
      <c r="D254" s="57">
        <v>0</v>
      </c>
      <c r="E254" s="57">
        <v>0</v>
      </c>
      <c r="F254" s="57">
        <f>ROUND(Q$254,-2)</f>
        <v>0</v>
      </c>
      <c r="G254" s="57">
        <f>ROUND(Q$254,-2)</f>
        <v>0</v>
      </c>
      <c r="H254" s="57">
        <f>ROUND(Q$254,-2)</f>
        <v>0</v>
      </c>
      <c r="I254" s="57">
        <f>ROUND(Q$254,-2)</f>
        <v>0</v>
      </c>
      <c r="J254" s="57">
        <f>ROUND(Q$254,-2)</f>
        <v>0</v>
      </c>
      <c r="K254" s="57">
        <f>ROUND(Q$254,-2)</f>
        <v>0</v>
      </c>
      <c r="L254" s="57">
        <f>ROUND(Q$254,-2)</f>
        <v>0</v>
      </c>
      <c r="M254" s="57">
        <f>ROUND(Q$254,-2)</f>
        <v>0</v>
      </c>
      <c r="N254" s="57">
        <f>ROUND(Q$254,-2)</f>
        <v>0</v>
      </c>
      <c r="O254" s="63">
        <f>ROUND(Q$254,-2)</f>
        <v>0</v>
      </c>
      <c r="P254" s="34"/>
      <c r="Q254" s="45">
        <f t="shared" si="87"/>
        <v>0</v>
      </c>
      <c r="R254" s="46"/>
      <c r="S254" s="47"/>
      <c r="T254" s="47"/>
    </row>
    <row r="255" ht="24.75" customHeight="1" spans="1:20">
      <c r="A255" s="48" t="s">
        <v>199</v>
      </c>
      <c r="B255" s="61"/>
      <c r="C255" s="62"/>
      <c r="D255" s="51">
        <f t="shared" ref="D255:O255" si="97">D256</f>
        <v>2257486.448</v>
      </c>
      <c r="E255" s="51">
        <f t="shared" si="97"/>
        <v>2201037.604</v>
      </c>
      <c r="F255" s="51" t="e">
        <f t="shared" si="97"/>
        <v>#REF!</v>
      </c>
      <c r="G255" s="51" t="e">
        <f t="shared" si="97"/>
        <v>#REF!</v>
      </c>
      <c r="H255" s="51" t="e">
        <f t="shared" si="97"/>
        <v>#REF!</v>
      </c>
      <c r="I255" s="51" t="e">
        <f t="shared" si="97"/>
        <v>#REF!</v>
      </c>
      <c r="J255" s="51" t="e">
        <f t="shared" si="97"/>
        <v>#REF!</v>
      </c>
      <c r="K255" s="51" t="e">
        <f t="shared" si="97"/>
        <v>#REF!</v>
      </c>
      <c r="L255" s="51" t="e">
        <f t="shared" si="97"/>
        <v>#REF!</v>
      </c>
      <c r="M255" s="51" t="e">
        <f t="shared" si="97"/>
        <v>#REF!</v>
      </c>
      <c r="N255" s="51" t="e">
        <f t="shared" si="97"/>
        <v>#REF!</v>
      </c>
      <c r="O255" s="53" t="e">
        <f t="shared" si="97"/>
        <v>#REF!</v>
      </c>
      <c r="P255" s="31"/>
      <c r="Q255" s="67">
        <f t="shared" si="87"/>
        <v>2201037.604</v>
      </c>
      <c r="R255" s="42"/>
      <c r="S255" s="43"/>
      <c r="T255" s="43"/>
    </row>
    <row r="256" ht="24.75" customHeight="1" outlineLevel="1" spans="1:20">
      <c r="A256" s="19"/>
      <c r="B256" s="20">
        <v>1620000</v>
      </c>
      <c r="C256" s="21" t="s">
        <v>200</v>
      </c>
      <c r="D256" s="57">
        <f t="shared" ref="D256:O256" si="98">+D257+D271</f>
        <v>2257486.448</v>
      </c>
      <c r="E256" s="57">
        <f t="shared" si="98"/>
        <v>2201037.604</v>
      </c>
      <c r="F256" s="57" t="e">
        <f t="shared" si="98"/>
        <v>#REF!</v>
      </c>
      <c r="G256" s="57" t="e">
        <f t="shared" si="98"/>
        <v>#REF!</v>
      </c>
      <c r="H256" s="57" t="e">
        <f t="shared" si="98"/>
        <v>#REF!</v>
      </c>
      <c r="I256" s="57" t="e">
        <f t="shared" si="98"/>
        <v>#REF!</v>
      </c>
      <c r="J256" s="57" t="e">
        <f t="shared" si="98"/>
        <v>#REF!</v>
      </c>
      <c r="K256" s="57" t="e">
        <f t="shared" si="98"/>
        <v>#REF!</v>
      </c>
      <c r="L256" s="57" t="e">
        <f t="shared" si="98"/>
        <v>#REF!</v>
      </c>
      <c r="M256" s="57" t="e">
        <f t="shared" si="98"/>
        <v>#REF!</v>
      </c>
      <c r="N256" s="57" t="e">
        <f t="shared" si="98"/>
        <v>#REF!</v>
      </c>
      <c r="O256" s="63" t="e">
        <f t="shared" si="98"/>
        <v>#REF!</v>
      </c>
      <c r="P256" s="34"/>
      <c r="Q256" s="45">
        <f t="shared" si="87"/>
        <v>2201037.604</v>
      </c>
      <c r="R256" s="46"/>
      <c r="S256" s="47"/>
      <c r="T256" s="47"/>
    </row>
    <row r="257" ht="24.75" customHeight="1" outlineLevel="1" spans="1:20">
      <c r="A257" s="19"/>
      <c r="B257" s="20">
        <v>1621010</v>
      </c>
      <c r="C257" s="21" t="s">
        <v>201</v>
      </c>
      <c r="D257" s="57">
        <f t="shared" ref="D257:O257" si="99">SUM(D258:D260)+D262+D264+D266+D268+D269+D270</f>
        <v>9654349.812</v>
      </c>
      <c r="E257" s="57">
        <f t="shared" si="99"/>
        <v>9694192.012</v>
      </c>
      <c r="F257" s="57" t="e">
        <f t="shared" si="99"/>
        <v>#REF!</v>
      </c>
      <c r="G257" s="57" t="e">
        <f t="shared" si="99"/>
        <v>#REF!</v>
      </c>
      <c r="H257" s="57" t="e">
        <f t="shared" si="99"/>
        <v>#REF!</v>
      </c>
      <c r="I257" s="57" t="e">
        <f t="shared" si="99"/>
        <v>#REF!</v>
      </c>
      <c r="J257" s="57" t="e">
        <f t="shared" si="99"/>
        <v>#REF!</v>
      </c>
      <c r="K257" s="57" t="e">
        <f t="shared" si="99"/>
        <v>#REF!</v>
      </c>
      <c r="L257" s="57" t="e">
        <f t="shared" si="99"/>
        <v>#REF!</v>
      </c>
      <c r="M257" s="57" t="e">
        <f t="shared" si="99"/>
        <v>#REF!</v>
      </c>
      <c r="N257" s="57" t="e">
        <f t="shared" si="99"/>
        <v>#REF!</v>
      </c>
      <c r="O257" s="63" t="e">
        <f t="shared" si="99"/>
        <v>#REF!</v>
      </c>
      <c r="P257" s="34"/>
      <c r="Q257" s="45">
        <f t="shared" si="87"/>
        <v>9694192.012</v>
      </c>
      <c r="R257" s="46"/>
      <c r="S257" s="47"/>
      <c r="T257" s="47"/>
    </row>
    <row r="258" ht="24.75" customHeight="1" outlineLevel="1" spans="1:20">
      <c r="A258" s="19">
        <v>17011</v>
      </c>
      <c r="B258" s="20">
        <v>1621011</v>
      </c>
      <c r="C258" s="21" t="s">
        <v>202</v>
      </c>
      <c r="D258" s="57">
        <v>0</v>
      </c>
      <c r="E258" s="57">
        <v>0</v>
      </c>
      <c r="F258" s="57" t="e">
        <f>+INDEX(#REF!,MATCH(B$258,#REF!,0),MATCH(F$1,#REF!,0))</f>
        <v>#REF!</v>
      </c>
      <c r="G258" s="57" t="e">
        <f>+INDEX(#REF!,MATCH(B$258,#REF!,0),MATCH(G$1,#REF!,0))</f>
        <v>#REF!</v>
      </c>
      <c r="H258" s="57" t="e">
        <f>+INDEX(#REF!,MATCH(B$258,#REF!,0),MATCH(H$1,#REF!,0))</f>
        <v>#REF!</v>
      </c>
      <c r="I258" s="57" t="e">
        <f>+INDEX(#REF!,MATCH(B$258,#REF!,0),MATCH(I$1,#REF!,0))</f>
        <v>#REF!</v>
      </c>
      <c r="J258" s="57" t="e">
        <f>+INDEX(#REF!,MATCH(B$258,#REF!,0),MATCH(J$1,#REF!,0))</f>
        <v>#REF!</v>
      </c>
      <c r="K258" s="57" t="e">
        <f>+INDEX(#REF!,MATCH(B$258,#REF!,0),MATCH(K$1,#REF!,0))</f>
        <v>#REF!</v>
      </c>
      <c r="L258" s="57" t="e">
        <f>+INDEX(#REF!,MATCH(B$258,#REF!,0),MATCH(L$1,#REF!,0))</f>
        <v>#REF!</v>
      </c>
      <c r="M258" s="57" t="e">
        <f>+INDEX(#REF!,MATCH(B$258,#REF!,0),MATCH(M$1,#REF!,0))</f>
        <v>#REF!</v>
      </c>
      <c r="N258" s="57" t="e">
        <f>+INDEX(#REF!,MATCH(B$258,#REF!,0),MATCH(N$1,#REF!,0))</f>
        <v>#REF!</v>
      </c>
      <c r="O258" s="63" t="e">
        <f>+INDEX(#REF!,MATCH(B$258,#REF!,0),MATCH(O$1,#REF!,0))</f>
        <v>#REF!</v>
      </c>
      <c r="P258" s="34"/>
      <c r="Q258" s="45">
        <f t="shared" si="87"/>
        <v>0</v>
      </c>
      <c r="R258" s="46"/>
      <c r="S258" s="47"/>
      <c r="T258" s="47"/>
    </row>
    <row r="259" ht="24.75" customHeight="1" outlineLevel="1" spans="1:20">
      <c r="A259" s="19">
        <v>17012</v>
      </c>
      <c r="B259" s="20">
        <v>1621012</v>
      </c>
      <c r="C259" s="21" t="s">
        <v>203</v>
      </c>
      <c r="D259" s="57">
        <v>0</v>
      </c>
      <c r="E259" s="57">
        <v>0</v>
      </c>
      <c r="F259" s="57" t="e">
        <f>+INDEX(#REF!,MATCH(B$259,#REF!,0),MATCH(F$1,#REF!,0))</f>
        <v>#REF!</v>
      </c>
      <c r="G259" s="57" t="e">
        <f>+INDEX(#REF!,MATCH(B$259,#REF!,0),MATCH(G$1,#REF!,0))</f>
        <v>#REF!</v>
      </c>
      <c r="H259" s="57" t="e">
        <f>+INDEX(#REF!,MATCH(B$259,#REF!,0),MATCH(H$1,#REF!,0))</f>
        <v>#REF!</v>
      </c>
      <c r="I259" s="57" t="e">
        <f>+INDEX(#REF!,MATCH(B$259,#REF!,0),MATCH(I$1,#REF!,0))</f>
        <v>#REF!</v>
      </c>
      <c r="J259" s="57" t="e">
        <f>+INDEX(#REF!,MATCH(B$259,#REF!,0),MATCH(J$1,#REF!,0))</f>
        <v>#REF!</v>
      </c>
      <c r="K259" s="57" t="e">
        <f>+INDEX(#REF!,MATCH(B$259,#REF!,0),MATCH(K$1,#REF!,0))</f>
        <v>#REF!</v>
      </c>
      <c r="L259" s="57" t="e">
        <f>+INDEX(#REF!,MATCH(B$259,#REF!,0),MATCH(L$1,#REF!,0))</f>
        <v>#REF!</v>
      </c>
      <c r="M259" s="57" t="e">
        <f>+INDEX(#REF!,MATCH(B$259,#REF!,0),MATCH(M$1,#REF!,0))</f>
        <v>#REF!</v>
      </c>
      <c r="N259" s="57" t="e">
        <f>+INDEX(#REF!,MATCH(B$259,#REF!,0),MATCH(N$1,#REF!,0))</f>
        <v>#REF!</v>
      </c>
      <c r="O259" s="63" t="e">
        <f>+INDEX(#REF!,MATCH(B$259,#REF!,0),MATCH(O$1,#REF!,0))</f>
        <v>#REF!</v>
      </c>
      <c r="P259" s="34"/>
      <c r="Q259" s="45">
        <f t="shared" si="87"/>
        <v>0</v>
      </c>
      <c r="R259" s="46"/>
      <c r="S259" s="47"/>
      <c r="T259" s="47"/>
    </row>
    <row r="260" ht="24.75" customHeight="1" outlineLevel="1" spans="1:20">
      <c r="A260" s="19">
        <v>17020</v>
      </c>
      <c r="B260" s="20">
        <v>1621013</v>
      </c>
      <c r="C260" s="21" t="s">
        <v>204</v>
      </c>
      <c r="D260" s="57">
        <v>2484834.958</v>
      </c>
      <c r="E260" s="57">
        <v>2484834.958</v>
      </c>
      <c r="F260" s="57" t="e">
        <f>+INDEX(#REF!,MATCH(B$260,#REF!,0),MATCH(F$1,#REF!,0))</f>
        <v>#REF!</v>
      </c>
      <c r="G260" s="57" t="e">
        <f>+INDEX(#REF!,MATCH(B$260,#REF!,0),MATCH(G$1,#REF!,0))</f>
        <v>#REF!</v>
      </c>
      <c r="H260" s="57" t="e">
        <f>+INDEX(#REF!,MATCH(B$260,#REF!,0),MATCH(H$1,#REF!,0))</f>
        <v>#REF!</v>
      </c>
      <c r="I260" s="57" t="e">
        <f>+INDEX(#REF!,MATCH(B$260,#REF!,0),MATCH(I$1,#REF!,0))</f>
        <v>#REF!</v>
      </c>
      <c r="J260" s="57" t="e">
        <f>+INDEX(#REF!,MATCH(B$260,#REF!,0),MATCH(J$1,#REF!,0))</f>
        <v>#REF!</v>
      </c>
      <c r="K260" s="57" t="e">
        <f>+INDEX(#REF!,MATCH(B$260,#REF!,0),MATCH(K$1,#REF!,0))</f>
        <v>#REF!</v>
      </c>
      <c r="L260" s="57" t="e">
        <f>+INDEX(#REF!,MATCH(B$260,#REF!,0),MATCH(L$1,#REF!,0))</f>
        <v>#REF!</v>
      </c>
      <c r="M260" s="57" t="e">
        <f>+INDEX(#REF!,MATCH(B$260,#REF!,0),MATCH(M$1,#REF!,0))</f>
        <v>#REF!</v>
      </c>
      <c r="N260" s="57" t="e">
        <f>+INDEX(#REF!,MATCH(B$260,#REF!,0),MATCH(N$1,#REF!,0))</f>
        <v>#REF!</v>
      </c>
      <c r="O260" s="63" t="e">
        <f>+INDEX(#REF!,MATCH(B$260,#REF!,0),MATCH(O$1,#REF!,0))</f>
        <v>#REF!</v>
      </c>
      <c r="P260" s="34"/>
      <c r="Q260" s="45">
        <f t="shared" si="87"/>
        <v>2484834.958</v>
      </c>
      <c r="R260" s="46"/>
      <c r="S260" s="47"/>
      <c r="T260" s="47"/>
    </row>
    <row r="261" ht="24.75" customHeight="1" outlineLevel="1" spans="1:20">
      <c r="A261" s="19">
        <v>170001</v>
      </c>
      <c r="B261" s="20">
        <v>170001</v>
      </c>
      <c r="C261" s="21" t="s">
        <v>205</v>
      </c>
      <c r="D261" s="57">
        <v>0</v>
      </c>
      <c r="E261" s="57">
        <f>+E260-D260</f>
        <v>0</v>
      </c>
      <c r="F261" s="57" t="e">
        <f t="shared" ref="F261:O261" si="100">+F260-E260</f>
        <v>#REF!</v>
      </c>
      <c r="G261" s="57" t="e">
        <f t="shared" si="100"/>
        <v>#REF!</v>
      </c>
      <c r="H261" s="57" t="e">
        <f t="shared" si="100"/>
        <v>#REF!</v>
      </c>
      <c r="I261" s="57" t="e">
        <f t="shared" si="100"/>
        <v>#REF!</v>
      </c>
      <c r="J261" s="57" t="e">
        <f t="shared" si="100"/>
        <v>#REF!</v>
      </c>
      <c r="K261" s="57" t="e">
        <f t="shared" si="100"/>
        <v>#REF!</v>
      </c>
      <c r="L261" s="57" t="e">
        <f t="shared" si="100"/>
        <v>#REF!</v>
      </c>
      <c r="M261" s="57" t="e">
        <f t="shared" si="100"/>
        <v>#REF!</v>
      </c>
      <c r="N261" s="57" t="e">
        <f t="shared" si="100"/>
        <v>#REF!</v>
      </c>
      <c r="O261" s="63" t="e">
        <f t="shared" si="100"/>
        <v>#REF!</v>
      </c>
      <c r="P261" s="34"/>
      <c r="Q261" s="45">
        <f t="shared" si="87"/>
        <v>0</v>
      </c>
      <c r="R261" s="46"/>
      <c r="S261" s="47"/>
      <c r="T261" s="47"/>
    </row>
    <row r="262" ht="24.75" customHeight="1" outlineLevel="1" spans="1:20">
      <c r="A262" s="19">
        <v>17041</v>
      </c>
      <c r="B262" s="20">
        <v>1621014</v>
      </c>
      <c r="C262" s="21" t="s">
        <v>206</v>
      </c>
      <c r="D262" s="57">
        <v>2115245.719</v>
      </c>
      <c r="E262" s="57">
        <v>2155087.919</v>
      </c>
      <c r="F262" s="57" t="e">
        <f>+INDEX(#REF!,MATCH(B$262,#REF!,0),MATCH(F$1,#REF!,0))</f>
        <v>#REF!</v>
      </c>
      <c r="G262" s="57" t="e">
        <f>+INDEX(#REF!,MATCH(B$262,#REF!,0),MATCH(G$1,#REF!,0))</f>
        <v>#REF!</v>
      </c>
      <c r="H262" s="57" t="e">
        <f>+INDEX(#REF!,MATCH(B$262,#REF!,0),MATCH(H$1,#REF!,0))</f>
        <v>#REF!</v>
      </c>
      <c r="I262" s="57" t="e">
        <f>+INDEX(#REF!,MATCH(B$262,#REF!,0),MATCH(I$1,#REF!,0))</f>
        <v>#REF!</v>
      </c>
      <c r="J262" s="57" t="e">
        <f>+INDEX(#REF!,MATCH(B$262,#REF!,0),MATCH(J$1,#REF!,0))</f>
        <v>#REF!</v>
      </c>
      <c r="K262" s="57" t="e">
        <f>+INDEX(#REF!,MATCH(B$262,#REF!,0),MATCH(K$1,#REF!,0))</f>
        <v>#REF!</v>
      </c>
      <c r="L262" s="57" t="e">
        <f>+INDEX(#REF!,MATCH(B$262,#REF!,0),MATCH(L$1,#REF!,0))</f>
        <v>#REF!</v>
      </c>
      <c r="M262" s="57" t="e">
        <f>+INDEX(#REF!,MATCH(B$262,#REF!,0),MATCH(M$1,#REF!,0))</f>
        <v>#REF!</v>
      </c>
      <c r="N262" s="57" t="e">
        <f>+INDEX(#REF!,MATCH(B$262,#REF!,0),MATCH(N$1,#REF!,0))</f>
        <v>#REF!</v>
      </c>
      <c r="O262" s="63" t="e">
        <f>+INDEX(#REF!,MATCH(B$262,#REF!,0),MATCH(O$1,#REF!,0))</f>
        <v>#REF!</v>
      </c>
      <c r="P262" s="34"/>
      <c r="Q262" s="45">
        <f t="shared" si="87"/>
        <v>2155087.919</v>
      </c>
      <c r="R262" s="46"/>
      <c r="S262" s="47"/>
      <c r="T262" s="47"/>
    </row>
    <row r="263" ht="24.75" customHeight="1" outlineLevel="1" spans="1:20">
      <c r="A263" s="19">
        <v>170002</v>
      </c>
      <c r="B263" s="20">
        <v>170002</v>
      </c>
      <c r="C263" s="21" t="s">
        <v>207</v>
      </c>
      <c r="D263" s="57">
        <v>0</v>
      </c>
      <c r="E263" s="57">
        <f>+E262-D262</f>
        <v>39842.2000000002</v>
      </c>
      <c r="F263" s="57" t="e">
        <f t="shared" ref="F263:O263" si="101">+F262-E262</f>
        <v>#REF!</v>
      </c>
      <c r="G263" s="57" t="e">
        <f t="shared" si="101"/>
        <v>#REF!</v>
      </c>
      <c r="H263" s="57" t="e">
        <f t="shared" si="101"/>
        <v>#REF!</v>
      </c>
      <c r="I263" s="57" t="e">
        <f t="shared" si="101"/>
        <v>#REF!</v>
      </c>
      <c r="J263" s="57" t="e">
        <f t="shared" si="101"/>
        <v>#REF!</v>
      </c>
      <c r="K263" s="57" t="e">
        <f t="shared" si="101"/>
        <v>#REF!</v>
      </c>
      <c r="L263" s="57" t="e">
        <f t="shared" si="101"/>
        <v>#REF!</v>
      </c>
      <c r="M263" s="57" t="e">
        <f t="shared" si="101"/>
        <v>#REF!</v>
      </c>
      <c r="N263" s="57" t="e">
        <f t="shared" si="101"/>
        <v>#REF!</v>
      </c>
      <c r="O263" s="63" t="e">
        <f t="shared" si="101"/>
        <v>#REF!</v>
      </c>
      <c r="P263" s="34"/>
      <c r="Q263" s="45">
        <f t="shared" si="87"/>
        <v>39842.2000000002</v>
      </c>
      <c r="R263" s="46"/>
      <c r="S263" s="47"/>
      <c r="T263" s="47"/>
    </row>
    <row r="264" ht="24.75" customHeight="1" outlineLevel="1" spans="1:20">
      <c r="A264" s="19">
        <v>17042</v>
      </c>
      <c r="B264" s="20">
        <v>1621015</v>
      </c>
      <c r="C264" s="21" t="s">
        <v>208</v>
      </c>
      <c r="D264" s="57">
        <v>2729351.1</v>
      </c>
      <c r="E264" s="57">
        <v>2729351.1</v>
      </c>
      <c r="F264" s="57" t="e">
        <f>+INDEX(#REF!,MATCH(B$264,#REF!,0),MATCH(F$1,#REF!,0))</f>
        <v>#REF!</v>
      </c>
      <c r="G264" s="57" t="e">
        <f>+INDEX(#REF!,MATCH(B$264,#REF!,0),MATCH(G$1,#REF!,0))</f>
        <v>#REF!</v>
      </c>
      <c r="H264" s="57" t="e">
        <f>+INDEX(#REF!,MATCH(B$264,#REF!,0),MATCH(H$1,#REF!,0))</f>
        <v>#REF!</v>
      </c>
      <c r="I264" s="57" t="e">
        <f>+INDEX(#REF!,MATCH(B$264,#REF!,0),MATCH(I$1,#REF!,0))</f>
        <v>#REF!</v>
      </c>
      <c r="J264" s="57" t="e">
        <f>+INDEX(#REF!,MATCH(B$264,#REF!,0),MATCH(J$1,#REF!,0))</f>
        <v>#REF!</v>
      </c>
      <c r="K264" s="57" t="e">
        <f>+INDEX(#REF!,MATCH(B$264,#REF!,0),MATCH(K$1,#REF!,0))</f>
        <v>#REF!</v>
      </c>
      <c r="L264" s="57" t="e">
        <f>+INDEX(#REF!,MATCH(B$264,#REF!,0),MATCH(L$1,#REF!,0))</f>
        <v>#REF!</v>
      </c>
      <c r="M264" s="57" t="e">
        <f>+INDEX(#REF!,MATCH(B$264,#REF!,0),MATCH(M$1,#REF!,0))</f>
        <v>#REF!</v>
      </c>
      <c r="N264" s="57" t="e">
        <f>+INDEX(#REF!,MATCH(B$264,#REF!,0),MATCH(N$1,#REF!,0))</f>
        <v>#REF!</v>
      </c>
      <c r="O264" s="63" t="e">
        <f>+INDEX(#REF!,MATCH(B$264,#REF!,0),MATCH(O$1,#REF!,0))</f>
        <v>#REF!</v>
      </c>
      <c r="P264" s="34"/>
      <c r="Q264" s="45">
        <f t="shared" si="87"/>
        <v>2729351.1</v>
      </c>
      <c r="R264" s="46"/>
      <c r="S264" s="47"/>
      <c r="T264" s="47"/>
    </row>
    <row r="265" ht="24.75" customHeight="1" outlineLevel="1" spans="1:20">
      <c r="A265" s="19">
        <v>170003</v>
      </c>
      <c r="B265" s="20">
        <v>170003</v>
      </c>
      <c r="C265" s="21" t="s">
        <v>209</v>
      </c>
      <c r="D265" s="57">
        <v>0</v>
      </c>
      <c r="E265" s="57">
        <f>+E264-D264</f>
        <v>0</v>
      </c>
      <c r="F265" s="57" t="e">
        <f t="shared" ref="F265:O265" si="102">+F264-E264</f>
        <v>#REF!</v>
      </c>
      <c r="G265" s="57" t="e">
        <f t="shared" si="102"/>
        <v>#REF!</v>
      </c>
      <c r="H265" s="57" t="e">
        <f t="shared" si="102"/>
        <v>#REF!</v>
      </c>
      <c r="I265" s="57" t="e">
        <f t="shared" si="102"/>
        <v>#REF!</v>
      </c>
      <c r="J265" s="57" t="e">
        <f t="shared" si="102"/>
        <v>#REF!</v>
      </c>
      <c r="K265" s="57" t="e">
        <f t="shared" si="102"/>
        <v>#REF!</v>
      </c>
      <c r="L265" s="57" t="e">
        <f t="shared" si="102"/>
        <v>#REF!</v>
      </c>
      <c r="M265" s="57" t="e">
        <f t="shared" si="102"/>
        <v>#REF!</v>
      </c>
      <c r="N265" s="57" t="e">
        <f t="shared" si="102"/>
        <v>#REF!</v>
      </c>
      <c r="O265" s="63" t="e">
        <f t="shared" si="102"/>
        <v>#REF!</v>
      </c>
      <c r="P265" s="34"/>
      <c r="Q265" s="45">
        <f t="shared" si="87"/>
        <v>0</v>
      </c>
      <c r="R265" s="46"/>
      <c r="S265" s="47"/>
      <c r="T265" s="47"/>
    </row>
    <row r="266" ht="24.75" customHeight="1" outlineLevel="1" spans="1:20">
      <c r="A266" s="19">
        <v>17110</v>
      </c>
      <c r="B266" s="20">
        <v>1621016</v>
      </c>
      <c r="C266" s="21" t="s">
        <v>210</v>
      </c>
      <c r="D266" s="57">
        <v>141912</v>
      </c>
      <c r="E266" s="57">
        <v>141912</v>
      </c>
      <c r="F266" s="57" t="e">
        <f>+INDEX(#REF!,MATCH(B$266,#REF!,0),MATCH(F$1,#REF!,0))</f>
        <v>#REF!</v>
      </c>
      <c r="G266" s="57" t="e">
        <f>+INDEX(#REF!,MATCH(B$266,#REF!,0),MATCH(G$1,#REF!,0))</f>
        <v>#REF!</v>
      </c>
      <c r="H266" s="57" t="e">
        <f>+INDEX(#REF!,MATCH(B$266,#REF!,0),MATCH(H$1,#REF!,0))</f>
        <v>#REF!</v>
      </c>
      <c r="I266" s="57" t="e">
        <f>+INDEX(#REF!,MATCH(B$266,#REF!,0),MATCH(I$1,#REF!,0))</f>
        <v>#REF!</v>
      </c>
      <c r="J266" s="57" t="e">
        <f>+INDEX(#REF!,MATCH(B$266,#REF!,0),MATCH(J$1,#REF!,0))</f>
        <v>#REF!</v>
      </c>
      <c r="K266" s="57" t="e">
        <f>+INDEX(#REF!,MATCH(B$266,#REF!,0),MATCH(K$1,#REF!,0))</f>
        <v>#REF!</v>
      </c>
      <c r="L266" s="57" t="e">
        <f>+INDEX(#REF!,MATCH(B$266,#REF!,0),MATCH(L$1,#REF!,0))</f>
        <v>#REF!</v>
      </c>
      <c r="M266" s="57" t="e">
        <f>+INDEX(#REF!,MATCH(B$266,#REF!,0),MATCH(M$1,#REF!,0))</f>
        <v>#REF!</v>
      </c>
      <c r="N266" s="57" t="e">
        <f>+INDEX(#REF!,MATCH(B$266,#REF!,0),MATCH(N$1,#REF!,0))</f>
        <v>#REF!</v>
      </c>
      <c r="O266" s="63" t="e">
        <f>+INDEX(#REF!,MATCH(B$266,#REF!,0),MATCH(O$1,#REF!,0))</f>
        <v>#REF!</v>
      </c>
      <c r="P266" s="34"/>
      <c r="Q266" s="45">
        <f t="shared" si="87"/>
        <v>141912</v>
      </c>
      <c r="R266" s="46"/>
      <c r="S266" s="47"/>
      <c r="T266" s="47"/>
    </row>
    <row r="267" ht="24.75" customHeight="1" outlineLevel="1" spans="1:20">
      <c r="A267" s="19">
        <v>170004</v>
      </c>
      <c r="B267" s="20">
        <v>170004</v>
      </c>
      <c r="C267" s="21" t="s">
        <v>211</v>
      </c>
      <c r="D267" s="57">
        <v>0</v>
      </c>
      <c r="E267" s="57">
        <f>+E266-D266</f>
        <v>0</v>
      </c>
      <c r="F267" s="57" t="e">
        <f t="shared" ref="F267:O267" si="103">+F266-E266</f>
        <v>#REF!</v>
      </c>
      <c r="G267" s="57" t="e">
        <f t="shared" si="103"/>
        <v>#REF!</v>
      </c>
      <c r="H267" s="57" t="e">
        <f t="shared" si="103"/>
        <v>#REF!</v>
      </c>
      <c r="I267" s="57" t="e">
        <f t="shared" si="103"/>
        <v>#REF!</v>
      </c>
      <c r="J267" s="57" t="e">
        <f t="shared" si="103"/>
        <v>#REF!</v>
      </c>
      <c r="K267" s="57" t="e">
        <f t="shared" si="103"/>
        <v>#REF!</v>
      </c>
      <c r="L267" s="57" t="e">
        <f t="shared" si="103"/>
        <v>#REF!</v>
      </c>
      <c r="M267" s="57" t="e">
        <f t="shared" si="103"/>
        <v>#REF!</v>
      </c>
      <c r="N267" s="57" t="e">
        <f t="shared" si="103"/>
        <v>#REF!</v>
      </c>
      <c r="O267" s="63" t="e">
        <f t="shared" si="103"/>
        <v>#REF!</v>
      </c>
      <c r="P267" s="34"/>
      <c r="Q267" s="45">
        <f t="shared" si="87"/>
        <v>0</v>
      </c>
      <c r="R267" s="46"/>
      <c r="S267" s="47"/>
      <c r="T267" s="47"/>
    </row>
    <row r="268" ht="24.75" customHeight="1" outlineLevel="1" spans="1:20">
      <c r="A268" s="19">
        <v>17510</v>
      </c>
      <c r="B268" s="20">
        <v>1621017</v>
      </c>
      <c r="C268" s="21" t="s">
        <v>212</v>
      </c>
      <c r="D268" s="57">
        <v>0</v>
      </c>
      <c r="E268" s="57">
        <v>0</v>
      </c>
      <c r="F268" s="57" t="e">
        <f>+INDEX(#REF!,MATCH(B$268,#REF!,0),MATCH(F$1,#REF!,0))</f>
        <v>#REF!</v>
      </c>
      <c r="G268" s="57" t="e">
        <f>+INDEX(#REF!,MATCH(B$268,#REF!,0),MATCH(G$1,#REF!,0))</f>
        <v>#REF!</v>
      </c>
      <c r="H268" s="57" t="e">
        <f>+INDEX(#REF!,MATCH(B$268,#REF!,0),MATCH(H$1,#REF!,0))</f>
        <v>#REF!</v>
      </c>
      <c r="I268" s="57" t="e">
        <f>+INDEX(#REF!,MATCH(B$268,#REF!,0),MATCH(I$1,#REF!,0))</f>
        <v>#REF!</v>
      </c>
      <c r="J268" s="57" t="e">
        <f>+INDEX(#REF!,MATCH(B$268,#REF!,0),MATCH(J$1,#REF!,0))</f>
        <v>#REF!</v>
      </c>
      <c r="K268" s="57" t="e">
        <f>+INDEX(#REF!,MATCH(B$268,#REF!,0),MATCH(K$1,#REF!,0))</f>
        <v>#REF!</v>
      </c>
      <c r="L268" s="57" t="e">
        <f>+INDEX(#REF!,MATCH(B$268,#REF!,0),MATCH(L$1,#REF!,0))</f>
        <v>#REF!</v>
      </c>
      <c r="M268" s="57" t="e">
        <f>+INDEX(#REF!,MATCH(B$268,#REF!,0),MATCH(M$1,#REF!,0))</f>
        <v>#REF!</v>
      </c>
      <c r="N268" s="57" t="e">
        <f>+INDEX(#REF!,MATCH(B$268,#REF!,0),MATCH(N$1,#REF!,0))</f>
        <v>#REF!</v>
      </c>
      <c r="O268" s="63" t="e">
        <f>+INDEX(#REF!,MATCH(B$268,#REF!,0),MATCH(O$1,#REF!,0))</f>
        <v>#REF!</v>
      </c>
      <c r="P268" s="34"/>
      <c r="Q268" s="45">
        <f t="shared" si="87"/>
        <v>0</v>
      </c>
      <c r="R268" s="46"/>
      <c r="S268" s="47"/>
      <c r="T268" s="47"/>
    </row>
    <row r="269" ht="24.75" customHeight="1" outlineLevel="1" spans="1:20">
      <c r="A269" s="19">
        <v>17530</v>
      </c>
      <c r="B269" s="20">
        <v>1621018</v>
      </c>
      <c r="C269" s="21" t="s">
        <v>213</v>
      </c>
      <c r="D269" s="57">
        <v>1683204.622</v>
      </c>
      <c r="E269" s="57">
        <v>1683204.622</v>
      </c>
      <c r="F269" s="57" t="e">
        <f>+INDEX(#REF!,MATCH(B$269,#REF!,0),MATCH(F$1,#REF!,0))</f>
        <v>#REF!</v>
      </c>
      <c r="G269" s="57" t="e">
        <f>+INDEX(#REF!,MATCH(B$269,#REF!,0),MATCH(G$1,#REF!,0))</f>
        <v>#REF!</v>
      </c>
      <c r="H269" s="57" t="e">
        <f>+INDEX(#REF!,MATCH(B$269,#REF!,0),MATCH(H$1,#REF!,0))</f>
        <v>#REF!</v>
      </c>
      <c r="I269" s="57" t="e">
        <f>+INDEX(#REF!,MATCH(B$269,#REF!,0),MATCH(I$1,#REF!,0))</f>
        <v>#REF!</v>
      </c>
      <c r="J269" s="57" t="e">
        <f>+INDEX(#REF!,MATCH(B$269,#REF!,0),MATCH(J$1,#REF!,0))</f>
        <v>#REF!</v>
      </c>
      <c r="K269" s="57" t="e">
        <f>+INDEX(#REF!,MATCH(B$269,#REF!,0),MATCH(K$1,#REF!,0))</f>
        <v>#REF!</v>
      </c>
      <c r="L269" s="57" t="e">
        <f>+INDEX(#REF!,MATCH(B$269,#REF!,0),MATCH(L$1,#REF!,0))</f>
        <v>#REF!</v>
      </c>
      <c r="M269" s="57" t="e">
        <f>+INDEX(#REF!,MATCH(B$269,#REF!,0),MATCH(M$1,#REF!,0))</f>
        <v>#REF!</v>
      </c>
      <c r="N269" s="57" t="e">
        <f>+INDEX(#REF!,MATCH(B$269,#REF!,0),MATCH(N$1,#REF!,0))</f>
        <v>#REF!</v>
      </c>
      <c r="O269" s="63" t="e">
        <f>+INDEX(#REF!,MATCH(B$269,#REF!,0),MATCH(O$1,#REF!,0))</f>
        <v>#REF!</v>
      </c>
      <c r="P269" s="34"/>
      <c r="Q269" s="45">
        <f t="shared" si="87"/>
        <v>1683204.622</v>
      </c>
      <c r="R269" s="46"/>
      <c r="S269" s="47"/>
      <c r="T269" s="47"/>
    </row>
    <row r="270" ht="24.75" customHeight="1" outlineLevel="1" spans="1:20">
      <c r="A270" s="19">
        <v>17550</v>
      </c>
      <c r="B270" s="20">
        <v>1621019</v>
      </c>
      <c r="C270" s="21" t="s">
        <v>214</v>
      </c>
      <c r="D270" s="57">
        <v>499801.413</v>
      </c>
      <c r="E270" s="57">
        <v>499801.413</v>
      </c>
      <c r="F270" s="57" t="e">
        <f>+INDEX(#REF!,MATCH(B$270,#REF!,0),MATCH(F$1,#REF!,0))</f>
        <v>#REF!</v>
      </c>
      <c r="G270" s="57" t="e">
        <f>+INDEX(#REF!,MATCH(B$270,#REF!,0),MATCH(G$1,#REF!,0))</f>
        <v>#REF!</v>
      </c>
      <c r="H270" s="57" t="e">
        <f>+INDEX(#REF!,MATCH(B$270,#REF!,0),MATCH(H$1,#REF!,0))</f>
        <v>#REF!</v>
      </c>
      <c r="I270" s="57" t="e">
        <f>+INDEX(#REF!,MATCH(B$270,#REF!,0),MATCH(I$1,#REF!,0))</f>
        <v>#REF!</v>
      </c>
      <c r="J270" s="57" t="e">
        <f>+INDEX(#REF!,MATCH(B$270,#REF!,0),MATCH(J$1,#REF!,0))</f>
        <v>#REF!</v>
      </c>
      <c r="K270" s="57" t="e">
        <f>+INDEX(#REF!,MATCH(B$270,#REF!,0),MATCH(K$1,#REF!,0))</f>
        <v>#REF!</v>
      </c>
      <c r="L270" s="57" t="e">
        <f>+INDEX(#REF!,MATCH(B$270,#REF!,0),MATCH(L$1,#REF!,0))</f>
        <v>#REF!</v>
      </c>
      <c r="M270" s="57" t="e">
        <f>+INDEX(#REF!,MATCH(B$270,#REF!,0),MATCH(M$1,#REF!,0))</f>
        <v>#REF!</v>
      </c>
      <c r="N270" s="57" t="e">
        <f>+INDEX(#REF!,MATCH(B$270,#REF!,0),MATCH(N$1,#REF!,0))</f>
        <v>#REF!</v>
      </c>
      <c r="O270" s="63" t="e">
        <f>+INDEX(#REF!,MATCH(B$270,#REF!,0),MATCH(O$1,#REF!,0))</f>
        <v>#REF!</v>
      </c>
      <c r="P270" s="34"/>
      <c r="Q270" s="45">
        <f t="shared" si="87"/>
        <v>499801.413</v>
      </c>
      <c r="R270" s="46"/>
      <c r="S270" s="47"/>
      <c r="T270" s="47"/>
    </row>
    <row r="271" ht="24.75" customHeight="1" outlineLevel="1" spans="1:20">
      <c r="A271" s="19"/>
      <c r="B271" s="20">
        <v>1622010</v>
      </c>
      <c r="C271" s="21" t="s">
        <v>215</v>
      </c>
      <c r="D271" s="57">
        <f t="shared" ref="D271:O271" si="104">+SUM(D272:D278)</f>
        <v>-7396863.364</v>
      </c>
      <c r="E271" s="57">
        <f t="shared" si="104"/>
        <v>-7493154.408</v>
      </c>
      <c r="F271" s="57" t="e">
        <f t="shared" si="104"/>
        <v>#REF!</v>
      </c>
      <c r="G271" s="57" t="e">
        <f t="shared" si="104"/>
        <v>#REF!</v>
      </c>
      <c r="H271" s="57" t="e">
        <f t="shared" si="104"/>
        <v>#REF!</v>
      </c>
      <c r="I271" s="57" t="e">
        <f t="shared" si="104"/>
        <v>#REF!</v>
      </c>
      <c r="J271" s="57" t="e">
        <f t="shared" si="104"/>
        <v>#REF!</v>
      </c>
      <c r="K271" s="57" t="e">
        <f t="shared" si="104"/>
        <v>#REF!</v>
      </c>
      <c r="L271" s="57" t="e">
        <f t="shared" si="104"/>
        <v>#REF!</v>
      </c>
      <c r="M271" s="57" t="e">
        <f t="shared" si="104"/>
        <v>#REF!</v>
      </c>
      <c r="N271" s="57" t="e">
        <f t="shared" si="104"/>
        <v>#REF!</v>
      </c>
      <c r="O271" s="63" t="e">
        <f t="shared" si="104"/>
        <v>#REF!</v>
      </c>
      <c r="P271" s="34"/>
      <c r="Q271" s="45">
        <f t="shared" si="87"/>
        <v>-7493154.408</v>
      </c>
      <c r="R271" s="46"/>
      <c r="S271" s="47"/>
      <c r="T271" s="47"/>
    </row>
    <row r="272" ht="24.75" customHeight="1" outlineLevel="1" spans="1:20">
      <c r="A272" s="19">
        <v>17030</v>
      </c>
      <c r="B272" s="20">
        <v>1622013</v>
      </c>
      <c r="C272" s="21" t="s">
        <v>216</v>
      </c>
      <c r="D272" s="57">
        <v>-2294358.419</v>
      </c>
      <c r="E272" s="57">
        <v>-2298884.316</v>
      </c>
      <c r="F272" s="57" t="e">
        <f>+INDEX(#REF!,MATCH(B$272,#REF!,0),MATCH(F$1,#REF!,0))</f>
        <v>#REF!</v>
      </c>
      <c r="G272" s="57" t="e">
        <f>+INDEX(#REF!,MATCH(B$272,#REF!,0),MATCH(G$1,#REF!,0))</f>
        <v>#REF!</v>
      </c>
      <c r="H272" s="57" t="e">
        <f>+INDEX(#REF!,MATCH(B$272,#REF!,0),MATCH(H$1,#REF!,0))</f>
        <v>#REF!</v>
      </c>
      <c r="I272" s="57" t="e">
        <f>+INDEX(#REF!,MATCH(B$272,#REF!,0),MATCH(I$1,#REF!,0))</f>
        <v>#REF!</v>
      </c>
      <c r="J272" s="57" t="e">
        <f>+INDEX(#REF!,MATCH(B$272,#REF!,0),MATCH(J$1,#REF!,0))</f>
        <v>#REF!</v>
      </c>
      <c r="K272" s="57" t="e">
        <f>+INDEX(#REF!,MATCH(B$272,#REF!,0),MATCH(K$1,#REF!,0))</f>
        <v>#REF!</v>
      </c>
      <c r="L272" s="57" t="e">
        <f>+INDEX(#REF!,MATCH(B$272,#REF!,0),MATCH(L$1,#REF!,0))</f>
        <v>#REF!</v>
      </c>
      <c r="M272" s="57" t="e">
        <f>+INDEX(#REF!,MATCH(B$272,#REF!,0),MATCH(M$1,#REF!,0))</f>
        <v>#REF!</v>
      </c>
      <c r="N272" s="57" t="e">
        <f>+INDEX(#REF!,MATCH(B$272,#REF!,0),MATCH(N$1,#REF!,0))</f>
        <v>#REF!</v>
      </c>
      <c r="O272" s="63" t="e">
        <f>+INDEX(#REF!,MATCH(B$272,#REF!,0),MATCH(O$1,#REF!,0))</f>
        <v>#REF!</v>
      </c>
      <c r="P272" s="34"/>
      <c r="Q272" s="45">
        <f t="shared" si="87"/>
        <v>-2298884.316</v>
      </c>
      <c r="R272" s="46"/>
      <c r="S272" s="47"/>
      <c r="T272" s="47"/>
    </row>
    <row r="273" ht="24.75" customHeight="1" outlineLevel="1" spans="1:20">
      <c r="A273" s="19">
        <v>17051</v>
      </c>
      <c r="B273" s="20">
        <v>1622014</v>
      </c>
      <c r="C273" s="21" t="s">
        <v>217</v>
      </c>
      <c r="D273" s="57">
        <v>-1889989.289</v>
      </c>
      <c r="E273" s="57">
        <v>-1901443.128</v>
      </c>
      <c r="F273" s="57" t="e">
        <f>+INDEX(#REF!,MATCH(B$273,#REF!,0),MATCH(F$1,#REF!,0))</f>
        <v>#REF!</v>
      </c>
      <c r="G273" s="57" t="e">
        <f>+INDEX(#REF!,MATCH(B$273,#REF!,0),MATCH(G$1,#REF!,0))</f>
        <v>#REF!</v>
      </c>
      <c r="H273" s="57" t="e">
        <f>+INDEX(#REF!,MATCH(B$273,#REF!,0),MATCH(H$1,#REF!,0))</f>
        <v>#REF!</v>
      </c>
      <c r="I273" s="57" t="e">
        <f>+INDEX(#REF!,MATCH(B$273,#REF!,0),MATCH(I$1,#REF!,0))</f>
        <v>#REF!</v>
      </c>
      <c r="J273" s="57" t="e">
        <f>+INDEX(#REF!,MATCH(B$273,#REF!,0),MATCH(J$1,#REF!,0))</f>
        <v>#REF!</v>
      </c>
      <c r="K273" s="57" t="e">
        <f>+INDEX(#REF!,MATCH(B$273,#REF!,0),MATCH(K$1,#REF!,0))</f>
        <v>#REF!</v>
      </c>
      <c r="L273" s="57" t="e">
        <f>+INDEX(#REF!,MATCH(B$273,#REF!,0),MATCH(L$1,#REF!,0))</f>
        <v>#REF!</v>
      </c>
      <c r="M273" s="57" t="e">
        <f>+INDEX(#REF!,MATCH(B$273,#REF!,0),MATCH(M$1,#REF!,0))</f>
        <v>#REF!</v>
      </c>
      <c r="N273" s="57" t="e">
        <f>+INDEX(#REF!,MATCH(B$273,#REF!,0),MATCH(N$1,#REF!,0))</f>
        <v>#REF!</v>
      </c>
      <c r="O273" s="63" t="e">
        <f>+INDEX(#REF!,MATCH(B$273,#REF!,0),MATCH(O$1,#REF!,0))</f>
        <v>#REF!</v>
      </c>
      <c r="P273" s="34"/>
      <c r="Q273" s="45">
        <f t="shared" si="87"/>
        <v>-1901443.128</v>
      </c>
      <c r="R273" s="46"/>
      <c r="S273" s="47"/>
      <c r="T273" s="47"/>
    </row>
    <row r="274" ht="24.75" customHeight="1" outlineLevel="1" spans="1:20">
      <c r="A274" s="19">
        <v>17052</v>
      </c>
      <c r="B274" s="20">
        <v>1622015</v>
      </c>
      <c r="C274" s="21" t="s">
        <v>218</v>
      </c>
      <c r="D274" s="57">
        <v>-2251214.673</v>
      </c>
      <c r="E274" s="57">
        <v>-2261387.789</v>
      </c>
      <c r="F274" s="57" t="e">
        <f>+INDEX(#REF!,MATCH(B$274,#REF!,0),MATCH(F$1,#REF!,0))</f>
        <v>#REF!</v>
      </c>
      <c r="G274" s="57" t="e">
        <f>+INDEX(#REF!,MATCH(B$274,#REF!,0),MATCH(G$1,#REF!,0))</f>
        <v>#REF!</v>
      </c>
      <c r="H274" s="57" t="e">
        <f>+INDEX(#REF!,MATCH(B$274,#REF!,0),MATCH(H$1,#REF!,0))</f>
        <v>#REF!</v>
      </c>
      <c r="I274" s="57" t="e">
        <f>+INDEX(#REF!,MATCH(B$274,#REF!,0),MATCH(I$1,#REF!,0))</f>
        <v>#REF!</v>
      </c>
      <c r="J274" s="57" t="e">
        <f>+INDEX(#REF!,MATCH(B$274,#REF!,0),MATCH(J$1,#REF!,0))</f>
        <v>#REF!</v>
      </c>
      <c r="K274" s="57" t="e">
        <f>+INDEX(#REF!,MATCH(B$274,#REF!,0),MATCH(K$1,#REF!,0))</f>
        <v>#REF!</v>
      </c>
      <c r="L274" s="57" t="e">
        <f>+INDEX(#REF!,MATCH(B$274,#REF!,0),MATCH(L$1,#REF!,0))</f>
        <v>#REF!</v>
      </c>
      <c r="M274" s="57" t="e">
        <f>+INDEX(#REF!,MATCH(B$274,#REF!,0),MATCH(M$1,#REF!,0))</f>
        <v>#REF!</v>
      </c>
      <c r="N274" s="57" t="e">
        <f>+INDEX(#REF!,MATCH(B$274,#REF!,0),MATCH(N$1,#REF!,0))</f>
        <v>#REF!</v>
      </c>
      <c r="O274" s="63" t="e">
        <f>+INDEX(#REF!,MATCH(B$274,#REF!,0),MATCH(O$1,#REF!,0))</f>
        <v>#REF!</v>
      </c>
      <c r="P274" s="34"/>
      <c r="Q274" s="45">
        <f t="shared" si="87"/>
        <v>-2261387.789</v>
      </c>
      <c r="R274" s="46"/>
      <c r="S274" s="47"/>
      <c r="T274" s="47"/>
    </row>
    <row r="275" ht="24.75" customHeight="1" outlineLevel="1" spans="1:20">
      <c r="A275" s="19">
        <v>17120</v>
      </c>
      <c r="B275" s="20">
        <v>1622016</v>
      </c>
      <c r="C275" s="21" t="s">
        <v>219</v>
      </c>
      <c r="D275" s="57">
        <v>-52295.391</v>
      </c>
      <c r="E275" s="57">
        <v>-62442.927</v>
      </c>
      <c r="F275" s="57" t="e">
        <f>+INDEX(#REF!,MATCH(B$275,#REF!,0),MATCH(F$1,#REF!,0))</f>
        <v>#REF!</v>
      </c>
      <c r="G275" s="57" t="e">
        <f>+INDEX(#REF!,MATCH(B$275,#REF!,0),MATCH(G$1,#REF!,0))</f>
        <v>#REF!</v>
      </c>
      <c r="H275" s="57" t="e">
        <f>+INDEX(#REF!,MATCH(B$275,#REF!,0),MATCH(H$1,#REF!,0))</f>
        <v>#REF!</v>
      </c>
      <c r="I275" s="57" t="e">
        <f>+INDEX(#REF!,MATCH(B$275,#REF!,0),MATCH(I$1,#REF!,0))</f>
        <v>#REF!</v>
      </c>
      <c r="J275" s="57" t="e">
        <f>+INDEX(#REF!,MATCH(B$275,#REF!,0),MATCH(J$1,#REF!,0))</f>
        <v>#REF!</v>
      </c>
      <c r="K275" s="57" t="e">
        <f>+INDEX(#REF!,MATCH(B$275,#REF!,0),MATCH(K$1,#REF!,0))</f>
        <v>#REF!</v>
      </c>
      <c r="L275" s="57" t="e">
        <f>+INDEX(#REF!,MATCH(B$275,#REF!,0),MATCH(L$1,#REF!,0))</f>
        <v>#REF!</v>
      </c>
      <c r="M275" s="57" t="e">
        <f>+INDEX(#REF!,MATCH(B$275,#REF!,0),MATCH(M$1,#REF!,0))</f>
        <v>#REF!</v>
      </c>
      <c r="N275" s="57" t="e">
        <f>+INDEX(#REF!,MATCH(B$275,#REF!,0),MATCH(N$1,#REF!,0))</f>
        <v>#REF!</v>
      </c>
      <c r="O275" s="63" t="e">
        <f>+INDEX(#REF!,MATCH(B$275,#REF!,0),MATCH(O$1,#REF!,0))</f>
        <v>#REF!</v>
      </c>
      <c r="P275" s="34"/>
      <c r="Q275" s="45">
        <f t="shared" si="87"/>
        <v>-62442.927</v>
      </c>
      <c r="R275" s="46"/>
      <c r="S275" s="47"/>
      <c r="T275" s="47"/>
    </row>
    <row r="276" ht="24.75" customHeight="1" outlineLevel="1" spans="1:20">
      <c r="A276" s="19">
        <v>17520</v>
      </c>
      <c r="B276" s="20">
        <v>1622017</v>
      </c>
      <c r="C276" s="21" t="s">
        <v>220</v>
      </c>
      <c r="D276" s="57">
        <v>0</v>
      </c>
      <c r="E276" s="57">
        <v>0</v>
      </c>
      <c r="F276" s="57" t="e">
        <f>+INDEX(#REF!,MATCH(B$276,#REF!,0),MATCH(F$1,#REF!,0))</f>
        <v>#REF!</v>
      </c>
      <c r="G276" s="57" t="e">
        <f>+INDEX(#REF!,MATCH(B$276,#REF!,0),MATCH(G$1,#REF!,0))</f>
        <v>#REF!</v>
      </c>
      <c r="H276" s="57" t="e">
        <f>+INDEX(#REF!,MATCH(B$276,#REF!,0),MATCH(H$1,#REF!,0))</f>
        <v>#REF!</v>
      </c>
      <c r="I276" s="57" t="e">
        <f>+INDEX(#REF!,MATCH(B$276,#REF!,0),MATCH(I$1,#REF!,0))</f>
        <v>#REF!</v>
      </c>
      <c r="J276" s="57" t="e">
        <f>+INDEX(#REF!,MATCH(B$276,#REF!,0),MATCH(J$1,#REF!,0))</f>
        <v>#REF!</v>
      </c>
      <c r="K276" s="57" t="e">
        <f>+INDEX(#REF!,MATCH(B$276,#REF!,0),MATCH(K$1,#REF!,0))</f>
        <v>#REF!</v>
      </c>
      <c r="L276" s="57" t="e">
        <f>+INDEX(#REF!,MATCH(B$276,#REF!,0),MATCH(L$1,#REF!,0))</f>
        <v>#REF!</v>
      </c>
      <c r="M276" s="57" t="e">
        <f>+INDEX(#REF!,MATCH(B$276,#REF!,0),MATCH(M$1,#REF!,0))</f>
        <v>#REF!</v>
      </c>
      <c r="N276" s="57" t="e">
        <f>+INDEX(#REF!,MATCH(B$276,#REF!,0),MATCH(N$1,#REF!,0))</f>
        <v>#REF!</v>
      </c>
      <c r="O276" s="63" t="e">
        <f>+INDEX(#REF!,MATCH(B$276,#REF!,0),MATCH(O$1,#REF!,0))</f>
        <v>#REF!</v>
      </c>
      <c r="P276" s="34"/>
      <c r="Q276" s="45">
        <f t="shared" si="87"/>
        <v>0</v>
      </c>
      <c r="R276" s="46"/>
      <c r="S276" s="47"/>
      <c r="T276" s="47"/>
    </row>
    <row r="277" ht="24.75" customHeight="1" outlineLevel="1" spans="1:20">
      <c r="A277" s="19">
        <v>17540</v>
      </c>
      <c r="B277" s="20">
        <v>1622018</v>
      </c>
      <c r="C277" s="21" t="s">
        <v>221</v>
      </c>
      <c r="D277" s="57">
        <v>-784055.239</v>
      </c>
      <c r="E277" s="57">
        <v>-833633.366</v>
      </c>
      <c r="F277" s="57" t="e">
        <f>+INDEX(#REF!,MATCH(B$277,#REF!,0),MATCH(F$1,#REF!,0))</f>
        <v>#REF!</v>
      </c>
      <c r="G277" s="57" t="e">
        <f>+INDEX(#REF!,MATCH(B$277,#REF!,0),MATCH(G$1,#REF!,0))</f>
        <v>#REF!</v>
      </c>
      <c r="H277" s="57" t="e">
        <f>+INDEX(#REF!,MATCH(B$277,#REF!,0),MATCH(H$1,#REF!,0))</f>
        <v>#REF!</v>
      </c>
      <c r="I277" s="57" t="e">
        <f>+INDEX(#REF!,MATCH(B$277,#REF!,0),MATCH(I$1,#REF!,0))</f>
        <v>#REF!</v>
      </c>
      <c r="J277" s="57" t="e">
        <f>+INDEX(#REF!,MATCH(B$277,#REF!,0),MATCH(J$1,#REF!,0))</f>
        <v>#REF!</v>
      </c>
      <c r="K277" s="57" t="e">
        <f>+INDEX(#REF!,MATCH(B$277,#REF!,0),MATCH(K$1,#REF!,0))</f>
        <v>#REF!</v>
      </c>
      <c r="L277" s="57" t="e">
        <f>+INDEX(#REF!,MATCH(B$277,#REF!,0),MATCH(L$1,#REF!,0))</f>
        <v>#REF!</v>
      </c>
      <c r="M277" s="57" t="e">
        <f>+INDEX(#REF!,MATCH(B$277,#REF!,0),MATCH(M$1,#REF!,0))</f>
        <v>#REF!</v>
      </c>
      <c r="N277" s="57" t="e">
        <f>+INDEX(#REF!,MATCH(B$277,#REF!,0),MATCH(N$1,#REF!,0))</f>
        <v>#REF!</v>
      </c>
      <c r="O277" s="63" t="e">
        <f>+INDEX(#REF!,MATCH(B$277,#REF!,0),MATCH(O$1,#REF!,0))</f>
        <v>#REF!</v>
      </c>
      <c r="P277" s="34"/>
      <c r="Q277" s="45">
        <f t="shared" si="87"/>
        <v>-833633.366</v>
      </c>
      <c r="R277" s="46"/>
      <c r="S277" s="47"/>
      <c r="T277" s="47"/>
    </row>
    <row r="278" ht="24.75" customHeight="1" outlineLevel="1" spans="1:20">
      <c r="A278" s="19">
        <v>17560</v>
      </c>
      <c r="B278" s="20">
        <v>1622019</v>
      </c>
      <c r="C278" s="21" t="s">
        <v>222</v>
      </c>
      <c r="D278" s="57">
        <v>-124950.353</v>
      </c>
      <c r="E278" s="57">
        <v>-135362.882</v>
      </c>
      <c r="F278" s="57" t="e">
        <f>+INDEX(#REF!,MATCH(B$278,#REF!,0),MATCH(F$1,#REF!,0))</f>
        <v>#REF!</v>
      </c>
      <c r="G278" s="57" t="e">
        <f>+INDEX(#REF!,MATCH(B$278,#REF!,0),MATCH(G$1,#REF!,0))</f>
        <v>#REF!</v>
      </c>
      <c r="H278" s="57" t="e">
        <f>+INDEX(#REF!,MATCH(B$278,#REF!,0),MATCH(H$1,#REF!,0))</f>
        <v>#REF!</v>
      </c>
      <c r="I278" s="57" t="e">
        <f>+INDEX(#REF!,MATCH(B$278,#REF!,0),MATCH(I$1,#REF!,0))</f>
        <v>#REF!</v>
      </c>
      <c r="J278" s="57" t="e">
        <f>+INDEX(#REF!,MATCH(B$278,#REF!,0),MATCH(J$1,#REF!,0))</f>
        <v>#REF!</v>
      </c>
      <c r="K278" s="57" t="e">
        <f>+INDEX(#REF!,MATCH(B$278,#REF!,0),MATCH(K$1,#REF!,0))</f>
        <v>#REF!</v>
      </c>
      <c r="L278" s="57" t="e">
        <f>+INDEX(#REF!,MATCH(B$278,#REF!,0),MATCH(L$1,#REF!,0))</f>
        <v>#REF!</v>
      </c>
      <c r="M278" s="57" t="e">
        <f>+INDEX(#REF!,MATCH(B$278,#REF!,0),MATCH(M$1,#REF!,0))</f>
        <v>#REF!</v>
      </c>
      <c r="N278" s="57" t="e">
        <f>+INDEX(#REF!,MATCH(B$278,#REF!,0),MATCH(N$1,#REF!,0))</f>
        <v>#REF!</v>
      </c>
      <c r="O278" s="63" t="e">
        <f>+INDEX(#REF!,MATCH(B$278,#REF!,0),MATCH(O$1,#REF!,0))</f>
        <v>#REF!</v>
      </c>
      <c r="P278" s="47"/>
      <c r="Q278" s="45">
        <f t="shared" si="87"/>
        <v>-135362.882</v>
      </c>
      <c r="R278" s="47"/>
      <c r="S278" s="47"/>
      <c r="T278" s="47"/>
    </row>
    <row r="279" ht="24.75" customHeight="1" spans="1:20">
      <c r="A279" s="48" t="s">
        <v>223</v>
      </c>
      <c r="B279" s="49"/>
      <c r="C279" s="50"/>
      <c r="D279" s="51">
        <f t="shared" ref="D279:O279" si="105">D280+D283+D284+D285+D287+D299+D303+D316</f>
        <v>558944536.31</v>
      </c>
      <c r="E279" s="51">
        <f t="shared" si="105"/>
        <v>575363451.863</v>
      </c>
      <c r="F279" s="51" t="e">
        <f t="shared" si="105"/>
        <v>#REF!</v>
      </c>
      <c r="G279" s="51" t="e">
        <f t="shared" si="105"/>
        <v>#REF!</v>
      </c>
      <c r="H279" s="51" t="e">
        <f t="shared" si="105"/>
        <v>#REF!</v>
      </c>
      <c r="I279" s="51" t="e">
        <f t="shared" si="105"/>
        <v>#REF!</v>
      </c>
      <c r="J279" s="51" t="e">
        <f t="shared" si="105"/>
        <v>#REF!</v>
      </c>
      <c r="K279" s="51" t="e">
        <f t="shared" si="105"/>
        <v>#REF!</v>
      </c>
      <c r="L279" s="51" t="e">
        <f t="shared" si="105"/>
        <v>#REF!</v>
      </c>
      <c r="M279" s="51" t="e">
        <f t="shared" si="105"/>
        <v>#REF!</v>
      </c>
      <c r="N279" s="51" t="e">
        <f t="shared" si="105"/>
        <v>#REF!</v>
      </c>
      <c r="O279" s="53" t="e">
        <f t="shared" si="105"/>
        <v>#REF!</v>
      </c>
      <c r="P279" s="47"/>
      <c r="Q279" s="55">
        <f t="shared" si="87"/>
        <v>575363451.863</v>
      </c>
      <c r="R279" s="47"/>
      <c r="S279" s="47"/>
      <c r="T279" s="47"/>
    </row>
    <row r="280" ht="24.75" customHeight="1" outlineLevel="1" spans="1:20">
      <c r="A280" s="19"/>
      <c r="B280" s="20">
        <v>1650000</v>
      </c>
      <c r="C280" s="21" t="s">
        <v>224</v>
      </c>
      <c r="D280" s="57">
        <f t="shared" ref="D280:O280" si="106">+D281+D282</f>
        <v>0</v>
      </c>
      <c r="E280" s="57">
        <f t="shared" si="106"/>
        <v>0</v>
      </c>
      <c r="F280" s="57">
        <f t="shared" si="106"/>
        <v>0</v>
      </c>
      <c r="G280" s="57">
        <f t="shared" si="106"/>
        <v>0</v>
      </c>
      <c r="H280" s="57">
        <f t="shared" si="106"/>
        <v>0</v>
      </c>
      <c r="I280" s="57">
        <f t="shared" si="106"/>
        <v>0</v>
      </c>
      <c r="J280" s="57">
        <f t="shared" si="106"/>
        <v>0</v>
      </c>
      <c r="K280" s="57">
        <f t="shared" si="106"/>
        <v>0</v>
      </c>
      <c r="L280" s="57">
        <f t="shared" si="106"/>
        <v>0</v>
      </c>
      <c r="M280" s="57">
        <f t="shared" si="106"/>
        <v>0</v>
      </c>
      <c r="N280" s="57">
        <f t="shared" si="106"/>
        <v>0</v>
      </c>
      <c r="O280" s="63">
        <f t="shared" si="106"/>
        <v>0</v>
      </c>
      <c r="P280" s="34"/>
      <c r="Q280" s="45">
        <f t="shared" si="87"/>
        <v>0</v>
      </c>
      <c r="R280" s="46"/>
      <c r="S280" s="47"/>
      <c r="T280" s="47"/>
    </row>
    <row r="281" ht="24.75" customHeight="1" outlineLevel="1" spans="1:20">
      <c r="A281" s="19">
        <v>17710</v>
      </c>
      <c r="B281" s="20">
        <v>1651011</v>
      </c>
      <c r="C281" s="21" t="s">
        <v>225</v>
      </c>
      <c r="D281" s="57">
        <v>0</v>
      </c>
      <c r="E281" s="57">
        <v>0</v>
      </c>
      <c r="F281" s="57">
        <f>ROUND(Q$281,-2)</f>
        <v>0</v>
      </c>
      <c r="G281" s="57">
        <f>ROUND(Q$281,-2)</f>
        <v>0</v>
      </c>
      <c r="H281" s="57">
        <f>ROUND(Q$281,-2)</f>
        <v>0</v>
      </c>
      <c r="I281" s="57">
        <f>ROUND(Q$281,-2)</f>
        <v>0</v>
      </c>
      <c r="J281" s="57">
        <f>ROUND(Q$281,-2)</f>
        <v>0</v>
      </c>
      <c r="K281" s="57">
        <f>ROUND(Q$281,-2)</f>
        <v>0</v>
      </c>
      <c r="L281" s="57">
        <f>ROUND(Q$281,-2)</f>
        <v>0</v>
      </c>
      <c r="M281" s="57">
        <f>ROUND(Q$281,-2)</f>
        <v>0</v>
      </c>
      <c r="N281" s="57">
        <f>ROUND(Q$281,-2)</f>
        <v>0</v>
      </c>
      <c r="O281" s="63">
        <f>ROUND(Q$281,-2)</f>
        <v>0</v>
      </c>
      <c r="P281" s="34"/>
      <c r="Q281" s="45">
        <f t="shared" si="87"/>
        <v>0</v>
      </c>
      <c r="R281" s="46"/>
      <c r="S281" s="47"/>
      <c r="T281" s="47"/>
    </row>
    <row r="282" ht="24.75" customHeight="1" outlineLevel="1" spans="1:20">
      <c r="A282" s="19">
        <v>17711</v>
      </c>
      <c r="B282" s="20">
        <v>1651012</v>
      </c>
      <c r="C282" s="21" t="s">
        <v>226</v>
      </c>
      <c r="D282" s="57">
        <v>0</v>
      </c>
      <c r="E282" s="57">
        <v>0</v>
      </c>
      <c r="F282" s="57">
        <f>ROUND(Q$282,-2)</f>
        <v>0</v>
      </c>
      <c r="G282" s="57">
        <f>ROUND(Q$282,-2)</f>
        <v>0</v>
      </c>
      <c r="H282" s="57">
        <f>ROUND(Q$282,-2)</f>
        <v>0</v>
      </c>
      <c r="I282" s="57">
        <f>ROUND(Q$282,-2)</f>
        <v>0</v>
      </c>
      <c r="J282" s="57">
        <f>ROUND(Q$282,-2)</f>
        <v>0</v>
      </c>
      <c r="K282" s="57">
        <f>ROUND(Q$282,-2)</f>
        <v>0</v>
      </c>
      <c r="L282" s="57">
        <f>ROUND(Q$282,-2)</f>
        <v>0</v>
      </c>
      <c r="M282" s="57">
        <f>ROUND(Q$282,-2)</f>
        <v>0</v>
      </c>
      <c r="N282" s="57">
        <f>ROUND(Q$282,-2)</f>
        <v>0</v>
      </c>
      <c r="O282" s="63">
        <f>ROUND(Q$282,-2)</f>
        <v>0</v>
      </c>
      <c r="P282" s="34"/>
      <c r="Q282" s="45">
        <f t="shared" si="87"/>
        <v>0</v>
      </c>
      <c r="R282" s="46"/>
      <c r="S282" s="47"/>
      <c r="T282" s="47"/>
    </row>
    <row r="283" ht="24.75" customHeight="1" outlineLevel="1" spans="1:20">
      <c r="A283" s="19"/>
      <c r="B283" s="20">
        <v>1700000</v>
      </c>
      <c r="C283" s="21" t="s">
        <v>227</v>
      </c>
      <c r="D283" s="57">
        <v>0</v>
      </c>
      <c r="E283" s="57">
        <v>0</v>
      </c>
      <c r="F283" s="57">
        <f>+F284</f>
        <v>0</v>
      </c>
      <c r="G283" s="57">
        <f t="shared" ref="G283:O283" si="107">+G284</f>
        <v>0</v>
      </c>
      <c r="H283" s="57">
        <f t="shared" si="107"/>
        <v>0</v>
      </c>
      <c r="I283" s="57">
        <f t="shared" si="107"/>
        <v>0</v>
      </c>
      <c r="J283" s="57">
        <f t="shared" si="107"/>
        <v>0</v>
      </c>
      <c r="K283" s="57">
        <f t="shared" si="107"/>
        <v>0</v>
      </c>
      <c r="L283" s="57">
        <f t="shared" si="107"/>
        <v>0</v>
      </c>
      <c r="M283" s="57">
        <f t="shared" si="107"/>
        <v>0</v>
      </c>
      <c r="N283" s="57">
        <f t="shared" si="107"/>
        <v>0</v>
      </c>
      <c r="O283" s="63">
        <f t="shared" si="107"/>
        <v>0</v>
      </c>
      <c r="P283" s="34"/>
      <c r="Q283" s="45">
        <f t="shared" si="87"/>
        <v>0</v>
      </c>
      <c r="R283" s="46"/>
      <c r="S283" s="47"/>
      <c r="T283" s="47"/>
    </row>
    <row r="284" ht="24.75" customHeight="1" outlineLevel="1" spans="1:20">
      <c r="A284" s="19">
        <v>19081</v>
      </c>
      <c r="B284" s="20">
        <v>1701011</v>
      </c>
      <c r="C284" s="21" t="s">
        <v>228</v>
      </c>
      <c r="D284" s="57">
        <v>0</v>
      </c>
      <c r="E284" s="57">
        <v>0</v>
      </c>
      <c r="F284" s="57">
        <f>ROUND(Q$284,-2)</f>
        <v>0</v>
      </c>
      <c r="G284" s="57">
        <f>ROUND(Q$284,-2)</f>
        <v>0</v>
      </c>
      <c r="H284" s="57">
        <f>ROUND(Q$284,-2)</f>
        <v>0</v>
      </c>
      <c r="I284" s="57">
        <f>ROUND(Q$284,-2)</f>
        <v>0</v>
      </c>
      <c r="J284" s="57">
        <f>ROUND(Q$284,-2)</f>
        <v>0</v>
      </c>
      <c r="K284" s="57">
        <f>ROUND(Q$284,-2)</f>
        <v>0</v>
      </c>
      <c r="L284" s="57">
        <f>ROUND(Q$284,-2)</f>
        <v>0</v>
      </c>
      <c r="M284" s="57">
        <f>ROUND(Q$284,-2)</f>
        <v>0</v>
      </c>
      <c r="N284" s="57">
        <f>ROUND(Q$284,-2)</f>
        <v>0</v>
      </c>
      <c r="O284" s="63">
        <f>ROUND(Q$284,-2)</f>
        <v>0</v>
      </c>
      <c r="P284" s="34"/>
      <c r="Q284" s="45">
        <f t="shared" si="87"/>
        <v>0</v>
      </c>
      <c r="R284" s="46"/>
      <c r="S284" s="47"/>
      <c r="T284" s="47"/>
    </row>
    <row r="285" ht="24.75" customHeight="1" outlineLevel="1" spans="1:20">
      <c r="A285" s="19"/>
      <c r="B285" s="20">
        <v>1750000</v>
      </c>
      <c r="C285" s="21" t="s">
        <v>229</v>
      </c>
      <c r="D285" s="57">
        <f t="shared" ref="D285:O285" si="108">+D286</f>
        <v>0</v>
      </c>
      <c r="E285" s="57">
        <f t="shared" si="108"/>
        <v>0</v>
      </c>
      <c r="F285" s="57">
        <f t="shared" si="108"/>
        <v>0</v>
      </c>
      <c r="G285" s="57">
        <f t="shared" si="108"/>
        <v>0</v>
      </c>
      <c r="H285" s="57">
        <f t="shared" si="108"/>
        <v>0</v>
      </c>
      <c r="I285" s="57">
        <f t="shared" si="108"/>
        <v>0</v>
      </c>
      <c r="J285" s="57">
        <f t="shared" si="108"/>
        <v>0</v>
      </c>
      <c r="K285" s="57">
        <f t="shared" si="108"/>
        <v>0</v>
      </c>
      <c r="L285" s="57">
        <f t="shared" si="108"/>
        <v>0</v>
      </c>
      <c r="M285" s="57">
        <f t="shared" si="108"/>
        <v>0</v>
      </c>
      <c r="N285" s="57">
        <f t="shared" si="108"/>
        <v>0</v>
      </c>
      <c r="O285" s="63">
        <f t="shared" si="108"/>
        <v>0</v>
      </c>
      <c r="P285" s="34"/>
      <c r="Q285" s="45">
        <f t="shared" si="87"/>
        <v>0</v>
      </c>
      <c r="R285" s="46"/>
      <c r="S285" s="47"/>
      <c r="T285" s="47"/>
    </row>
    <row r="286" ht="24.75" customHeight="1" outlineLevel="1" spans="1:20">
      <c r="A286" s="19">
        <v>19200</v>
      </c>
      <c r="B286" s="20">
        <v>1751011</v>
      </c>
      <c r="C286" s="21" t="s">
        <v>230</v>
      </c>
      <c r="D286" s="57">
        <v>0</v>
      </c>
      <c r="E286" s="57">
        <v>0</v>
      </c>
      <c r="F286" s="57">
        <f>ROUND(Q$286,-2)</f>
        <v>0</v>
      </c>
      <c r="G286" s="57">
        <f>ROUND(Q$286,-2)</f>
        <v>0</v>
      </c>
      <c r="H286" s="57">
        <f>ROUND(Q$286,-2)</f>
        <v>0</v>
      </c>
      <c r="I286" s="57">
        <f>ROUND(Q$286,-2)</f>
        <v>0</v>
      </c>
      <c r="J286" s="57">
        <f>ROUND(Q$286,-2)</f>
        <v>0</v>
      </c>
      <c r="K286" s="57">
        <f>ROUND(Q$286,-2)</f>
        <v>0</v>
      </c>
      <c r="L286" s="57">
        <f>ROUND(Q$286,-2)</f>
        <v>0</v>
      </c>
      <c r="M286" s="57">
        <f>ROUND(Q$286,-2)</f>
        <v>0</v>
      </c>
      <c r="N286" s="57">
        <f>ROUND(Q$286,-2)</f>
        <v>0</v>
      </c>
      <c r="O286" s="63">
        <f>ROUND(Q$286,-2)</f>
        <v>0</v>
      </c>
      <c r="P286" s="34"/>
      <c r="Q286" s="45">
        <f t="shared" si="87"/>
        <v>0</v>
      </c>
      <c r="R286" s="46"/>
      <c r="S286" s="47"/>
      <c r="T286" s="47"/>
    </row>
    <row r="287" ht="24.75" customHeight="1" outlineLevel="1" spans="1:20">
      <c r="A287" s="19"/>
      <c r="B287" s="20">
        <v>1800000</v>
      </c>
      <c r="C287" s="21" t="s">
        <v>231</v>
      </c>
      <c r="D287" s="57">
        <f t="shared" ref="D287:O287" si="109">+SUM(D288:D298)</f>
        <v>543939845.669</v>
      </c>
      <c r="E287" s="57">
        <f t="shared" si="109"/>
        <v>560475364.517</v>
      </c>
      <c r="F287" s="57" t="e">
        <f t="shared" si="109"/>
        <v>#REF!</v>
      </c>
      <c r="G287" s="57" t="e">
        <f t="shared" si="109"/>
        <v>#REF!</v>
      </c>
      <c r="H287" s="57" t="e">
        <f t="shared" si="109"/>
        <v>#REF!</v>
      </c>
      <c r="I287" s="57" t="e">
        <f t="shared" si="109"/>
        <v>#REF!</v>
      </c>
      <c r="J287" s="57" t="e">
        <f t="shared" si="109"/>
        <v>#REF!</v>
      </c>
      <c r="K287" s="57" t="e">
        <f t="shared" si="109"/>
        <v>#REF!</v>
      </c>
      <c r="L287" s="57" t="e">
        <f t="shared" si="109"/>
        <v>#REF!</v>
      </c>
      <c r="M287" s="57" t="e">
        <f t="shared" si="109"/>
        <v>#REF!</v>
      </c>
      <c r="N287" s="57" t="e">
        <f t="shared" si="109"/>
        <v>#REF!</v>
      </c>
      <c r="O287" s="63" t="e">
        <f t="shared" si="109"/>
        <v>#REF!</v>
      </c>
      <c r="P287" s="34"/>
      <c r="Q287" s="45">
        <f t="shared" ref="Q287:Q350" si="110">+E287</f>
        <v>560475364.517</v>
      </c>
      <c r="R287" s="46"/>
      <c r="S287" s="47"/>
      <c r="T287" s="47"/>
    </row>
    <row r="288" ht="24.75" customHeight="1" outlineLevel="1" spans="1:20">
      <c r="A288" s="19"/>
      <c r="B288" s="20">
        <v>1801000</v>
      </c>
      <c r="C288" s="21" t="s">
        <v>232</v>
      </c>
      <c r="D288" s="57">
        <v>3024613.024</v>
      </c>
      <c r="E288" s="57">
        <v>3067988.288</v>
      </c>
      <c r="F288" s="57" t="e">
        <f t="shared" ref="F288:O288" si="111">IF((SUM(F515:F521)+F785)-(SUM(F289:F298)+F784)&gt;=0,(SUM(F515:F521)+F785)-(SUM(F289:F298)+F784),0)</f>
        <v>#REF!</v>
      </c>
      <c r="G288" s="57" t="e">
        <f t="shared" si="111"/>
        <v>#REF!</v>
      </c>
      <c r="H288" s="57" t="e">
        <f t="shared" si="111"/>
        <v>#REF!</v>
      </c>
      <c r="I288" s="57" t="e">
        <f t="shared" si="111"/>
        <v>#REF!</v>
      </c>
      <c r="J288" s="57" t="e">
        <f t="shared" si="111"/>
        <v>#REF!</v>
      </c>
      <c r="K288" s="57" t="e">
        <f t="shared" si="111"/>
        <v>#REF!</v>
      </c>
      <c r="L288" s="57" t="e">
        <f t="shared" si="111"/>
        <v>#REF!</v>
      </c>
      <c r="M288" s="57" t="e">
        <f t="shared" si="111"/>
        <v>#REF!</v>
      </c>
      <c r="N288" s="57" t="e">
        <f t="shared" si="111"/>
        <v>#REF!</v>
      </c>
      <c r="O288" s="63" t="e">
        <f t="shared" si="111"/>
        <v>#REF!</v>
      </c>
      <c r="P288" s="34"/>
      <c r="Q288" s="45">
        <f t="shared" si="110"/>
        <v>3067988.288</v>
      </c>
      <c r="R288" s="46"/>
      <c r="S288" s="47"/>
      <c r="T288" s="47"/>
    </row>
    <row r="289" ht="24.75" customHeight="1" outlineLevel="1" spans="1:20">
      <c r="A289" s="68"/>
      <c r="B289" s="20">
        <v>1802000</v>
      </c>
      <c r="C289" s="21" t="s">
        <v>233</v>
      </c>
      <c r="D289" s="57">
        <v>272761172.645</v>
      </c>
      <c r="E289" s="57">
        <v>289252896.229</v>
      </c>
      <c r="F289" s="57">
        <f>ROUND(Q$289,-2)</f>
        <v>289252900</v>
      </c>
      <c r="G289" s="57">
        <f>ROUND(Q$289,-2)</f>
        <v>289252900</v>
      </c>
      <c r="H289" s="57">
        <f>ROUND(Q$289,-2)</f>
        <v>289252900</v>
      </c>
      <c r="I289" s="57">
        <f>ROUND(Q$289,-2)</f>
        <v>289252900</v>
      </c>
      <c r="J289" s="57">
        <f>ROUND(Q$289,-2)</f>
        <v>289252900</v>
      </c>
      <c r="K289" s="57">
        <f>ROUND(Q$289,-2)</f>
        <v>289252900</v>
      </c>
      <c r="L289" s="57">
        <f>ROUND(Q$289,-2)</f>
        <v>289252900</v>
      </c>
      <c r="M289" s="57">
        <f>ROUND(Q$289,-2)</f>
        <v>289252900</v>
      </c>
      <c r="N289" s="57">
        <f>ROUND(Q$289,-2)</f>
        <v>289252900</v>
      </c>
      <c r="O289" s="63">
        <f>ROUND(Q$289,-2)</f>
        <v>289252900</v>
      </c>
      <c r="P289" s="34"/>
      <c r="Q289" s="45">
        <f t="shared" si="110"/>
        <v>289252896.229</v>
      </c>
      <c r="R289" s="46"/>
      <c r="S289" s="47"/>
      <c r="T289" s="47"/>
    </row>
    <row r="290" ht="24.75" customHeight="1" outlineLevel="1" spans="1:20">
      <c r="A290" s="69">
        <v>18400</v>
      </c>
      <c r="B290" s="20">
        <v>1803101</v>
      </c>
      <c r="C290" s="21" t="s">
        <v>234</v>
      </c>
      <c r="D290" s="57">
        <v>268154060</v>
      </c>
      <c r="E290" s="57">
        <v>268154480</v>
      </c>
      <c r="F290" s="70">
        <f>+E$290</f>
        <v>268154480</v>
      </c>
      <c r="G290" s="57">
        <f>ROUND(Q$290,-2)</f>
        <v>268154500</v>
      </c>
      <c r="H290" s="57">
        <f>ROUND(Q$290,-2)</f>
        <v>268154500</v>
      </c>
      <c r="I290" s="57">
        <f>ROUND(Q$290,-2)</f>
        <v>268154500</v>
      </c>
      <c r="J290" s="57">
        <f>ROUND(Q$290,-2)</f>
        <v>268154500</v>
      </c>
      <c r="K290" s="57">
        <f>ROUND(Q$290,-2)</f>
        <v>268154500</v>
      </c>
      <c r="L290" s="57">
        <f>ROUND(Q$290,-2)</f>
        <v>268154500</v>
      </c>
      <c r="M290" s="57">
        <f>ROUND(Q$290,-2)</f>
        <v>268154500</v>
      </c>
      <c r="N290" s="57">
        <f>ROUND(Q$290,-2)</f>
        <v>268154500</v>
      </c>
      <c r="O290" s="63">
        <f>ROUND(Q$290,-2)</f>
        <v>268154500</v>
      </c>
      <c r="P290" s="34"/>
      <c r="Q290" s="45">
        <f t="shared" si="110"/>
        <v>268154480</v>
      </c>
      <c r="R290" s="46"/>
      <c r="S290" s="47"/>
      <c r="T290" s="47"/>
    </row>
    <row r="291" ht="24.75" customHeight="1" outlineLevel="1" spans="1:20">
      <c r="A291" s="19">
        <v>18410</v>
      </c>
      <c r="B291" s="20">
        <v>1803201</v>
      </c>
      <c r="C291" s="21" t="s">
        <v>235</v>
      </c>
      <c r="D291" s="57">
        <v>0</v>
      </c>
      <c r="E291" s="57">
        <v>0</v>
      </c>
      <c r="F291" s="57">
        <f>ROUND(Q$291,-2)</f>
        <v>0</v>
      </c>
      <c r="G291" s="57">
        <f>ROUND(Q$291,-2)</f>
        <v>0</v>
      </c>
      <c r="H291" s="57">
        <f>ROUND(Q$291,-2)</f>
        <v>0</v>
      </c>
      <c r="I291" s="57">
        <f>ROUND(Q$291,-2)</f>
        <v>0</v>
      </c>
      <c r="J291" s="57">
        <f>ROUND(Q$291,-2)</f>
        <v>0</v>
      </c>
      <c r="K291" s="57">
        <f>ROUND(Q$291,-2)</f>
        <v>0</v>
      </c>
      <c r="L291" s="57">
        <f>ROUND(Q$291,-2)</f>
        <v>0</v>
      </c>
      <c r="M291" s="57">
        <f>ROUND(Q$291,-2)</f>
        <v>0</v>
      </c>
      <c r="N291" s="57">
        <f>ROUND(Q$291,-2)</f>
        <v>0</v>
      </c>
      <c r="O291" s="63">
        <f>ROUND(Q$291,-2)</f>
        <v>0</v>
      </c>
      <c r="P291" s="34"/>
      <c r="Q291" s="45">
        <f t="shared" si="110"/>
        <v>0</v>
      </c>
      <c r="R291" s="46"/>
      <c r="S291" s="47"/>
      <c r="T291" s="47"/>
    </row>
    <row r="292" ht="24.75" customHeight="1" outlineLevel="1" spans="1:20">
      <c r="A292" s="19">
        <v>18420</v>
      </c>
      <c r="B292" s="20">
        <v>1803301</v>
      </c>
      <c r="C292" s="21" t="s">
        <v>236</v>
      </c>
      <c r="D292" s="57">
        <v>0</v>
      </c>
      <c r="E292" s="57">
        <v>0</v>
      </c>
      <c r="F292" s="57">
        <f>ROUND(Q$292,-2)</f>
        <v>0</v>
      </c>
      <c r="G292" s="57">
        <f>ROUND(Q$292,-2)</f>
        <v>0</v>
      </c>
      <c r="H292" s="57">
        <f>ROUND(Q$292,-2)</f>
        <v>0</v>
      </c>
      <c r="I292" s="57">
        <f>ROUND(Q$292,-2)</f>
        <v>0</v>
      </c>
      <c r="J292" s="57">
        <f>ROUND(Q$292,-2)</f>
        <v>0</v>
      </c>
      <c r="K292" s="57">
        <f>ROUND(Q$292,-2)</f>
        <v>0</v>
      </c>
      <c r="L292" s="57">
        <f>ROUND(Q$292,-2)</f>
        <v>0</v>
      </c>
      <c r="M292" s="57">
        <f>ROUND(Q$292,-2)</f>
        <v>0</v>
      </c>
      <c r="N292" s="57">
        <f>ROUND(Q$292,-2)</f>
        <v>0</v>
      </c>
      <c r="O292" s="63">
        <f>ROUND(Q$292,-2)</f>
        <v>0</v>
      </c>
      <c r="P292" s="34"/>
      <c r="Q292" s="45">
        <f t="shared" si="110"/>
        <v>0</v>
      </c>
      <c r="R292" s="46"/>
      <c r="S292" s="47"/>
      <c r="T292" s="47"/>
    </row>
    <row r="293" ht="24.75" customHeight="1" outlineLevel="1" spans="1:20">
      <c r="A293" s="19">
        <v>18430</v>
      </c>
      <c r="B293" s="20">
        <v>1803401</v>
      </c>
      <c r="C293" s="21" t="s">
        <v>237</v>
      </c>
      <c r="D293" s="57">
        <v>0</v>
      </c>
      <c r="E293" s="57">
        <v>0</v>
      </c>
      <c r="F293" s="57">
        <f>ROUND(Q$293,-2)</f>
        <v>0</v>
      </c>
      <c r="G293" s="57">
        <f>ROUND(Q$293,-2)</f>
        <v>0</v>
      </c>
      <c r="H293" s="57">
        <f>ROUND(Q$293,-2)</f>
        <v>0</v>
      </c>
      <c r="I293" s="57">
        <f>ROUND(Q$293,-2)</f>
        <v>0</v>
      </c>
      <c r="J293" s="57">
        <f>ROUND(Q$293,-2)</f>
        <v>0</v>
      </c>
      <c r="K293" s="57">
        <f>ROUND(Q$293,-2)</f>
        <v>0</v>
      </c>
      <c r="L293" s="57">
        <f>ROUND(Q$293,-2)</f>
        <v>0</v>
      </c>
      <c r="M293" s="57">
        <f>ROUND(Q$293,-2)</f>
        <v>0</v>
      </c>
      <c r="N293" s="57">
        <f>ROUND(Q$293,-2)</f>
        <v>0</v>
      </c>
      <c r="O293" s="63">
        <f>ROUND(Q$293,-2)</f>
        <v>0</v>
      </c>
      <c r="P293" s="34"/>
      <c r="Q293" s="45">
        <f t="shared" si="110"/>
        <v>0</v>
      </c>
      <c r="R293" s="46"/>
      <c r="S293" s="47"/>
      <c r="T293" s="47"/>
    </row>
    <row r="294" ht="24.75" customHeight="1" outlineLevel="1" spans="1:20">
      <c r="A294" s="19">
        <v>18440</v>
      </c>
      <c r="B294" s="20">
        <v>1803501</v>
      </c>
      <c r="C294" s="21" t="s">
        <v>238</v>
      </c>
      <c r="D294" s="57">
        <v>0</v>
      </c>
      <c r="E294" s="57">
        <v>0</v>
      </c>
      <c r="F294" s="57">
        <f>ROUND(Q$294,-2)</f>
        <v>0</v>
      </c>
      <c r="G294" s="57">
        <f>ROUND(Q$294,-2)</f>
        <v>0</v>
      </c>
      <c r="H294" s="57">
        <f>ROUND(Q$294,-2)</f>
        <v>0</v>
      </c>
      <c r="I294" s="57">
        <f>ROUND(Q$294,-2)</f>
        <v>0</v>
      </c>
      <c r="J294" s="57">
        <f>ROUND(Q$294,-2)</f>
        <v>0</v>
      </c>
      <c r="K294" s="57">
        <f>ROUND(Q$294,-2)</f>
        <v>0</v>
      </c>
      <c r="L294" s="57">
        <f>ROUND(Q$294,-2)</f>
        <v>0</v>
      </c>
      <c r="M294" s="57">
        <f>ROUND(Q$294,-2)</f>
        <v>0</v>
      </c>
      <c r="N294" s="57">
        <f>ROUND(Q$294,-2)</f>
        <v>0</v>
      </c>
      <c r="O294" s="63">
        <f>ROUND(Q$294,-2)</f>
        <v>0</v>
      </c>
      <c r="P294" s="34"/>
      <c r="Q294" s="45">
        <f t="shared" si="110"/>
        <v>0</v>
      </c>
      <c r="R294" s="46"/>
      <c r="S294" s="47"/>
      <c r="T294" s="47"/>
    </row>
    <row r="295" ht="24.75" customHeight="1" outlineLevel="1" spans="1:20">
      <c r="A295" s="19">
        <v>18470</v>
      </c>
      <c r="B295" s="20">
        <v>1803505</v>
      </c>
      <c r="C295" s="21" t="s">
        <v>239</v>
      </c>
      <c r="D295" s="57">
        <v>0</v>
      </c>
      <c r="E295" s="57">
        <v>0</v>
      </c>
      <c r="F295" s="57">
        <f>ROUND(Q$295,-2)</f>
        <v>0</v>
      </c>
      <c r="G295" s="57">
        <f>ROUND(Q$295,-2)</f>
        <v>0</v>
      </c>
      <c r="H295" s="57">
        <f>ROUND(Q$295,-2)</f>
        <v>0</v>
      </c>
      <c r="I295" s="57">
        <f>ROUND(Q$295,-2)</f>
        <v>0</v>
      </c>
      <c r="J295" s="57">
        <f>ROUND(Q$295,-2)</f>
        <v>0</v>
      </c>
      <c r="K295" s="57">
        <f>ROUND(Q$295,-2)</f>
        <v>0</v>
      </c>
      <c r="L295" s="57">
        <f>ROUND(Q$295,-2)</f>
        <v>0</v>
      </c>
      <c r="M295" s="57">
        <f>ROUND(Q$295,-2)</f>
        <v>0</v>
      </c>
      <c r="N295" s="57">
        <f>ROUND(Q$295,-2)</f>
        <v>0</v>
      </c>
      <c r="O295" s="63">
        <f>ROUND(Q$295,-2)</f>
        <v>0</v>
      </c>
      <c r="P295" s="34"/>
      <c r="Q295" s="45">
        <f t="shared" si="110"/>
        <v>0</v>
      </c>
      <c r="R295" s="46"/>
      <c r="S295" s="47"/>
      <c r="T295" s="47"/>
    </row>
    <row r="296" ht="24.75" customHeight="1" outlineLevel="1" spans="1:20">
      <c r="A296" s="19">
        <v>18150</v>
      </c>
      <c r="B296" s="20">
        <v>1803601</v>
      </c>
      <c r="C296" s="21" t="s">
        <v>240</v>
      </c>
      <c r="D296" s="57">
        <v>0</v>
      </c>
      <c r="E296" s="57">
        <v>0</v>
      </c>
      <c r="F296" s="57">
        <f>ROUND(Q$296,-2)</f>
        <v>0</v>
      </c>
      <c r="G296" s="57">
        <f>ROUND(Q$296,-2)</f>
        <v>0</v>
      </c>
      <c r="H296" s="57">
        <f>ROUND(Q$296,-2)</f>
        <v>0</v>
      </c>
      <c r="I296" s="57">
        <f>ROUND(Q$296,-2)</f>
        <v>0</v>
      </c>
      <c r="J296" s="57">
        <f>ROUND(Q$296,-2)</f>
        <v>0</v>
      </c>
      <c r="K296" s="57">
        <f>ROUND(Q$296,-2)</f>
        <v>0</v>
      </c>
      <c r="L296" s="57">
        <f>ROUND(Q$296,-2)</f>
        <v>0</v>
      </c>
      <c r="M296" s="57">
        <f>ROUND(Q$296,-2)</f>
        <v>0</v>
      </c>
      <c r="N296" s="57">
        <f>ROUND(Q$296,-2)</f>
        <v>0</v>
      </c>
      <c r="O296" s="63">
        <f>ROUND(Q$296,-2)</f>
        <v>0</v>
      </c>
      <c r="P296" s="34"/>
      <c r="Q296" s="45">
        <f t="shared" si="110"/>
        <v>0</v>
      </c>
      <c r="R296" s="46"/>
      <c r="S296" s="47"/>
      <c r="T296" s="47"/>
    </row>
    <row r="297" ht="24.75" customHeight="1" outlineLevel="1" spans="1:20">
      <c r="A297" s="19">
        <v>18151</v>
      </c>
      <c r="B297" s="20">
        <v>1803701</v>
      </c>
      <c r="C297" s="21" t="s">
        <v>241</v>
      </c>
      <c r="D297" s="57">
        <v>0</v>
      </c>
      <c r="E297" s="57">
        <v>0</v>
      </c>
      <c r="F297" s="57">
        <f>ROUND(Q$297,-2)</f>
        <v>0</v>
      </c>
      <c r="G297" s="57">
        <f>ROUND(Q$297,-2)</f>
        <v>0</v>
      </c>
      <c r="H297" s="57">
        <f>ROUND(Q$297,-2)</f>
        <v>0</v>
      </c>
      <c r="I297" s="57">
        <f>ROUND(Q$297,-2)</f>
        <v>0</v>
      </c>
      <c r="J297" s="57">
        <f>ROUND(Q$297,-2)</f>
        <v>0</v>
      </c>
      <c r="K297" s="57">
        <f>ROUND(Q$297,-2)</f>
        <v>0</v>
      </c>
      <c r="L297" s="57">
        <f>ROUND(Q$297,-2)</f>
        <v>0</v>
      </c>
      <c r="M297" s="57">
        <f>ROUND(Q$297,-2)</f>
        <v>0</v>
      </c>
      <c r="N297" s="57">
        <f>ROUND(Q$297,-2)</f>
        <v>0</v>
      </c>
      <c r="O297" s="63">
        <f>ROUND(Q$297,-2)</f>
        <v>0</v>
      </c>
      <c r="P297" s="34"/>
      <c r="Q297" s="45">
        <f t="shared" si="110"/>
        <v>0</v>
      </c>
      <c r="R297" s="46"/>
      <c r="S297" s="47"/>
      <c r="T297" s="47"/>
    </row>
    <row r="298" ht="24.75" customHeight="1" outlineLevel="1" spans="1:20">
      <c r="A298" s="19">
        <v>18450</v>
      </c>
      <c r="B298" s="20">
        <v>1803801</v>
      </c>
      <c r="C298" s="21" t="s">
        <v>242</v>
      </c>
      <c r="D298" s="57">
        <v>0</v>
      </c>
      <c r="E298" s="57">
        <v>0</v>
      </c>
      <c r="F298" s="57">
        <f>ROUND(Q$298,-2)</f>
        <v>0</v>
      </c>
      <c r="G298" s="57">
        <f>ROUND(Q$298,-2)</f>
        <v>0</v>
      </c>
      <c r="H298" s="57">
        <f>ROUND(Q$298,-2)</f>
        <v>0</v>
      </c>
      <c r="I298" s="57">
        <f>ROUND(Q$298,-2)</f>
        <v>0</v>
      </c>
      <c r="J298" s="57">
        <f>ROUND(Q$298,-2)</f>
        <v>0</v>
      </c>
      <c r="K298" s="57">
        <f>ROUND(Q$298,-2)</f>
        <v>0</v>
      </c>
      <c r="L298" s="57">
        <f>ROUND(Q$298,-2)</f>
        <v>0</v>
      </c>
      <c r="M298" s="57">
        <f>ROUND(Q$298,-2)</f>
        <v>0</v>
      </c>
      <c r="N298" s="57">
        <f>ROUND(Q$298,-2)</f>
        <v>0</v>
      </c>
      <c r="O298" s="63">
        <f>ROUND(Q$298,-2)</f>
        <v>0</v>
      </c>
      <c r="P298" s="34"/>
      <c r="Q298" s="45">
        <f t="shared" si="110"/>
        <v>0</v>
      </c>
      <c r="R298" s="46"/>
      <c r="S298" s="47"/>
      <c r="T298" s="47"/>
    </row>
    <row r="299" ht="24.75" customHeight="1" outlineLevel="1" spans="1:20">
      <c r="A299" s="19"/>
      <c r="B299" s="20">
        <v>1850000</v>
      </c>
      <c r="C299" s="21" t="s">
        <v>243</v>
      </c>
      <c r="D299" s="57">
        <f t="shared" ref="D299:O299" si="112">SUM(D300:D302)</f>
        <v>0</v>
      </c>
      <c r="E299" s="57">
        <f t="shared" si="112"/>
        <v>0</v>
      </c>
      <c r="F299" s="57">
        <f t="shared" si="112"/>
        <v>0</v>
      </c>
      <c r="G299" s="57">
        <f t="shared" si="112"/>
        <v>0</v>
      </c>
      <c r="H299" s="57">
        <f t="shared" si="112"/>
        <v>0</v>
      </c>
      <c r="I299" s="57">
        <f t="shared" si="112"/>
        <v>0</v>
      </c>
      <c r="J299" s="57">
        <f t="shared" si="112"/>
        <v>0</v>
      </c>
      <c r="K299" s="57">
        <f t="shared" si="112"/>
        <v>0</v>
      </c>
      <c r="L299" s="57">
        <f t="shared" si="112"/>
        <v>0</v>
      </c>
      <c r="M299" s="57">
        <f t="shared" si="112"/>
        <v>0</v>
      </c>
      <c r="N299" s="57">
        <f t="shared" si="112"/>
        <v>0</v>
      </c>
      <c r="O299" s="63">
        <f t="shared" si="112"/>
        <v>0</v>
      </c>
      <c r="P299" s="34"/>
      <c r="Q299" s="45">
        <f t="shared" si="110"/>
        <v>0</v>
      </c>
      <c r="R299" s="46"/>
      <c r="S299" s="47"/>
      <c r="T299" s="47"/>
    </row>
    <row r="300" ht="24.75" customHeight="1" outlineLevel="1" spans="1:20">
      <c r="A300" s="19">
        <v>16610</v>
      </c>
      <c r="B300" s="20">
        <v>1851011</v>
      </c>
      <c r="C300" s="21" t="s">
        <v>244</v>
      </c>
      <c r="D300" s="57">
        <v>0</v>
      </c>
      <c r="E300" s="57">
        <v>0</v>
      </c>
      <c r="F300" s="57">
        <f>ROUND(Q$300,-2)</f>
        <v>0</v>
      </c>
      <c r="G300" s="57">
        <f>ROUND(Q$300,-2)</f>
        <v>0</v>
      </c>
      <c r="H300" s="57">
        <f>ROUND(Q$300,-2)</f>
        <v>0</v>
      </c>
      <c r="I300" s="57">
        <f>ROUND(Q$300,-2)</f>
        <v>0</v>
      </c>
      <c r="J300" s="57">
        <f>ROUND(Q$300,-2)</f>
        <v>0</v>
      </c>
      <c r="K300" s="57">
        <f>ROUND(Q$300,-2)</f>
        <v>0</v>
      </c>
      <c r="L300" s="57">
        <f>ROUND(Q$300,-2)</f>
        <v>0</v>
      </c>
      <c r="M300" s="57">
        <f>ROUND(Q$300,-2)</f>
        <v>0</v>
      </c>
      <c r="N300" s="57">
        <f>ROUND(Q$300,-2)</f>
        <v>0</v>
      </c>
      <c r="O300" s="63">
        <f>ROUND(Q$300,-2)</f>
        <v>0</v>
      </c>
      <c r="P300" s="34"/>
      <c r="Q300" s="45">
        <f t="shared" si="110"/>
        <v>0</v>
      </c>
      <c r="R300" s="46"/>
      <c r="S300" s="47"/>
      <c r="T300" s="47"/>
    </row>
    <row r="301" ht="24.75" customHeight="1" outlineLevel="1" spans="1:20">
      <c r="A301" s="19">
        <v>16620</v>
      </c>
      <c r="B301" s="20">
        <v>1851012</v>
      </c>
      <c r="C301" s="21" t="s">
        <v>245</v>
      </c>
      <c r="D301" s="57">
        <v>0</v>
      </c>
      <c r="E301" s="57">
        <v>0</v>
      </c>
      <c r="F301" s="57">
        <f>ROUND(Q$301,-2)</f>
        <v>0</v>
      </c>
      <c r="G301" s="57">
        <f>ROUND(Q$301,-2)</f>
        <v>0</v>
      </c>
      <c r="H301" s="57">
        <f>ROUND(Q$301,-2)</f>
        <v>0</v>
      </c>
      <c r="I301" s="57">
        <f>ROUND(Q$301,-2)</f>
        <v>0</v>
      </c>
      <c r="J301" s="57">
        <f>ROUND(Q$301,-2)</f>
        <v>0</v>
      </c>
      <c r="K301" s="57">
        <f>ROUND(Q$301,-2)</f>
        <v>0</v>
      </c>
      <c r="L301" s="57">
        <f>ROUND(Q$301,-2)</f>
        <v>0</v>
      </c>
      <c r="M301" s="57">
        <f>ROUND(Q$301,-2)</f>
        <v>0</v>
      </c>
      <c r="N301" s="57">
        <f>ROUND(Q$301,-2)</f>
        <v>0</v>
      </c>
      <c r="O301" s="63">
        <f>ROUND(Q$301,-2)</f>
        <v>0</v>
      </c>
      <c r="P301" s="47"/>
      <c r="Q301" s="45">
        <f t="shared" si="110"/>
        <v>0</v>
      </c>
      <c r="R301" s="47"/>
      <c r="S301" s="47"/>
      <c r="T301" s="47"/>
    </row>
    <row r="302" ht="24.75" customHeight="1" outlineLevel="1" spans="1:20">
      <c r="A302" s="19">
        <v>16630</v>
      </c>
      <c r="B302" s="20">
        <v>1851013</v>
      </c>
      <c r="C302" s="21" t="s">
        <v>246</v>
      </c>
      <c r="D302" s="57">
        <v>0</v>
      </c>
      <c r="E302" s="57">
        <v>0</v>
      </c>
      <c r="F302" s="57">
        <f>ROUND(Q$302,-2)</f>
        <v>0</v>
      </c>
      <c r="G302" s="57">
        <f>ROUND(Q$302,-2)</f>
        <v>0</v>
      </c>
      <c r="H302" s="57">
        <f>ROUND(Q$302,-2)</f>
        <v>0</v>
      </c>
      <c r="I302" s="57">
        <f>ROUND(Q$302,-2)</f>
        <v>0</v>
      </c>
      <c r="J302" s="57">
        <f>ROUND(Q$302,-2)</f>
        <v>0</v>
      </c>
      <c r="K302" s="57">
        <f>ROUND(Q$302,-2)</f>
        <v>0</v>
      </c>
      <c r="L302" s="57">
        <f>ROUND(Q$302,-2)</f>
        <v>0</v>
      </c>
      <c r="M302" s="57">
        <f>ROUND(Q$302,-2)</f>
        <v>0</v>
      </c>
      <c r="N302" s="57">
        <f>ROUND(Q$302,-2)</f>
        <v>0</v>
      </c>
      <c r="O302" s="63">
        <f>ROUND(Q$302,-2)</f>
        <v>0</v>
      </c>
      <c r="P302" s="47"/>
      <c r="Q302" s="45">
        <f t="shared" si="110"/>
        <v>0</v>
      </c>
      <c r="R302" s="47"/>
      <c r="S302" s="47"/>
      <c r="T302" s="47"/>
    </row>
    <row r="303" ht="24.75" customHeight="1" outlineLevel="1" spans="1:20">
      <c r="A303" s="19"/>
      <c r="B303" s="20">
        <v>1900000</v>
      </c>
      <c r="C303" s="21" t="s">
        <v>247</v>
      </c>
      <c r="D303" s="57">
        <f t="shared" ref="D303:O303" si="113">+SUM(D304:D315)</f>
        <v>0</v>
      </c>
      <c r="E303" s="57">
        <f t="shared" si="113"/>
        <v>0</v>
      </c>
      <c r="F303" s="57">
        <f t="shared" si="113"/>
        <v>0</v>
      </c>
      <c r="G303" s="57">
        <f t="shared" si="113"/>
        <v>0</v>
      </c>
      <c r="H303" s="57">
        <f t="shared" si="113"/>
        <v>0</v>
      </c>
      <c r="I303" s="57">
        <f t="shared" si="113"/>
        <v>0</v>
      </c>
      <c r="J303" s="57">
        <f t="shared" si="113"/>
        <v>0</v>
      </c>
      <c r="K303" s="57">
        <f t="shared" si="113"/>
        <v>0</v>
      </c>
      <c r="L303" s="57">
        <f t="shared" si="113"/>
        <v>0</v>
      </c>
      <c r="M303" s="57">
        <f t="shared" si="113"/>
        <v>0</v>
      </c>
      <c r="N303" s="57">
        <f t="shared" si="113"/>
        <v>0</v>
      </c>
      <c r="O303" s="63">
        <f t="shared" si="113"/>
        <v>0</v>
      </c>
      <c r="P303" s="47"/>
      <c r="Q303" s="45">
        <f t="shared" si="110"/>
        <v>0</v>
      </c>
      <c r="R303" s="47"/>
      <c r="S303" s="47"/>
      <c r="T303" s="47"/>
    </row>
    <row r="304" ht="24.75" customHeight="1" outlineLevel="1" spans="1:20">
      <c r="A304" s="19">
        <v>19131</v>
      </c>
      <c r="B304" s="20">
        <v>1901011</v>
      </c>
      <c r="C304" s="21" t="s">
        <v>248</v>
      </c>
      <c r="D304" s="57">
        <v>0</v>
      </c>
      <c r="E304" s="57">
        <v>0</v>
      </c>
      <c r="F304" s="57">
        <f>ROUND(Q$304,-2)</f>
        <v>0</v>
      </c>
      <c r="G304" s="57">
        <f>ROUND(Q$304,-2)</f>
        <v>0</v>
      </c>
      <c r="H304" s="57">
        <f>ROUND(Q$304,-2)</f>
        <v>0</v>
      </c>
      <c r="I304" s="57">
        <f>ROUND(Q$304,-2)</f>
        <v>0</v>
      </c>
      <c r="J304" s="57">
        <f>ROUND(Q$304,-2)</f>
        <v>0</v>
      </c>
      <c r="K304" s="57">
        <f>ROUND(Q$304,-2)</f>
        <v>0</v>
      </c>
      <c r="L304" s="57">
        <f>ROUND(Q$304,-2)</f>
        <v>0</v>
      </c>
      <c r="M304" s="57">
        <f>ROUND(Q$304,-2)</f>
        <v>0</v>
      </c>
      <c r="N304" s="57">
        <f>ROUND(Q$304,-2)</f>
        <v>0</v>
      </c>
      <c r="O304" s="63">
        <f>ROUND(Q$304,-2)</f>
        <v>0</v>
      </c>
      <c r="P304" s="47"/>
      <c r="Q304" s="45">
        <f t="shared" si="110"/>
        <v>0</v>
      </c>
      <c r="R304" s="47"/>
      <c r="S304" s="47"/>
      <c r="T304" s="47"/>
    </row>
    <row r="305" ht="24.75" customHeight="1" outlineLevel="1" spans="1:20">
      <c r="A305" s="19">
        <v>19132</v>
      </c>
      <c r="B305" s="20">
        <v>1901012</v>
      </c>
      <c r="C305" s="21" t="s">
        <v>249</v>
      </c>
      <c r="D305" s="57">
        <v>0</v>
      </c>
      <c r="E305" s="57">
        <v>0</v>
      </c>
      <c r="F305" s="57">
        <f>ROUND(Q$305,-2)</f>
        <v>0</v>
      </c>
      <c r="G305" s="57">
        <f>ROUND(Q$305,-2)</f>
        <v>0</v>
      </c>
      <c r="H305" s="57">
        <f>ROUND(Q$305,-2)</f>
        <v>0</v>
      </c>
      <c r="I305" s="57">
        <f>ROUND(Q$305,-2)</f>
        <v>0</v>
      </c>
      <c r="J305" s="57">
        <f>ROUND(Q$305,-2)</f>
        <v>0</v>
      </c>
      <c r="K305" s="57">
        <f>ROUND(Q$305,-2)</f>
        <v>0</v>
      </c>
      <c r="L305" s="57">
        <f>ROUND(Q$305,-2)</f>
        <v>0</v>
      </c>
      <c r="M305" s="57">
        <f>ROUND(Q$305,-2)</f>
        <v>0</v>
      </c>
      <c r="N305" s="57">
        <f>ROUND(Q$305,-2)</f>
        <v>0</v>
      </c>
      <c r="O305" s="63">
        <f>ROUND(Q$305,-2)</f>
        <v>0</v>
      </c>
      <c r="P305" s="47"/>
      <c r="Q305" s="45">
        <f t="shared" si="110"/>
        <v>0</v>
      </c>
      <c r="R305" s="47"/>
      <c r="S305" s="47"/>
      <c r="T305" s="47"/>
    </row>
    <row r="306" ht="24.75" customHeight="1" outlineLevel="1" spans="1:20">
      <c r="A306" s="19">
        <v>19133</v>
      </c>
      <c r="B306" s="20">
        <v>1901013</v>
      </c>
      <c r="C306" s="21" t="s">
        <v>250</v>
      </c>
      <c r="D306" s="57">
        <v>0</v>
      </c>
      <c r="E306" s="57">
        <v>0</v>
      </c>
      <c r="F306" s="57">
        <f>ROUND(Q$306,-2)</f>
        <v>0</v>
      </c>
      <c r="G306" s="57">
        <f>ROUND(Q$306,-2)</f>
        <v>0</v>
      </c>
      <c r="H306" s="57">
        <f>ROUND(Q$306,-2)</f>
        <v>0</v>
      </c>
      <c r="I306" s="57">
        <f>ROUND(Q$306,-2)</f>
        <v>0</v>
      </c>
      <c r="J306" s="57">
        <f>ROUND(Q$306,-2)</f>
        <v>0</v>
      </c>
      <c r="K306" s="57">
        <f>ROUND(Q$306,-2)</f>
        <v>0</v>
      </c>
      <c r="L306" s="57">
        <f>ROUND(Q$306,-2)</f>
        <v>0</v>
      </c>
      <c r="M306" s="57">
        <f>ROUND(Q$306,-2)</f>
        <v>0</v>
      </c>
      <c r="N306" s="57">
        <f>ROUND(Q$306,-2)</f>
        <v>0</v>
      </c>
      <c r="O306" s="63">
        <f>ROUND(Q$306,-2)</f>
        <v>0</v>
      </c>
      <c r="P306" s="47"/>
      <c r="Q306" s="45">
        <f t="shared" si="110"/>
        <v>0</v>
      </c>
      <c r="R306" s="47"/>
      <c r="S306" s="47"/>
      <c r="T306" s="47"/>
    </row>
    <row r="307" ht="24.75" customHeight="1" outlineLevel="1" spans="1:20">
      <c r="A307" s="19">
        <v>19134</v>
      </c>
      <c r="B307" s="20">
        <v>1901014</v>
      </c>
      <c r="C307" s="21" t="s">
        <v>251</v>
      </c>
      <c r="D307" s="57">
        <v>0</v>
      </c>
      <c r="E307" s="57">
        <v>0</v>
      </c>
      <c r="F307" s="57">
        <f>ROUND(Q$307,-2)</f>
        <v>0</v>
      </c>
      <c r="G307" s="57">
        <f>ROUND(Q$307,-2)</f>
        <v>0</v>
      </c>
      <c r="H307" s="57">
        <f>ROUND(Q$307,-2)</f>
        <v>0</v>
      </c>
      <c r="I307" s="57">
        <f>ROUND(Q$307,-2)</f>
        <v>0</v>
      </c>
      <c r="J307" s="57">
        <f>ROUND(Q$307,-2)</f>
        <v>0</v>
      </c>
      <c r="K307" s="57">
        <f>ROUND(Q$307,-2)</f>
        <v>0</v>
      </c>
      <c r="L307" s="57">
        <f>ROUND(Q$307,-2)</f>
        <v>0</v>
      </c>
      <c r="M307" s="57">
        <f>ROUND(Q$307,-2)</f>
        <v>0</v>
      </c>
      <c r="N307" s="57">
        <f>ROUND(Q$307,-2)</f>
        <v>0</v>
      </c>
      <c r="O307" s="63">
        <f>ROUND(Q$307,-2)</f>
        <v>0</v>
      </c>
      <c r="P307" s="47"/>
      <c r="Q307" s="45">
        <f t="shared" si="110"/>
        <v>0</v>
      </c>
      <c r="R307" s="47"/>
      <c r="S307" s="47"/>
      <c r="T307" s="47"/>
    </row>
    <row r="308" ht="24.75" customHeight="1" outlineLevel="1" spans="1:20">
      <c r="A308" s="19">
        <v>19135</v>
      </c>
      <c r="B308" s="20">
        <v>1901015</v>
      </c>
      <c r="C308" s="21" t="s">
        <v>252</v>
      </c>
      <c r="D308" s="57">
        <v>0</v>
      </c>
      <c r="E308" s="57">
        <v>0</v>
      </c>
      <c r="F308" s="57">
        <f>ROUND(Q$308,-2)</f>
        <v>0</v>
      </c>
      <c r="G308" s="57">
        <f>ROUND(Q$308,-2)</f>
        <v>0</v>
      </c>
      <c r="H308" s="57">
        <f>ROUND(Q$308,-2)</f>
        <v>0</v>
      </c>
      <c r="I308" s="57">
        <f>ROUND(Q$308,-2)</f>
        <v>0</v>
      </c>
      <c r="J308" s="57">
        <f>ROUND(Q$308,-2)</f>
        <v>0</v>
      </c>
      <c r="K308" s="57">
        <f>ROUND(Q$308,-2)</f>
        <v>0</v>
      </c>
      <c r="L308" s="57">
        <f>ROUND(Q$308,-2)</f>
        <v>0</v>
      </c>
      <c r="M308" s="57">
        <f>ROUND(Q$308,-2)</f>
        <v>0</v>
      </c>
      <c r="N308" s="57">
        <f>ROUND(Q$308,-2)</f>
        <v>0</v>
      </c>
      <c r="O308" s="63">
        <f>ROUND(Q$308,-2)</f>
        <v>0</v>
      </c>
      <c r="P308" s="47"/>
      <c r="Q308" s="45">
        <f t="shared" si="110"/>
        <v>0</v>
      </c>
      <c r="R308" s="47"/>
      <c r="S308" s="47"/>
      <c r="T308" s="47"/>
    </row>
    <row r="309" ht="24.75" customHeight="1" outlineLevel="1" spans="1:20">
      <c r="A309" s="19">
        <v>19136</v>
      </c>
      <c r="B309" s="20">
        <v>1901016</v>
      </c>
      <c r="C309" s="21" t="s">
        <v>253</v>
      </c>
      <c r="D309" s="57">
        <v>0</v>
      </c>
      <c r="E309" s="57">
        <v>0</v>
      </c>
      <c r="F309" s="57">
        <f>ROUND(Q$309,-2)</f>
        <v>0</v>
      </c>
      <c r="G309" s="57">
        <f>ROUND(Q$309,-2)</f>
        <v>0</v>
      </c>
      <c r="H309" s="57">
        <f>ROUND(Q$309,-2)</f>
        <v>0</v>
      </c>
      <c r="I309" s="57">
        <f>ROUND(Q$309,-2)</f>
        <v>0</v>
      </c>
      <c r="J309" s="57">
        <f>ROUND(Q$309,-2)</f>
        <v>0</v>
      </c>
      <c r="K309" s="57">
        <f>ROUND(Q$309,-2)</f>
        <v>0</v>
      </c>
      <c r="L309" s="57">
        <f>ROUND(Q$309,-2)</f>
        <v>0</v>
      </c>
      <c r="M309" s="57">
        <f>ROUND(Q$309,-2)</f>
        <v>0</v>
      </c>
      <c r="N309" s="57">
        <f>ROUND(Q$309,-2)</f>
        <v>0</v>
      </c>
      <c r="O309" s="63">
        <f>ROUND(Q$309,-2)</f>
        <v>0</v>
      </c>
      <c r="P309" s="47"/>
      <c r="Q309" s="45">
        <f t="shared" si="110"/>
        <v>0</v>
      </c>
      <c r="R309" s="47"/>
      <c r="S309" s="47"/>
      <c r="T309" s="47"/>
    </row>
    <row r="310" ht="24.75" customHeight="1" outlineLevel="1" spans="1:20">
      <c r="A310" s="19">
        <v>19137</v>
      </c>
      <c r="B310" s="20">
        <v>1901017</v>
      </c>
      <c r="C310" s="21" t="s">
        <v>254</v>
      </c>
      <c r="D310" s="57">
        <v>0</v>
      </c>
      <c r="E310" s="57">
        <v>0</v>
      </c>
      <c r="F310" s="57">
        <f>ROUND(Q$310,-2)</f>
        <v>0</v>
      </c>
      <c r="G310" s="57">
        <f>ROUND(Q$310,-2)</f>
        <v>0</v>
      </c>
      <c r="H310" s="57">
        <f>ROUND(Q$310,-2)</f>
        <v>0</v>
      </c>
      <c r="I310" s="57">
        <f>ROUND(Q$310,-2)</f>
        <v>0</v>
      </c>
      <c r="J310" s="57">
        <f>ROUND(Q$310,-2)</f>
        <v>0</v>
      </c>
      <c r="K310" s="57">
        <f>ROUND(Q$310,-2)</f>
        <v>0</v>
      </c>
      <c r="L310" s="57">
        <f>ROUND(Q$310,-2)</f>
        <v>0</v>
      </c>
      <c r="M310" s="57">
        <f>ROUND(Q$310,-2)</f>
        <v>0</v>
      </c>
      <c r="N310" s="57">
        <f>ROUND(Q$310,-2)</f>
        <v>0</v>
      </c>
      <c r="O310" s="63">
        <f>ROUND(Q$310,-2)</f>
        <v>0</v>
      </c>
      <c r="P310" s="47"/>
      <c r="Q310" s="45">
        <f t="shared" si="110"/>
        <v>0</v>
      </c>
      <c r="R310" s="47"/>
      <c r="S310" s="47"/>
      <c r="T310" s="47"/>
    </row>
    <row r="311" ht="24.75" customHeight="1" outlineLevel="1" spans="1:20">
      <c r="A311" s="19">
        <v>19138</v>
      </c>
      <c r="B311" s="20">
        <v>1901018</v>
      </c>
      <c r="C311" s="21" t="s">
        <v>255</v>
      </c>
      <c r="D311" s="57">
        <v>0</v>
      </c>
      <c r="E311" s="57">
        <v>0</v>
      </c>
      <c r="F311" s="57">
        <f>ROUND(Q$311,-2)</f>
        <v>0</v>
      </c>
      <c r="G311" s="57">
        <f>ROUND(Q$311,-2)</f>
        <v>0</v>
      </c>
      <c r="H311" s="57">
        <f>ROUND(Q$311,-2)</f>
        <v>0</v>
      </c>
      <c r="I311" s="57">
        <f>ROUND(Q$311,-2)</f>
        <v>0</v>
      </c>
      <c r="J311" s="57">
        <f>ROUND(Q$311,-2)</f>
        <v>0</v>
      </c>
      <c r="K311" s="57">
        <f>ROUND(Q$311,-2)</f>
        <v>0</v>
      </c>
      <c r="L311" s="57">
        <f>ROUND(Q$311,-2)</f>
        <v>0</v>
      </c>
      <c r="M311" s="57">
        <f>ROUND(Q$311,-2)</f>
        <v>0</v>
      </c>
      <c r="N311" s="57">
        <f>ROUND(Q$311,-2)</f>
        <v>0</v>
      </c>
      <c r="O311" s="63">
        <f>ROUND(Q$311,-2)</f>
        <v>0</v>
      </c>
      <c r="P311" s="47"/>
      <c r="Q311" s="45">
        <f t="shared" si="110"/>
        <v>0</v>
      </c>
      <c r="R311" s="47"/>
      <c r="S311" s="47"/>
      <c r="T311" s="47"/>
    </row>
    <row r="312" ht="24.75" customHeight="1" outlineLevel="1" spans="1:20">
      <c r="A312" s="19">
        <v>19139</v>
      </c>
      <c r="B312" s="20">
        <v>1901019</v>
      </c>
      <c r="C312" s="21" t="s">
        <v>256</v>
      </c>
      <c r="D312" s="57">
        <v>0</v>
      </c>
      <c r="E312" s="57">
        <v>0</v>
      </c>
      <c r="F312" s="57">
        <f>ROUND(Q$312,-2)</f>
        <v>0</v>
      </c>
      <c r="G312" s="57">
        <f>ROUND(Q$312,-2)</f>
        <v>0</v>
      </c>
      <c r="H312" s="57">
        <f>ROUND(Q$312,-2)</f>
        <v>0</v>
      </c>
      <c r="I312" s="57">
        <f>ROUND(Q$312,-2)</f>
        <v>0</v>
      </c>
      <c r="J312" s="57">
        <f>ROUND(Q$312,-2)</f>
        <v>0</v>
      </c>
      <c r="K312" s="57">
        <f>ROUND(Q$312,-2)</f>
        <v>0</v>
      </c>
      <c r="L312" s="57">
        <f>ROUND(Q$312,-2)</f>
        <v>0</v>
      </c>
      <c r="M312" s="57">
        <f>ROUND(Q$312,-2)</f>
        <v>0</v>
      </c>
      <c r="N312" s="57">
        <f>ROUND(Q$312,-2)</f>
        <v>0</v>
      </c>
      <c r="O312" s="63">
        <f>ROUND(Q$312,-2)</f>
        <v>0</v>
      </c>
      <c r="P312" s="47"/>
      <c r="Q312" s="45">
        <f t="shared" si="110"/>
        <v>0</v>
      </c>
      <c r="R312" s="47"/>
      <c r="S312" s="47"/>
      <c r="T312" s="47"/>
    </row>
    <row r="313" ht="24.75" customHeight="1" outlineLevel="1" spans="1:20">
      <c r="A313" s="19">
        <v>19140</v>
      </c>
      <c r="B313" s="20">
        <v>1901020</v>
      </c>
      <c r="C313" s="21" t="s">
        <v>257</v>
      </c>
      <c r="D313" s="57">
        <v>0</v>
      </c>
      <c r="E313" s="57">
        <v>0</v>
      </c>
      <c r="F313" s="57">
        <f>ROUND(Q$313,-2)</f>
        <v>0</v>
      </c>
      <c r="G313" s="57">
        <f>ROUND(Q$313,-2)</f>
        <v>0</v>
      </c>
      <c r="H313" s="57">
        <f>ROUND(Q$313,-2)</f>
        <v>0</v>
      </c>
      <c r="I313" s="57">
        <f>ROUND(Q$313,-2)</f>
        <v>0</v>
      </c>
      <c r="J313" s="57">
        <f>ROUND(Q$313,-2)</f>
        <v>0</v>
      </c>
      <c r="K313" s="57">
        <f>ROUND(Q$313,-2)</f>
        <v>0</v>
      </c>
      <c r="L313" s="57">
        <f>ROUND(Q$313,-2)</f>
        <v>0</v>
      </c>
      <c r="M313" s="57">
        <f>ROUND(Q$313,-2)</f>
        <v>0</v>
      </c>
      <c r="N313" s="57">
        <f>ROUND(Q$313,-2)</f>
        <v>0</v>
      </c>
      <c r="O313" s="63">
        <f>ROUND(Q$313,-2)</f>
        <v>0</v>
      </c>
      <c r="P313" s="47"/>
      <c r="Q313" s="45">
        <f t="shared" si="110"/>
        <v>0</v>
      </c>
      <c r="R313" s="47"/>
      <c r="S313" s="47"/>
      <c r="T313" s="47"/>
    </row>
    <row r="314" ht="24.75" customHeight="1" outlineLevel="1" spans="1:20">
      <c r="A314" s="19">
        <v>19141</v>
      </c>
      <c r="B314" s="20">
        <v>1901021</v>
      </c>
      <c r="C314" s="21" t="s">
        <v>258</v>
      </c>
      <c r="D314" s="57">
        <v>0</v>
      </c>
      <c r="E314" s="57">
        <v>0</v>
      </c>
      <c r="F314" s="57">
        <f>ROUND(Q$314,-2)</f>
        <v>0</v>
      </c>
      <c r="G314" s="57">
        <f>ROUND(Q$314,-2)</f>
        <v>0</v>
      </c>
      <c r="H314" s="57">
        <f>ROUND(Q$314,-2)</f>
        <v>0</v>
      </c>
      <c r="I314" s="57">
        <f>ROUND(Q$314,-2)</f>
        <v>0</v>
      </c>
      <c r="J314" s="57">
        <f>ROUND(Q$314,-2)</f>
        <v>0</v>
      </c>
      <c r="K314" s="57">
        <f>ROUND(Q$314,-2)</f>
        <v>0</v>
      </c>
      <c r="L314" s="57">
        <f>ROUND(Q$314,-2)</f>
        <v>0</v>
      </c>
      <c r="M314" s="57">
        <f>ROUND(Q$314,-2)</f>
        <v>0</v>
      </c>
      <c r="N314" s="57">
        <f>ROUND(Q$314,-2)</f>
        <v>0</v>
      </c>
      <c r="O314" s="63">
        <f>ROUND(Q$314,-2)</f>
        <v>0</v>
      </c>
      <c r="P314" s="47"/>
      <c r="Q314" s="45">
        <f t="shared" si="110"/>
        <v>0</v>
      </c>
      <c r="R314" s="47"/>
      <c r="S314" s="47"/>
      <c r="T314" s="47"/>
    </row>
    <row r="315" ht="24.75" customHeight="1" outlineLevel="1" spans="1:20">
      <c r="A315" s="19">
        <v>19142</v>
      </c>
      <c r="B315" s="20">
        <v>1901022</v>
      </c>
      <c r="C315" s="21" t="s">
        <v>259</v>
      </c>
      <c r="D315" s="57">
        <v>0</v>
      </c>
      <c r="E315" s="57">
        <v>0</v>
      </c>
      <c r="F315" s="57">
        <f>ROUND(Q$315,-2)</f>
        <v>0</v>
      </c>
      <c r="G315" s="57">
        <f>ROUND(Q$315,-2)</f>
        <v>0</v>
      </c>
      <c r="H315" s="57">
        <f>ROUND(Q$315,-2)</f>
        <v>0</v>
      </c>
      <c r="I315" s="57">
        <f>ROUND(Q$315,-2)</f>
        <v>0</v>
      </c>
      <c r="J315" s="57">
        <f>ROUND(Q$315,-2)</f>
        <v>0</v>
      </c>
      <c r="K315" s="57">
        <f>ROUND(Q$315,-2)</f>
        <v>0</v>
      </c>
      <c r="L315" s="57">
        <f>ROUND(Q$315,-2)</f>
        <v>0</v>
      </c>
      <c r="M315" s="57">
        <f>ROUND(Q$315,-2)</f>
        <v>0</v>
      </c>
      <c r="N315" s="57">
        <f>ROUND(Q$315,-2)</f>
        <v>0</v>
      </c>
      <c r="O315" s="63">
        <f>ROUND(Q$315,-2)</f>
        <v>0</v>
      </c>
      <c r="P315" s="47"/>
      <c r="Q315" s="45">
        <f t="shared" si="110"/>
        <v>0</v>
      </c>
      <c r="R315" s="47"/>
      <c r="S315" s="47"/>
      <c r="T315" s="47"/>
    </row>
    <row r="316" ht="24.75" customHeight="1" outlineLevel="1" spans="1:20">
      <c r="A316" s="19"/>
      <c r="B316" s="20">
        <v>1950000</v>
      </c>
      <c r="C316" s="21" t="s">
        <v>260</v>
      </c>
      <c r="D316" s="57">
        <f>+D317+D318+D321+D322+D323+D324+D340+D342+D350+D351+D352+D353+D354+D341</f>
        <v>15004690.641</v>
      </c>
      <c r="E316" s="57">
        <f t="shared" ref="E316:O316" si="114">+E317+E318+E321+E322+E323+E324+E340+E342+E350+E351+E352+E353+E354+E341</f>
        <v>14888087.346</v>
      </c>
      <c r="F316" s="57">
        <f t="shared" si="114"/>
        <v>5655300</v>
      </c>
      <c r="G316" s="57">
        <f t="shared" si="114"/>
        <v>5655300</v>
      </c>
      <c r="H316" s="57">
        <f t="shared" si="114"/>
        <v>5655300</v>
      </c>
      <c r="I316" s="57">
        <f t="shared" si="114"/>
        <v>5655300</v>
      </c>
      <c r="J316" s="57">
        <f t="shared" si="114"/>
        <v>5655300</v>
      </c>
      <c r="K316" s="57">
        <f t="shared" si="114"/>
        <v>5655300</v>
      </c>
      <c r="L316" s="57">
        <f t="shared" si="114"/>
        <v>5655300</v>
      </c>
      <c r="M316" s="57">
        <f t="shared" si="114"/>
        <v>5655300</v>
      </c>
      <c r="N316" s="57">
        <f t="shared" si="114"/>
        <v>5655300</v>
      </c>
      <c r="O316" s="63">
        <f t="shared" si="114"/>
        <v>5655300</v>
      </c>
      <c r="P316" s="47"/>
      <c r="Q316" s="45">
        <f t="shared" si="110"/>
        <v>14888087.346</v>
      </c>
      <c r="R316" s="47"/>
      <c r="S316" s="47"/>
      <c r="T316" s="47"/>
    </row>
    <row r="317" ht="24.75" customHeight="1" outlineLevel="1" spans="1:20">
      <c r="A317" s="19">
        <v>19010</v>
      </c>
      <c r="B317" s="20">
        <v>1951011</v>
      </c>
      <c r="C317" s="21" t="s">
        <v>261</v>
      </c>
      <c r="D317" s="57">
        <v>0</v>
      </c>
      <c r="E317" s="57">
        <v>0</v>
      </c>
      <c r="F317" s="57">
        <f>ROUND(Q$317,-2)</f>
        <v>0</v>
      </c>
      <c r="G317" s="57">
        <f>ROUND(Q$317,-2)</f>
        <v>0</v>
      </c>
      <c r="H317" s="57">
        <f>ROUND(Q$317,-2)</f>
        <v>0</v>
      </c>
      <c r="I317" s="57">
        <f>ROUND(Q$317,-2)</f>
        <v>0</v>
      </c>
      <c r="J317" s="57">
        <f>ROUND(Q$317,-2)</f>
        <v>0</v>
      </c>
      <c r="K317" s="57">
        <f>ROUND(Q$317,-2)</f>
        <v>0</v>
      </c>
      <c r="L317" s="57">
        <f>ROUND(Q$317,-2)</f>
        <v>0</v>
      </c>
      <c r="M317" s="57">
        <f>ROUND(Q$317,-2)</f>
        <v>0</v>
      </c>
      <c r="N317" s="57">
        <f>ROUND(Q$317,-2)</f>
        <v>0</v>
      </c>
      <c r="O317" s="63">
        <f>ROUND(Q$317,-2)</f>
        <v>0</v>
      </c>
      <c r="P317" s="47"/>
      <c r="Q317" s="45">
        <f t="shared" si="110"/>
        <v>0</v>
      </c>
      <c r="R317" s="47"/>
      <c r="S317" s="47"/>
      <c r="T317" s="47"/>
    </row>
    <row r="318" ht="24.75" customHeight="1" outlineLevel="1" spans="1:20">
      <c r="A318" s="19"/>
      <c r="B318" s="20">
        <v>1951100</v>
      </c>
      <c r="C318" s="21" t="s">
        <v>262</v>
      </c>
      <c r="D318" s="57">
        <f t="shared" ref="D318:O318" si="115">+D319+D320</f>
        <v>0</v>
      </c>
      <c r="E318" s="57">
        <f t="shared" si="115"/>
        <v>0</v>
      </c>
      <c r="F318" s="57">
        <f t="shared" si="115"/>
        <v>0</v>
      </c>
      <c r="G318" s="57">
        <f t="shared" si="115"/>
        <v>0</v>
      </c>
      <c r="H318" s="57">
        <f t="shared" si="115"/>
        <v>0</v>
      </c>
      <c r="I318" s="57">
        <f t="shared" si="115"/>
        <v>0</v>
      </c>
      <c r="J318" s="57">
        <f t="shared" si="115"/>
        <v>0</v>
      </c>
      <c r="K318" s="57">
        <f t="shared" si="115"/>
        <v>0</v>
      </c>
      <c r="L318" s="57">
        <f t="shared" si="115"/>
        <v>0</v>
      </c>
      <c r="M318" s="57">
        <f t="shared" si="115"/>
        <v>0</v>
      </c>
      <c r="N318" s="57">
        <f t="shared" si="115"/>
        <v>0</v>
      </c>
      <c r="O318" s="63">
        <f t="shared" si="115"/>
        <v>0</v>
      </c>
      <c r="P318" s="47"/>
      <c r="Q318" s="45">
        <f t="shared" si="110"/>
        <v>0</v>
      </c>
      <c r="R318" s="47"/>
      <c r="S318" s="47"/>
      <c r="T318" s="47"/>
    </row>
    <row r="319" ht="24.75" customHeight="1" outlineLevel="1" spans="1:20">
      <c r="A319" s="19">
        <v>19021</v>
      </c>
      <c r="B319" s="20">
        <v>1951111</v>
      </c>
      <c r="C319" s="21" t="s">
        <v>263</v>
      </c>
      <c r="D319" s="57">
        <v>0</v>
      </c>
      <c r="E319" s="57">
        <v>0</v>
      </c>
      <c r="F319" s="57">
        <f>ROUND(Q$319,-2)</f>
        <v>0</v>
      </c>
      <c r="G319" s="57">
        <f>ROUND(Q$319,-2)</f>
        <v>0</v>
      </c>
      <c r="H319" s="57">
        <f>ROUND(Q$319,-2)</f>
        <v>0</v>
      </c>
      <c r="I319" s="57">
        <f>ROUND(Q$319,-2)</f>
        <v>0</v>
      </c>
      <c r="J319" s="57">
        <f>ROUND(Q$319,-2)</f>
        <v>0</v>
      </c>
      <c r="K319" s="57">
        <f>ROUND(Q$319,-2)</f>
        <v>0</v>
      </c>
      <c r="L319" s="57">
        <f>ROUND(Q$319,-2)</f>
        <v>0</v>
      </c>
      <c r="M319" s="57">
        <f>ROUND(Q$319,-2)</f>
        <v>0</v>
      </c>
      <c r="N319" s="57">
        <f>ROUND(Q$319,-2)</f>
        <v>0</v>
      </c>
      <c r="O319" s="63">
        <f>ROUND(Q$319,-2)</f>
        <v>0</v>
      </c>
      <c r="P319" s="47"/>
      <c r="Q319" s="45">
        <f t="shared" si="110"/>
        <v>0</v>
      </c>
      <c r="R319" s="47"/>
      <c r="S319" s="47"/>
      <c r="T319" s="47"/>
    </row>
    <row r="320" ht="24.75" customHeight="1" outlineLevel="1" spans="1:20">
      <c r="A320" s="19">
        <v>19022</v>
      </c>
      <c r="B320" s="20">
        <v>1951112</v>
      </c>
      <c r="C320" s="21" t="s">
        <v>264</v>
      </c>
      <c r="D320" s="57">
        <v>0</v>
      </c>
      <c r="E320" s="57">
        <v>0</v>
      </c>
      <c r="F320" s="57">
        <f>ROUND(Q$320,-2)</f>
        <v>0</v>
      </c>
      <c r="G320" s="57">
        <f>ROUND(Q$320,-2)</f>
        <v>0</v>
      </c>
      <c r="H320" s="57">
        <f>ROUND(Q$320,-2)</f>
        <v>0</v>
      </c>
      <c r="I320" s="57">
        <f>ROUND(Q$320,-2)</f>
        <v>0</v>
      </c>
      <c r="J320" s="57">
        <f>ROUND(Q$320,-2)</f>
        <v>0</v>
      </c>
      <c r="K320" s="57">
        <f>ROUND(Q$320,-2)</f>
        <v>0</v>
      </c>
      <c r="L320" s="57">
        <f>ROUND(Q$320,-2)</f>
        <v>0</v>
      </c>
      <c r="M320" s="57">
        <f>ROUND(Q$320,-2)</f>
        <v>0</v>
      </c>
      <c r="N320" s="57">
        <f>ROUND(Q$320,-2)</f>
        <v>0</v>
      </c>
      <c r="O320" s="63">
        <f>ROUND(Q$320,-2)</f>
        <v>0</v>
      </c>
      <c r="P320" s="47"/>
      <c r="Q320" s="45">
        <f t="shared" si="110"/>
        <v>0</v>
      </c>
      <c r="R320" s="47"/>
      <c r="S320" s="47"/>
      <c r="T320" s="47"/>
    </row>
    <row r="321" ht="24.75" customHeight="1" outlineLevel="1" spans="1:20">
      <c r="A321" s="19">
        <v>19030</v>
      </c>
      <c r="B321" s="20">
        <v>1951211</v>
      </c>
      <c r="C321" s="21" t="s">
        <v>265</v>
      </c>
      <c r="D321" s="57">
        <v>0</v>
      </c>
      <c r="E321" s="57">
        <v>0</v>
      </c>
      <c r="F321" s="57">
        <f>ROUND(Q$321,-2)</f>
        <v>0</v>
      </c>
      <c r="G321" s="57">
        <f>ROUND(Q$321,-2)</f>
        <v>0</v>
      </c>
      <c r="H321" s="57">
        <f>ROUND(Q$321,-2)</f>
        <v>0</v>
      </c>
      <c r="I321" s="57">
        <f>ROUND(Q$321,-2)</f>
        <v>0</v>
      </c>
      <c r="J321" s="57">
        <f>ROUND(Q$321,-2)</f>
        <v>0</v>
      </c>
      <c r="K321" s="57">
        <f>ROUND(Q$321,-2)</f>
        <v>0</v>
      </c>
      <c r="L321" s="57">
        <f>ROUND(Q$321,-2)</f>
        <v>0</v>
      </c>
      <c r="M321" s="57">
        <f>ROUND(Q$321,-2)</f>
        <v>0</v>
      </c>
      <c r="N321" s="57">
        <f>ROUND(Q$321,-2)</f>
        <v>0</v>
      </c>
      <c r="O321" s="63">
        <f>ROUND(Q$321,-2)</f>
        <v>0</v>
      </c>
      <c r="P321" s="47"/>
      <c r="Q321" s="45">
        <f t="shared" si="110"/>
        <v>0</v>
      </c>
      <c r="R321" s="47"/>
      <c r="S321" s="47"/>
      <c r="T321" s="47"/>
    </row>
    <row r="322" ht="24.75" customHeight="1" outlineLevel="1" spans="1:20">
      <c r="A322" s="19">
        <v>19040</v>
      </c>
      <c r="B322" s="20">
        <v>1951311</v>
      </c>
      <c r="C322" s="21" t="s">
        <v>266</v>
      </c>
      <c r="D322" s="57">
        <v>0</v>
      </c>
      <c r="E322" s="57">
        <v>0</v>
      </c>
      <c r="F322" s="57">
        <f>ROUND(Q$322,-2)</f>
        <v>0</v>
      </c>
      <c r="G322" s="57">
        <f>ROUND(Q$322,-2)</f>
        <v>0</v>
      </c>
      <c r="H322" s="57">
        <f>ROUND(Q$322,-2)</f>
        <v>0</v>
      </c>
      <c r="I322" s="57">
        <f>ROUND(Q$322,-2)</f>
        <v>0</v>
      </c>
      <c r="J322" s="57">
        <f>ROUND(Q$322,-2)</f>
        <v>0</v>
      </c>
      <c r="K322" s="57">
        <f>ROUND(Q$322,-2)</f>
        <v>0</v>
      </c>
      <c r="L322" s="57">
        <f>ROUND(Q$322,-2)</f>
        <v>0</v>
      </c>
      <c r="M322" s="57">
        <f>ROUND(Q$322,-2)</f>
        <v>0</v>
      </c>
      <c r="N322" s="57">
        <f>ROUND(Q$322,-2)</f>
        <v>0</v>
      </c>
      <c r="O322" s="63">
        <f>ROUND(Q$322,-2)</f>
        <v>0</v>
      </c>
      <c r="P322" s="47"/>
      <c r="Q322" s="45">
        <f t="shared" si="110"/>
        <v>0</v>
      </c>
      <c r="R322" s="47"/>
      <c r="S322" s="47"/>
      <c r="T322" s="47"/>
    </row>
    <row r="323" ht="24.75" customHeight="1" outlineLevel="1" spans="1:20">
      <c r="A323" s="19">
        <v>19050</v>
      </c>
      <c r="B323" s="20">
        <v>1951400</v>
      </c>
      <c r="C323" s="21" t="s">
        <v>267</v>
      </c>
      <c r="D323" s="57">
        <v>0</v>
      </c>
      <c r="E323" s="57">
        <v>0</v>
      </c>
      <c r="F323" s="57">
        <f>ROUND(Q$323,-2)</f>
        <v>0</v>
      </c>
      <c r="G323" s="57">
        <f>ROUND(Q$323,-2)</f>
        <v>0</v>
      </c>
      <c r="H323" s="57">
        <f>ROUND(Q$323,-2)</f>
        <v>0</v>
      </c>
      <c r="I323" s="57">
        <f>ROUND(Q$323,-2)</f>
        <v>0</v>
      </c>
      <c r="J323" s="57">
        <f>ROUND(Q$323,-2)</f>
        <v>0</v>
      </c>
      <c r="K323" s="57">
        <f>ROUND(Q$323,-2)</f>
        <v>0</v>
      </c>
      <c r="L323" s="57">
        <f>ROUND(Q$323,-2)</f>
        <v>0</v>
      </c>
      <c r="M323" s="57">
        <f>ROUND(Q$323,-2)</f>
        <v>0</v>
      </c>
      <c r="N323" s="57">
        <f>ROUND(Q$323,-2)</f>
        <v>0</v>
      </c>
      <c r="O323" s="63">
        <f>ROUND(Q$323,-2)</f>
        <v>0</v>
      </c>
      <c r="P323" s="47"/>
      <c r="Q323" s="45">
        <f t="shared" si="110"/>
        <v>0</v>
      </c>
      <c r="R323" s="47"/>
      <c r="S323" s="47"/>
      <c r="T323" s="47"/>
    </row>
    <row r="324" ht="24.75" customHeight="1" outlineLevel="1" spans="1:20">
      <c r="A324" s="19"/>
      <c r="B324" s="20">
        <v>1951500</v>
      </c>
      <c r="C324" s="21" t="s">
        <v>268</v>
      </c>
      <c r="D324" s="57">
        <f t="shared" ref="D324:O324" si="116">+D325+D328</f>
        <v>13686501.872</v>
      </c>
      <c r="E324" s="57">
        <f t="shared" si="116"/>
        <v>13261753.956</v>
      </c>
      <c r="F324" s="57">
        <f t="shared" si="116"/>
        <v>4028900</v>
      </c>
      <c r="G324" s="57">
        <f t="shared" si="116"/>
        <v>4028900</v>
      </c>
      <c r="H324" s="57">
        <f t="shared" si="116"/>
        <v>4028900</v>
      </c>
      <c r="I324" s="57">
        <f t="shared" si="116"/>
        <v>4028900</v>
      </c>
      <c r="J324" s="57">
        <f t="shared" si="116"/>
        <v>4028900</v>
      </c>
      <c r="K324" s="57">
        <f t="shared" si="116"/>
        <v>4028900</v>
      </c>
      <c r="L324" s="57">
        <f t="shared" si="116"/>
        <v>4028900</v>
      </c>
      <c r="M324" s="57">
        <f t="shared" si="116"/>
        <v>4028900</v>
      </c>
      <c r="N324" s="57">
        <f t="shared" si="116"/>
        <v>4028900</v>
      </c>
      <c r="O324" s="63">
        <f t="shared" si="116"/>
        <v>4028900</v>
      </c>
      <c r="P324" s="47"/>
      <c r="Q324" s="45">
        <f t="shared" si="110"/>
        <v>13261753.956</v>
      </c>
      <c r="R324" s="47"/>
      <c r="S324" s="47"/>
      <c r="T324" s="47"/>
    </row>
    <row r="325" ht="24.75" customHeight="1" outlineLevel="1" spans="1:20">
      <c r="A325" s="19"/>
      <c r="B325" s="20">
        <v>1951510</v>
      </c>
      <c r="C325" s="21" t="s">
        <v>269</v>
      </c>
      <c r="D325" s="57">
        <f t="shared" ref="D325:O325" si="117">+D326+D327</f>
        <v>13686501.872</v>
      </c>
      <c r="E325" s="57">
        <f t="shared" si="117"/>
        <v>13261753.956</v>
      </c>
      <c r="F325" s="57">
        <f t="shared" si="117"/>
        <v>4028900</v>
      </c>
      <c r="G325" s="57">
        <f t="shared" si="117"/>
        <v>4028900</v>
      </c>
      <c r="H325" s="57">
        <f t="shared" si="117"/>
        <v>4028900</v>
      </c>
      <c r="I325" s="57">
        <f t="shared" si="117"/>
        <v>4028900</v>
      </c>
      <c r="J325" s="57">
        <f t="shared" si="117"/>
        <v>4028900</v>
      </c>
      <c r="K325" s="57">
        <f t="shared" si="117"/>
        <v>4028900</v>
      </c>
      <c r="L325" s="57">
        <f t="shared" si="117"/>
        <v>4028900</v>
      </c>
      <c r="M325" s="57">
        <f t="shared" si="117"/>
        <v>4028900</v>
      </c>
      <c r="N325" s="57">
        <f t="shared" si="117"/>
        <v>4028900</v>
      </c>
      <c r="O325" s="63">
        <f t="shared" si="117"/>
        <v>4028900</v>
      </c>
      <c r="P325" s="47"/>
      <c r="Q325" s="45">
        <f t="shared" si="110"/>
        <v>13261753.956</v>
      </c>
      <c r="R325" s="47"/>
      <c r="S325" s="47"/>
      <c r="T325" s="47"/>
    </row>
    <row r="326" ht="24.75" customHeight="1" outlineLevel="1" spans="1:20">
      <c r="A326" s="19">
        <v>19062</v>
      </c>
      <c r="B326" s="20">
        <v>1951511</v>
      </c>
      <c r="C326" s="21" t="s">
        <v>270</v>
      </c>
      <c r="D326" s="57">
        <v>76355.222</v>
      </c>
      <c r="E326" s="57">
        <v>71995.458</v>
      </c>
      <c r="F326" s="57">
        <f>ROUND(Q$326,-2)</f>
        <v>72000</v>
      </c>
      <c r="G326" s="57">
        <f>ROUND(Q$326,-2)</f>
        <v>72000</v>
      </c>
      <c r="H326" s="57">
        <f>ROUND(Q$326,-2)</f>
        <v>72000</v>
      </c>
      <c r="I326" s="57">
        <f>ROUND(Q$326,-2)</f>
        <v>72000</v>
      </c>
      <c r="J326" s="57">
        <f>ROUND(Q$326,-2)</f>
        <v>72000</v>
      </c>
      <c r="K326" s="57">
        <f>ROUND(Q$326,-2)</f>
        <v>72000</v>
      </c>
      <c r="L326" s="57">
        <f>ROUND(Q$326,-2)</f>
        <v>72000</v>
      </c>
      <c r="M326" s="57">
        <f>ROUND(Q$326,-2)</f>
        <v>72000</v>
      </c>
      <c r="N326" s="57">
        <f>ROUND(Q$326,-2)</f>
        <v>72000</v>
      </c>
      <c r="O326" s="63">
        <f>ROUND(Q$326,-2)</f>
        <v>72000</v>
      </c>
      <c r="P326" s="47"/>
      <c r="Q326" s="45">
        <f t="shared" si="110"/>
        <v>71995.458</v>
      </c>
      <c r="R326" s="47"/>
      <c r="S326" s="47"/>
      <c r="T326" s="47"/>
    </row>
    <row r="327" ht="24.75" customHeight="1" outlineLevel="1" spans="1:20">
      <c r="A327" s="19">
        <v>19063</v>
      </c>
      <c r="B327" s="20">
        <v>1951512</v>
      </c>
      <c r="C327" s="21" t="s">
        <v>271</v>
      </c>
      <c r="D327" s="57">
        <v>13610146.65</v>
      </c>
      <c r="E327" s="57">
        <v>13189758.498</v>
      </c>
      <c r="F327" s="57">
        <v>3956900</v>
      </c>
      <c r="G327" s="57">
        <v>3956900</v>
      </c>
      <c r="H327" s="57">
        <v>3956900</v>
      </c>
      <c r="I327" s="57">
        <v>3956900</v>
      </c>
      <c r="J327" s="57">
        <v>3956900</v>
      </c>
      <c r="K327" s="57">
        <v>3956900</v>
      </c>
      <c r="L327" s="57">
        <v>3956900</v>
      </c>
      <c r="M327" s="57">
        <v>3956900</v>
      </c>
      <c r="N327" s="57">
        <v>3956900</v>
      </c>
      <c r="O327" s="63">
        <v>3956900</v>
      </c>
      <c r="P327" s="47"/>
      <c r="Q327" s="45">
        <f t="shared" si="110"/>
        <v>13189758.498</v>
      </c>
      <c r="R327" s="47"/>
      <c r="S327" s="47"/>
      <c r="T327" s="47"/>
    </row>
    <row r="328" ht="24.75" customHeight="1" outlineLevel="1" spans="1:20">
      <c r="A328" s="19"/>
      <c r="B328" s="20">
        <v>1951590</v>
      </c>
      <c r="C328" s="21" t="s">
        <v>174</v>
      </c>
      <c r="D328" s="57">
        <f>+SUM(D329:D339)</f>
        <v>0</v>
      </c>
      <c r="E328" s="57">
        <f t="shared" ref="E328:O328" si="118">+SUM(E329:E338)</f>
        <v>0</v>
      </c>
      <c r="F328" s="57">
        <f t="shared" si="118"/>
        <v>0</v>
      </c>
      <c r="G328" s="57">
        <f t="shared" si="118"/>
        <v>0</v>
      </c>
      <c r="H328" s="57">
        <f t="shared" si="118"/>
        <v>0</v>
      </c>
      <c r="I328" s="57">
        <f t="shared" si="118"/>
        <v>0</v>
      </c>
      <c r="J328" s="57">
        <f t="shared" si="118"/>
        <v>0</v>
      </c>
      <c r="K328" s="57">
        <f t="shared" si="118"/>
        <v>0</v>
      </c>
      <c r="L328" s="57">
        <f t="shared" si="118"/>
        <v>0</v>
      </c>
      <c r="M328" s="57">
        <f t="shared" si="118"/>
        <v>0</v>
      </c>
      <c r="N328" s="57">
        <f t="shared" si="118"/>
        <v>0</v>
      </c>
      <c r="O328" s="63">
        <f t="shared" si="118"/>
        <v>0</v>
      </c>
      <c r="P328" s="47"/>
      <c r="Q328" s="45">
        <f t="shared" si="110"/>
        <v>0</v>
      </c>
      <c r="R328" s="47"/>
      <c r="S328" s="47"/>
      <c r="T328" s="47"/>
    </row>
    <row r="329" ht="24.75" customHeight="1" outlineLevel="1" spans="1:20">
      <c r="A329" s="19">
        <v>12550</v>
      </c>
      <c r="B329" s="20">
        <v>1951591</v>
      </c>
      <c r="C329" s="21" t="s">
        <v>272</v>
      </c>
      <c r="D329" s="57">
        <v>0</v>
      </c>
      <c r="E329" s="57">
        <v>0</v>
      </c>
      <c r="F329" s="57">
        <f>ROUND(Q$329,-2)</f>
        <v>0</v>
      </c>
      <c r="G329" s="57">
        <f>ROUND(Q$329,-2)</f>
        <v>0</v>
      </c>
      <c r="H329" s="57">
        <f>ROUND(Q$329,-2)</f>
        <v>0</v>
      </c>
      <c r="I329" s="57">
        <f>ROUND(Q$329,-2)</f>
        <v>0</v>
      </c>
      <c r="J329" s="57">
        <f>ROUND(Q$329,-2)</f>
        <v>0</v>
      </c>
      <c r="K329" s="57">
        <f>ROUND(Q$329,-2)</f>
        <v>0</v>
      </c>
      <c r="L329" s="57">
        <f>ROUND(Q$329,-2)</f>
        <v>0</v>
      </c>
      <c r="M329" s="57">
        <f>ROUND(Q$329,-2)</f>
        <v>0</v>
      </c>
      <c r="N329" s="57">
        <f>ROUND(Q$329,-2)</f>
        <v>0</v>
      </c>
      <c r="O329" s="63">
        <f>ROUND(Q$329,-2)</f>
        <v>0</v>
      </c>
      <c r="P329" s="47"/>
      <c r="Q329" s="45">
        <f t="shared" si="110"/>
        <v>0</v>
      </c>
      <c r="R329" s="47"/>
      <c r="S329" s="47"/>
      <c r="T329" s="47"/>
    </row>
    <row r="330" ht="24.75" customHeight="1" outlineLevel="1" spans="1:20">
      <c r="A330" s="19">
        <v>19069</v>
      </c>
      <c r="B330" s="20">
        <v>1951513</v>
      </c>
      <c r="C330" s="21" t="s">
        <v>273</v>
      </c>
      <c r="D330" s="57">
        <v>0</v>
      </c>
      <c r="E330" s="57">
        <v>0</v>
      </c>
      <c r="F330" s="57">
        <f>ROUND(Q$330,-2)</f>
        <v>0</v>
      </c>
      <c r="G330" s="57">
        <f>ROUND(Q$330,-2)</f>
        <v>0</v>
      </c>
      <c r="H330" s="57">
        <f>ROUND(Q$330,-2)</f>
        <v>0</v>
      </c>
      <c r="I330" s="57">
        <f>ROUND(Q$330,-2)</f>
        <v>0</v>
      </c>
      <c r="J330" s="57">
        <f>ROUND(Q$330,-2)</f>
        <v>0</v>
      </c>
      <c r="K330" s="57">
        <f>ROUND(Q$330,-2)</f>
        <v>0</v>
      </c>
      <c r="L330" s="57">
        <f>ROUND(Q$330,-2)</f>
        <v>0</v>
      </c>
      <c r="M330" s="57">
        <f>ROUND(Q$330,-2)</f>
        <v>0</v>
      </c>
      <c r="N330" s="57">
        <f>ROUND(Q$330,-2)</f>
        <v>0</v>
      </c>
      <c r="O330" s="63">
        <f>ROUND(Q$330,-2)</f>
        <v>0</v>
      </c>
      <c r="P330" s="47"/>
      <c r="Q330" s="45">
        <f t="shared" si="110"/>
        <v>0</v>
      </c>
      <c r="R330" s="47"/>
      <c r="S330" s="47"/>
      <c r="T330" s="47"/>
    </row>
    <row r="331" ht="24.75" customHeight="1" outlineLevel="1" spans="1:20">
      <c r="A331" s="19">
        <v>19061</v>
      </c>
      <c r="B331" s="20">
        <v>1951592</v>
      </c>
      <c r="C331" s="21" t="s">
        <v>274</v>
      </c>
      <c r="D331" s="57">
        <v>0</v>
      </c>
      <c r="E331" s="57">
        <v>0</v>
      </c>
      <c r="F331" s="57">
        <f>ROUND(Q$331,-2)</f>
        <v>0</v>
      </c>
      <c r="G331" s="57">
        <f>ROUND(Q$331,-2)</f>
        <v>0</v>
      </c>
      <c r="H331" s="57">
        <f>ROUND(Q$331,-2)</f>
        <v>0</v>
      </c>
      <c r="I331" s="57">
        <f>ROUND(Q$331,-2)</f>
        <v>0</v>
      </c>
      <c r="J331" s="57">
        <f>ROUND(Q$331,-2)</f>
        <v>0</v>
      </c>
      <c r="K331" s="57">
        <f>ROUND(Q$331,-2)</f>
        <v>0</v>
      </c>
      <c r="L331" s="57">
        <f>ROUND(Q$331,-2)</f>
        <v>0</v>
      </c>
      <c r="M331" s="57">
        <f>ROUND(Q$331,-2)</f>
        <v>0</v>
      </c>
      <c r="N331" s="57">
        <f>ROUND(Q$331,-2)</f>
        <v>0</v>
      </c>
      <c r="O331" s="63">
        <f>ROUND(Q$331,-2)</f>
        <v>0</v>
      </c>
      <c r="P331" s="47"/>
      <c r="Q331" s="45">
        <f t="shared" si="110"/>
        <v>0</v>
      </c>
      <c r="R331" s="47"/>
      <c r="S331" s="47"/>
      <c r="T331" s="47"/>
    </row>
    <row r="332" ht="24.75" customHeight="1" outlineLevel="1" spans="1:20">
      <c r="A332" s="19">
        <v>19071</v>
      </c>
      <c r="B332" s="20">
        <v>1951593</v>
      </c>
      <c r="C332" s="21" t="s">
        <v>275</v>
      </c>
      <c r="D332" s="57">
        <v>0</v>
      </c>
      <c r="E332" s="57">
        <v>0</v>
      </c>
      <c r="F332" s="57">
        <f>ROUND(Q$332,-2)</f>
        <v>0</v>
      </c>
      <c r="G332" s="57">
        <f>ROUND(Q$332,-2)</f>
        <v>0</v>
      </c>
      <c r="H332" s="57">
        <f>ROUND(Q$332,-2)</f>
        <v>0</v>
      </c>
      <c r="I332" s="57">
        <f>ROUND(Q$332,-2)</f>
        <v>0</v>
      </c>
      <c r="J332" s="57">
        <f>ROUND(Q$332,-2)</f>
        <v>0</v>
      </c>
      <c r="K332" s="57">
        <f>ROUND(Q$332,-2)</f>
        <v>0</v>
      </c>
      <c r="L332" s="57">
        <f>ROUND(Q$332,-2)</f>
        <v>0</v>
      </c>
      <c r="M332" s="57">
        <f>ROUND(Q$332,-2)</f>
        <v>0</v>
      </c>
      <c r="N332" s="57">
        <f>ROUND(Q$332,-2)</f>
        <v>0</v>
      </c>
      <c r="O332" s="63">
        <f>ROUND(Q$332,-2)</f>
        <v>0</v>
      </c>
      <c r="P332" s="47"/>
      <c r="Q332" s="45">
        <f t="shared" si="110"/>
        <v>0</v>
      </c>
      <c r="R332" s="47"/>
      <c r="S332" s="47"/>
      <c r="T332" s="47"/>
    </row>
    <row r="333" ht="24.75" customHeight="1" outlineLevel="1" spans="1:20">
      <c r="A333" s="19">
        <v>19072</v>
      </c>
      <c r="B333" s="20">
        <v>1951594</v>
      </c>
      <c r="C333" s="21" t="s">
        <v>276</v>
      </c>
      <c r="D333" s="57">
        <v>0</v>
      </c>
      <c r="E333" s="57">
        <v>0</v>
      </c>
      <c r="F333" s="57">
        <f>ROUND(Q$333,-2)</f>
        <v>0</v>
      </c>
      <c r="G333" s="57">
        <f>ROUND(Q$333,-2)</f>
        <v>0</v>
      </c>
      <c r="H333" s="57">
        <f>ROUND(Q$333,-2)</f>
        <v>0</v>
      </c>
      <c r="I333" s="57">
        <f>ROUND(Q$333,-2)</f>
        <v>0</v>
      </c>
      <c r="J333" s="57">
        <f>ROUND(Q$333,-2)</f>
        <v>0</v>
      </c>
      <c r="K333" s="57">
        <f>ROUND(Q$333,-2)</f>
        <v>0</v>
      </c>
      <c r="L333" s="57">
        <f>ROUND(Q$333,-2)</f>
        <v>0</v>
      </c>
      <c r="M333" s="57">
        <f>ROUND(Q$333,-2)</f>
        <v>0</v>
      </c>
      <c r="N333" s="57">
        <f>ROUND(Q$333,-2)</f>
        <v>0</v>
      </c>
      <c r="O333" s="63">
        <f>ROUND(Q$333,-2)</f>
        <v>0</v>
      </c>
      <c r="P333" s="47"/>
      <c r="Q333" s="45">
        <f t="shared" si="110"/>
        <v>0</v>
      </c>
      <c r="R333" s="47"/>
      <c r="S333" s="47"/>
      <c r="T333" s="47"/>
    </row>
    <row r="334" ht="24.75" customHeight="1" outlineLevel="1" spans="1:20">
      <c r="A334" s="19">
        <v>19064</v>
      </c>
      <c r="B334" s="20">
        <v>1951595</v>
      </c>
      <c r="C334" s="21" t="s">
        <v>277</v>
      </c>
      <c r="D334" s="57">
        <v>0</v>
      </c>
      <c r="E334" s="57">
        <v>0</v>
      </c>
      <c r="F334" s="57">
        <f>ROUND(Q$334,-2)</f>
        <v>0</v>
      </c>
      <c r="G334" s="57">
        <f>ROUND(Q$334,-2)</f>
        <v>0</v>
      </c>
      <c r="H334" s="57">
        <f>ROUND(Q$334,-2)</f>
        <v>0</v>
      </c>
      <c r="I334" s="57">
        <f>ROUND(Q$334,-2)</f>
        <v>0</v>
      </c>
      <c r="J334" s="57">
        <f>ROUND(Q$334,-2)</f>
        <v>0</v>
      </c>
      <c r="K334" s="57">
        <f>ROUND(Q$334,-2)</f>
        <v>0</v>
      </c>
      <c r="L334" s="57">
        <f>ROUND(Q$334,-2)</f>
        <v>0</v>
      </c>
      <c r="M334" s="57">
        <f>ROUND(Q$334,-2)</f>
        <v>0</v>
      </c>
      <c r="N334" s="57">
        <f>ROUND(Q$334,-2)</f>
        <v>0</v>
      </c>
      <c r="O334" s="63">
        <f>ROUND(Q$334,-2)</f>
        <v>0</v>
      </c>
      <c r="P334" s="47"/>
      <c r="Q334" s="45">
        <f t="shared" si="110"/>
        <v>0</v>
      </c>
      <c r="R334" s="47"/>
      <c r="S334" s="47"/>
      <c r="T334" s="47"/>
    </row>
    <row r="335" ht="24.75" customHeight="1" outlineLevel="1" spans="1:20">
      <c r="A335" s="19">
        <v>19065</v>
      </c>
      <c r="B335" s="20">
        <v>1951596</v>
      </c>
      <c r="C335" s="21" t="s">
        <v>278</v>
      </c>
      <c r="D335" s="57">
        <v>0</v>
      </c>
      <c r="E335" s="57">
        <v>0</v>
      </c>
      <c r="F335" s="57">
        <f>ROUND(Q$335,-2)</f>
        <v>0</v>
      </c>
      <c r="G335" s="57">
        <f>ROUND(Q$335,-2)</f>
        <v>0</v>
      </c>
      <c r="H335" s="57">
        <f>ROUND(Q$335,-2)</f>
        <v>0</v>
      </c>
      <c r="I335" s="57">
        <f>ROUND(Q$335,-2)</f>
        <v>0</v>
      </c>
      <c r="J335" s="57">
        <f>ROUND(Q$335,-2)</f>
        <v>0</v>
      </c>
      <c r="K335" s="57">
        <f>ROUND(Q$335,-2)</f>
        <v>0</v>
      </c>
      <c r="L335" s="57">
        <f>ROUND(Q$335,-2)</f>
        <v>0</v>
      </c>
      <c r="M335" s="57">
        <f>ROUND(Q$335,-2)</f>
        <v>0</v>
      </c>
      <c r="N335" s="57">
        <f>ROUND(Q$335,-2)</f>
        <v>0</v>
      </c>
      <c r="O335" s="63">
        <f>ROUND(Q$335,-2)</f>
        <v>0</v>
      </c>
      <c r="P335" s="47"/>
      <c r="Q335" s="45">
        <f t="shared" si="110"/>
        <v>0</v>
      </c>
      <c r="R335" s="47"/>
      <c r="S335" s="47"/>
      <c r="T335" s="47"/>
    </row>
    <row r="336" ht="24.75" customHeight="1" outlineLevel="1" spans="1:20">
      <c r="A336" s="19">
        <v>19066</v>
      </c>
      <c r="B336" s="20">
        <v>1951597</v>
      </c>
      <c r="C336" s="21" t="s">
        <v>279</v>
      </c>
      <c r="D336" s="57">
        <v>0</v>
      </c>
      <c r="E336" s="57">
        <v>0</v>
      </c>
      <c r="F336" s="57">
        <f>ROUND(Q$336,-2)</f>
        <v>0</v>
      </c>
      <c r="G336" s="57">
        <f>ROUND(Q$336,-2)</f>
        <v>0</v>
      </c>
      <c r="H336" s="57">
        <f>ROUND(Q$336,-2)</f>
        <v>0</v>
      </c>
      <c r="I336" s="57">
        <f>ROUND(Q$336,-2)</f>
        <v>0</v>
      </c>
      <c r="J336" s="57">
        <f>ROUND(Q$336,-2)</f>
        <v>0</v>
      </c>
      <c r="K336" s="57">
        <f>ROUND(Q$336,-2)</f>
        <v>0</v>
      </c>
      <c r="L336" s="57">
        <f>ROUND(Q$336,-2)</f>
        <v>0</v>
      </c>
      <c r="M336" s="57">
        <f>ROUND(Q$336,-2)</f>
        <v>0</v>
      </c>
      <c r="N336" s="57">
        <f>ROUND(Q$336,-2)</f>
        <v>0</v>
      </c>
      <c r="O336" s="63">
        <f>ROUND(Q$336,-2)</f>
        <v>0</v>
      </c>
      <c r="P336" s="47"/>
      <c r="Q336" s="45">
        <f t="shared" si="110"/>
        <v>0</v>
      </c>
      <c r="R336" s="47"/>
      <c r="S336" s="47"/>
      <c r="T336" s="47"/>
    </row>
    <row r="337" ht="24.75" customHeight="1" outlineLevel="1" spans="1:20">
      <c r="A337" s="19">
        <v>19073</v>
      </c>
      <c r="B337" s="20">
        <v>1951598</v>
      </c>
      <c r="C337" s="21" t="s">
        <v>280</v>
      </c>
      <c r="D337" s="57">
        <v>0</v>
      </c>
      <c r="E337" s="57">
        <v>0</v>
      </c>
      <c r="F337" s="57">
        <f>ROUND(Q$337,-2)</f>
        <v>0</v>
      </c>
      <c r="G337" s="57">
        <f>ROUND(Q$337,-2)</f>
        <v>0</v>
      </c>
      <c r="H337" s="57">
        <f>ROUND(Q$337,-2)</f>
        <v>0</v>
      </c>
      <c r="I337" s="57">
        <f>ROUND(Q$337,-2)</f>
        <v>0</v>
      </c>
      <c r="J337" s="57">
        <f>ROUND(Q$337,-2)</f>
        <v>0</v>
      </c>
      <c r="K337" s="57">
        <f>ROUND(Q$337,-2)</f>
        <v>0</v>
      </c>
      <c r="L337" s="57">
        <f>ROUND(Q$337,-2)</f>
        <v>0</v>
      </c>
      <c r="M337" s="57">
        <f>ROUND(Q$337,-2)</f>
        <v>0</v>
      </c>
      <c r="N337" s="57">
        <f>ROUND(Q$337,-2)</f>
        <v>0</v>
      </c>
      <c r="O337" s="63">
        <f>ROUND(Q$337,-2)</f>
        <v>0</v>
      </c>
      <c r="P337" s="47"/>
      <c r="Q337" s="45">
        <f t="shared" si="110"/>
        <v>0</v>
      </c>
      <c r="R337" s="47"/>
      <c r="S337" s="47"/>
      <c r="T337" s="47"/>
    </row>
    <row r="338" ht="24.75" customHeight="1" outlineLevel="1" spans="1:20">
      <c r="A338" s="19">
        <v>19067</v>
      </c>
      <c r="B338" s="20">
        <v>1951599</v>
      </c>
      <c r="C338" s="21" t="s">
        <v>281</v>
      </c>
      <c r="D338" s="57">
        <v>0</v>
      </c>
      <c r="E338" s="57">
        <v>0</v>
      </c>
      <c r="F338" s="57">
        <f>ROUND(Q$338,-2)</f>
        <v>0</v>
      </c>
      <c r="G338" s="57">
        <f>ROUND(Q$338,-2)</f>
        <v>0</v>
      </c>
      <c r="H338" s="57">
        <f>ROUND(Q$338,-2)</f>
        <v>0</v>
      </c>
      <c r="I338" s="57">
        <f>ROUND(Q$338,-2)</f>
        <v>0</v>
      </c>
      <c r="J338" s="57">
        <f>ROUND(Q$338,-2)</f>
        <v>0</v>
      </c>
      <c r="K338" s="57">
        <f>ROUND(Q$338,-2)</f>
        <v>0</v>
      </c>
      <c r="L338" s="57">
        <f>ROUND(Q$338,-2)</f>
        <v>0</v>
      </c>
      <c r="M338" s="57">
        <f>ROUND(Q$338,-2)</f>
        <v>0</v>
      </c>
      <c r="N338" s="57">
        <f>ROUND(Q$338,-2)</f>
        <v>0</v>
      </c>
      <c r="O338" s="63">
        <f>ROUND(Q$338,-2)</f>
        <v>0</v>
      </c>
      <c r="P338" s="47"/>
      <c r="Q338" s="45">
        <f t="shared" si="110"/>
        <v>0</v>
      </c>
      <c r="R338" s="47"/>
      <c r="S338" s="47"/>
      <c r="T338" s="47"/>
    </row>
    <row r="339" ht="24.75" customHeight="1" outlineLevel="1" spans="1:20">
      <c r="A339" s="19">
        <v>19068</v>
      </c>
      <c r="B339" s="20">
        <v>1951600</v>
      </c>
      <c r="C339" s="21" t="s">
        <v>282</v>
      </c>
      <c r="D339" s="57">
        <v>0</v>
      </c>
      <c r="E339" s="57">
        <v>0</v>
      </c>
      <c r="F339" s="57">
        <f>ROUND(Q$339,-2)</f>
        <v>0</v>
      </c>
      <c r="G339" s="57">
        <f>ROUND(Q$339,-2)</f>
        <v>0</v>
      </c>
      <c r="H339" s="57">
        <f>ROUND(Q$339,-2)</f>
        <v>0</v>
      </c>
      <c r="I339" s="57">
        <f>ROUND(Q$339,-2)</f>
        <v>0</v>
      </c>
      <c r="J339" s="57">
        <f>ROUND(Q$339,-2)</f>
        <v>0</v>
      </c>
      <c r="K339" s="57">
        <f>ROUND(Q$339,-2)</f>
        <v>0</v>
      </c>
      <c r="L339" s="57">
        <f>ROUND(Q$339,-2)</f>
        <v>0</v>
      </c>
      <c r="M339" s="57">
        <f>ROUND(Q$339,-2)</f>
        <v>0</v>
      </c>
      <c r="N339" s="57">
        <f>ROUND(Q$339,-2)</f>
        <v>0</v>
      </c>
      <c r="O339" s="63">
        <f>ROUND(Q$339,-2)</f>
        <v>0</v>
      </c>
      <c r="P339" s="47"/>
      <c r="Q339" s="45">
        <f t="shared" si="110"/>
        <v>0</v>
      </c>
      <c r="R339" s="47"/>
      <c r="S339" s="47"/>
      <c r="T339" s="47"/>
    </row>
    <row r="340" ht="24.75" customHeight="1" outlineLevel="1" spans="1:20">
      <c r="A340" s="19">
        <v>19076</v>
      </c>
      <c r="B340" s="20">
        <v>1951611</v>
      </c>
      <c r="C340" s="21" t="s">
        <v>283</v>
      </c>
      <c r="D340" s="57">
        <v>0</v>
      </c>
      <c r="E340" s="57">
        <v>0</v>
      </c>
      <c r="F340" s="57">
        <f>ROUND(Q$340,-2)</f>
        <v>0</v>
      </c>
      <c r="G340" s="57">
        <f>ROUND(Q$340,-2)</f>
        <v>0</v>
      </c>
      <c r="H340" s="57">
        <f>ROUND(Q$340,-2)</f>
        <v>0</v>
      </c>
      <c r="I340" s="57">
        <f>ROUND(Q$340,-2)</f>
        <v>0</v>
      </c>
      <c r="J340" s="57">
        <f>ROUND(Q$340,-2)</f>
        <v>0</v>
      </c>
      <c r="K340" s="57">
        <f>ROUND(Q$340,-2)</f>
        <v>0</v>
      </c>
      <c r="L340" s="57">
        <f>ROUND(Q$340,-2)</f>
        <v>0</v>
      </c>
      <c r="M340" s="57">
        <f>ROUND(Q$340,-2)</f>
        <v>0</v>
      </c>
      <c r="N340" s="57">
        <f>ROUND(Q$340,-2)</f>
        <v>0</v>
      </c>
      <c r="O340" s="63">
        <f>ROUND(Q$340,-2)</f>
        <v>0</v>
      </c>
      <c r="P340" s="47"/>
      <c r="Q340" s="45">
        <f t="shared" si="110"/>
        <v>0</v>
      </c>
      <c r="R340" s="47"/>
      <c r="S340" s="47"/>
      <c r="T340" s="47"/>
    </row>
    <row r="341" ht="24.75" customHeight="1" outlineLevel="1" spans="1:20">
      <c r="A341" s="19" t="s">
        <v>284</v>
      </c>
      <c r="B341" s="20" t="s">
        <v>285</v>
      </c>
      <c r="C341" s="21" t="s">
        <v>286</v>
      </c>
      <c r="D341" s="57">
        <v>0</v>
      </c>
      <c r="E341" s="57">
        <v>0</v>
      </c>
      <c r="F341" s="57">
        <f>ROUND(Q$341,-2)</f>
        <v>0</v>
      </c>
      <c r="G341" s="57">
        <f>ROUND(Q$341,-2)</f>
        <v>0</v>
      </c>
      <c r="H341" s="57">
        <f>ROUND(Q$341,-2)</f>
        <v>0</v>
      </c>
      <c r="I341" s="57">
        <f>ROUND(Q$341,-2)</f>
        <v>0</v>
      </c>
      <c r="J341" s="57">
        <f>ROUND(Q$341,-2)</f>
        <v>0</v>
      </c>
      <c r="K341" s="57">
        <f>ROUND(Q$341,-2)</f>
        <v>0</v>
      </c>
      <c r="L341" s="57">
        <f>ROUND(Q$341,-2)</f>
        <v>0</v>
      </c>
      <c r="M341" s="57">
        <f>ROUND(Q$341,-2)</f>
        <v>0</v>
      </c>
      <c r="N341" s="57">
        <f>ROUND(Q$341,-2)</f>
        <v>0</v>
      </c>
      <c r="O341" s="63">
        <f>ROUND(Q$341,-2)</f>
        <v>0</v>
      </c>
      <c r="P341" s="47"/>
      <c r="Q341" s="45">
        <f t="shared" si="110"/>
        <v>0</v>
      </c>
      <c r="R341" s="47"/>
      <c r="S341" s="47"/>
      <c r="T341" s="47"/>
    </row>
    <row r="342" ht="24.75" customHeight="1" outlineLevel="1" spans="1:20">
      <c r="A342" s="19"/>
      <c r="B342" s="20">
        <v>1951621</v>
      </c>
      <c r="C342" s="21" t="s">
        <v>287</v>
      </c>
      <c r="D342" s="57">
        <f t="shared" ref="D342:O342" si="119">+SUM(D343:D349)</f>
        <v>350848.769</v>
      </c>
      <c r="E342" s="57">
        <f t="shared" si="119"/>
        <v>658993.39</v>
      </c>
      <c r="F342" s="57">
        <f t="shared" si="119"/>
        <v>659000</v>
      </c>
      <c r="G342" s="57">
        <f t="shared" si="119"/>
        <v>659000</v>
      </c>
      <c r="H342" s="57">
        <f t="shared" si="119"/>
        <v>659000</v>
      </c>
      <c r="I342" s="57">
        <f t="shared" si="119"/>
        <v>659000</v>
      </c>
      <c r="J342" s="57">
        <f t="shared" si="119"/>
        <v>659000</v>
      </c>
      <c r="K342" s="57">
        <f t="shared" si="119"/>
        <v>659000</v>
      </c>
      <c r="L342" s="57">
        <f t="shared" si="119"/>
        <v>659000</v>
      </c>
      <c r="M342" s="57">
        <f t="shared" si="119"/>
        <v>659000</v>
      </c>
      <c r="N342" s="57">
        <f t="shared" si="119"/>
        <v>659000</v>
      </c>
      <c r="O342" s="63">
        <f t="shared" si="119"/>
        <v>659000</v>
      </c>
      <c r="P342" s="47"/>
      <c r="Q342" s="45">
        <f t="shared" si="110"/>
        <v>658993.39</v>
      </c>
      <c r="R342" s="47"/>
      <c r="S342" s="47"/>
      <c r="T342" s="47"/>
    </row>
    <row r="343" ht="24.75" customHeight="1" outlineLevel="1" spans="1:20">
      <c r="A343" s="19">
        <v>19086</v>
      </c>
      <c r="B343" s="20">
        <v>1951622</v>
      </c>
      <c r="C343" s="21" t="s">
        <v>288</v>
      </c>
      <c r="D343" s="57">
        <v>350848.765</v>
      </c>
      <c r="E343" s="57">
        <v>658993.39</v>
      </c>
      <c r="F343" s="57">
        <f>ROUND(Q$343,-2)</f>
        <v>659000</v>
      </c>
      <c r="G343" s="57">
        <f>ROUND(Q$343,-2)</f>
        <v>659000</v>
      </c>
      <c r="H343" s="57">
        <f>ROUND(Q$343,-2)</f>
        <v>659000</v>
      </c>
      <c r="I343" s="57">
        <f>ROUND(Q$343,-2)</f>
        <v>659000</v>
      </c>
      <c r="J343" s="57">
        <f>ROUND(Q$343,-2)</f>
        <v>659000</v>
      </c>
      <c r="K343" s="57">
        <f>ROUND(Q$343,-2)</f>
        <v>659000</v>
      </c>
      <c r="L343" s="57">
        <f>ROUND(Q$343,-2)</f>
        <v>659000</v>
      </c>
      <c r="M343" s="57">
        <f>ROUND(Q$343,-2)</f>
        <v>659000</v>
      </c>
      <c r="N343" s="57">
        <f>ROUND(Q$343,-2)</f>
        <v>659000</v>
      </c>
      <c r="O343" s="63">
        <f>ROUND(Q$343,-2)</f>
        <v>659000</v>
      </c>
      <c r="P343" s="90"/>
      <c r="Q343" s="45">
        <f t="shared" si="110"/>
        <v>658993.39</v>
      </c>
      <c r="R343" s="47"/>
      <c r="S343" s="47"/>
      <c r="T343" s="47"/>
    </row>
    <row r="344" ht="24.75" customHeight="1" outlineLevel="1" spans="1:20">
      <c r="A344" s="19">
        <v>19087</v>
      </c>
      <c r="B344" s="20">
        <v>1951623</v>
      </c>
      <c r="C344" s="21" t="s">
        <v>289</v>
      </c>
      <c r="D344" s="57">
        <v>0</v>
      </c>
      <c r="E344" s="57">
        <v>0</v>
      </c>
      <c r="F344" s="57">
        <f>ROUND(Q$344,-2)</f>
        <v>0</v>
      </c>
      <c r="G344" s="57">
        <f>ROUND(Q$344,-2)</f>
        <v>0</v>
      </c>
      <c r="H344" s="57">
        <f>ROUND(Q$344,-2)</f>
        <v>0</v>
      </c>
      <c r="I344" s="57">
        <f>ROUND(Q$344,-2)</f>
        <v>0</v>
      </c>
      <c r="J344" s="57">
        <f>ROUND(Q$344,-2)</f>
        <v>0</v>
      </c>
      <c r="K344" s="57">
        <f>ROUND(Q$344,-2)</f>
        <v>0</v>
      </c>
      <c r="L344" s="57">
        <f>ROUND(Q$344,-2)</f>
        <v>0</v>
      </c>
      <c r="M344" s="57">
        <f>ROUND(Q$344,-2)</f>
        <v>0</v>
      </c>
      <c r="N344" s="57">
        <f>ROUND(Q$344,-2)</f>
        <v>0</v>
      </c>
      <c r="O344" s="63">
        <f>ROUND(Q$344,-2)</f>
        <v>0</v>
      </c>
      <c r="P344" s="90"/>
      <c r="Q344" s="45">
        <f t="shared" si="110"/>
        <v>0</v>
      </c>
      <c r="R344" s="47"/>
      <c r="S344" s="47"/>
      <c r="T344" s="47"/>
    </row>
    <row r="345" ht="24.75" customHeight="1" outlineLevel="1" spans="1:20">
      <c r="A345" s="19">
        <v>19088</v>
      </c>
      <c r="B345" s="20">
        <v>1951624</v>
      </c>
      <c r="C345" s="21" t="s">
        <v>290</v>
      </c>
      <c r="D345" s="57">
        <v>0</v>
      </c>
      <c r="E345" s="57">
        <v>0</v>
      </c>
      <c r="F345" s="57">
        <f>ROUND(Q$345,-2)</f>
        <v>0</v>
      </c>
      <c r="G345" s="57">
        <f>ROUND(Q$345,-2)</f>
        <v>0</v>
      </c>
      <c r="H345" s="57">
        <f>ROUND(Q$345,-2)</f>
        <v>0</v>
      </c>
      <c r="I345" s="57">
        <f>ROUND(Q$345,-2)</f>
        <v>0</v>
      </c>
      <c r="J345" s="57">
        <f>ROUND(Q$345,-2)</f>
        <v>0</v>
      </c>
      <c r="K345" s="57">
        <f>ROUND(Q$345,-2)</f>
        <v>0</v>
      </c>
      <c r="L345" s="57">
        <f>ROUND(Q$345,-2)</f>
        <v>0</v>
      </c>
      <c r="M345" s="57">
        <f>ROUND(Q$345,-2)</f>
        <v>0</v>
      </c>
      <c r="N345" s="57">
        <f>ROUND(Q$345,-2)</f>
        <v>0</v>
      </c>
      <c r="O345" s="63">
        <f>ROUND(Q$345,-2)</f>
        <v>0</v>
      </c>
      <c r="P345" s="90"/>
      <c r="Q345" s="45">
        <f t="shared" si="110"/>
        <v>0</v>
      </c>
      <c r="R345" s="47"/>
      <c r="S345" s="47"/>
      <c r="T345" s="47"/>
    </row>
    <row r="346" ht="24.75" customHeight="1" outlineLevel="1" spans="1:20">
      <c r="A346" s="19">
        <v>19092</v>
      </c>
      <c r="B346" s="20">
        <v>1951625</v>
      </c>
      <c r="C346" s="21" t="s">
        <v>291</v>
      </c>
      <c r="D346" s="57">
        <v>0</v>
      </c>
      <c r="E346" s="57">
        <v>0</v>
      </c>
      <c r="F346" s="57">
        <f>ROUND(Q$346,-2)</f>
        <v>0</v>
      </c>
      <c r="G346" s="57">
        <f>ROUND(Q$346,-2)</f>
        <v>0</v>
      </c>
      <c r="H346" s="57">
        <f>ROUND(Q$346,-2)</f>
        <v>0</v>
      </c>
      <c r="I346" s="57">
        <f>ROUND(Q$346,-2)</f>
        <v>0</v>
      </c>
      <c r="J346" s="57">
        <f>ROUND(Q$346,-2)</f>
        <v>0</v>
      </c>
      <c r="K346" s="57">
        <f>ROUND(Q$346,-2)</f>
        <v>0</v>
      </c>
      <c r="L346" s="57">
        <f>ROUND(Q$346,-2)</f>
        <v>0</v>
      </c>
      <c r="M346" s="57">
        <f>ROUND(Q$346,-2)</f>
        <v>0</v>
      </c>
      <c r="N346" s="57">
        <f>ROUND(Q$346,-2)</f>
        <v>0</v>
      </c>
      <c r="O346" s="63">
        <f>ROUND(Q$346,-2)</f>
        <v>0</v>
      </c>
      <c r="P346" s="90"/>
      <c r="Q346" s="45">
        <f t="shared" si="110"/>
        <v>0</v>
      </c>
      <c r="R346" s="47"/>
      <c r="S346" s="47"/>
      <c r="T346" s="47"/>
    </row>
    <row r="347" ht="24.75" customHeight="1" outlineLevel="1" spans="1:20">
      <c r="A347" s="19">
        <v>19093</v>
      </c>
      <c r="B347" s="20">
        <v>1951626</v>
      </c>
      <c r="C347" s="21" t="s">
        <v>292</v>
      </c>
      <c r="D347" s="57">
        <v>0</v>
      </c>
      <c r="E347" s="57">
        <v>0</v>
      </c>
      <c r="F347" s="57">
        <f>ROUND(Q$347,-2)</f>
        <v>0</v>
      </c>
      <c r="G347" s="57">
        <f>ROUND(Q$347,-2)</f>
        <v>0</v>
      </c>
      <c r="H347" s="57">
        <f>ROUND(Q$347,-2)</f>
        <v>0</v>
      </c>
      <c r="I347" s="57">
        <f>ROUND(Q$347,-2)</f>
        <v>0</v>
      </c>
      <c r="J347" s="57">
        <f>ROUND(Q$347,-2)</f>
        <v>0</v>
      </c>
      <c r="K347" s="57">
        <f>ROUND(Q$347,-2)</f>
        <v>0</v>
      </c>
      <c r="L347" s="57">
        <f>ROUND(Q$347,-2)</f>
        <v>0</v>
      </c>
      <c r="M347" s="57">
        <f>ROUND(Q$347,-2)</f>
        <v>0</v>
      </c>
      <c r="N347" s="57">
        <f>ROUND(Q$347,-2)</f>
        <v>0</v>
      </c>
      <c r="O347" s="63">
        <f>ROUND(Q$347,-2)</f>
        <v>0</v>
      </c>
      <c r="P347" s="90"/>
      <c r="Q347" s="45">
        <f t="shared" si="110"/>
        <v>0</v>
      </c>
      <c r="R347" s="47"/>
      <c r="S347" s="47"/>
      <c r="T347" s="47"/>
    </row>
    <row r="348" ht="24.75" customHeight="1" outlineLevel="1" spans="1:20">
      <c r="A348" s="19">
        <v>19094</v>
      </c>
      <c r="B348" s="20">
        <v>1951629</v>
      </c>
      <c r="C348" s="21" t="s">
        <v>293</v>
      </c>
      <c r="D348" s="57">
        <v>0.004</v>
      </c>
      <c r="E348" s="57">
        <v>0</v>
      </c>
      <c r="F348" s="57">
        <f>ROUND(Q$348,-2)</f>
        <v>0</v>
      </c>
      <c r="G348" s="57">
        <f>ROUND(Q$348,-2)</f>
        <v>0</v>
      </c>
      <c r="H348" s="57">
        <f>ROUND(Q$348,-2)</f>
        <v>0</v>
      </c>
      <c r="I348" s="57">
        <f>ROUND(Q$348,-2)</f>
        <v>0</v>
      </c>
      <c r="J348" s="57">
        <f>ROUND(Q$348,-2)</f>
        <v>0</v>
      </c>
      <c r="K348" s="57">
        <f>ROUND(Q$348,-2)</f>
        <v>0</v>
      </c>
      <c r="L348" s="57">
        <f>ROUND(Q$348,-2)</f>
        <v>0</v>
      </c>
      <c r="M348" s="57">
        <f>ROUND(Q$348,-2)</f>
        <v>0</v>
      </c>
      <c r="N348" s="57">
        <f>ROUND(Q$348,-2)</f>
        <v>0</v>
      </c>
      <c r="O348" s="63">
        <f>ROUND(Q$348,-2)</f>
        <v>0</v>
      </c>
      <c r="P348" s="90"/>
      <c r="Q348" s="45">
        <f t="shared" si="110"/>
        <v>0</v>
      </c>
      <c r="R348" s="47"/>
      <c r="S348" s="47"/>
      <c r="T348" s="47"/>
    </row>
    <row r="349" ht="24.75" customHeight="1" outlineLevel="1" spans="1:20">
      <c r="A349" s="19">
        <v>19089</v>
      </c>
      <c r="B349" s="20">
        <v>1951630</v>
      </c>
      <c r="C349" s="21" t="s">
        <v>294</v>
      </c>
      <c r="D349" s="57">
        <v>0</v>
      </c>
      <c r="E349" s="57">
        <v>0</v>
      </c>
      <c r="F349" s="57">
        <f>ROUND(Q$349,-2)</f>
        <v>0</v>
      </c>
      <c r="G349" s="57">
        <f>ROUND(Q$349,-2)</f>
        <v>0</v>
      </c>
      <c r="H349" s="57">
        <f>ROUND(Q$349,-2)</f>
        <v>0</v>
      </c>
      <c r="I349" s="57">
        <f>ROUND(Q$349,-2)</f>
        <v>0</v>
      </c>
      <c r="J349" s="57">
        <f>ROUND(Q$349,-2)</f>
        <v>0</v>
      </c>
      <c r="K349" s="57">
        <f>ROUND(Q$349,-2)</f>
        <v>0</v>
      </c>
      <c r="L349" s="57">
        <f>ROUND(Q$349,-2)</f>
        <v>0</v>
      </c>
      <c r="M349" s="57">
        <f>ROUND(Q$349,-2)</f>
        <v>0</v>
      </c>
      <c r="N349" s="57">
        <f>ROUND(Q$349,-2)</f>
        <v>0</v>
      </c>
      <c r="O349" s="63">
        <f>ROUND(Q$349,-2)</f>
        <v>0</v>
      </c>
      <c r="P349" s="90"/>
      <c r="Q349" s="45">
        <f t="shared" si="110"/>
        <v>0</v>
      </c>
      <c r="R349" s="47"/>
      <c r="S349" s="47"/>
      <c r="T349" s="47"/>
    </row>
    <row r="350" ht="24.75" customHeight="1" outlineLevel="1" spans="1:20">
      <c r="A350" s="19">
        <v>19091</v>
      </c>
      <c r="B350" s="20">
        <v>1951631</v>
      </c>
      <c r="C350" s="21" t="s">
        <v>295</v>
      </c>
      <c r="D350" s="57">
        <v>0</v>
      </c>
      <c r="E350" s="57">
        <v>0</v>
      </c>
      <c r="F350" s="57">
        <f>ROUND(Q$350,-2)</f>
        <v>0</v>
      </c>
      <c r="G350" s="57">
        <f>ROUND(Q$350,-2)</f>
        <v>0</v>
      </c>
      <c r="H350" s="57">
        <f>ROUND(Q$350,-2)</f>
        <v>0</v>
      </c>
      <c r="I350" s="57">
        <f>ROUND(Q$350,-2)</f>
        <v>0</v>
      </c>
      <c r="J350" s="57">
        <f>ROUND(Q$350,-2)</f>
        <v>0</v>
      </c>
      <c r="K350" s="57">
        <f>ROUND(Q$350,-2)</f>
        <v>0</v>
      </c>
      <c r="L350" s="57">
        <f>ROUND(Q$350,-2)</f>
        <v>0</v>
      </c>
      <c r="M350" s="57">
        <f>ROUND(Q$350,-2)</f>
        <v>0</v>
      </c>
      <c r="N350" s="57">
        <f>ROUND(Q$350,-2)</f>
        <v>0</v>
      </c>
      <c r="O350" s="63">
        <f>ROUND(Q$350,-2)</f>
        <v>0</v>
      </c>
      <c r="P350" s="47"/>
      <c r="Q350" s="45">
        <f t="shared" si="110"/>
        <v>0</v>
      </c>
      <c r="R350" s="47"/>
      <c r="S350" s="47"/>
      <c r="T350" s="47"/>
    </row>
    <row r="351" ht="24.75" customHeight="1" outlineLevel="1" spans="1:20">
      <c r="A351" s="19">
        <v>19096</v>
      </c>
      <c r="B351" s="20">
        <v>1951641</v>
      </c>
      <c r="C351" s="21" t="s">
        <v>296</v>
      </c>
      <c r="D351" s="57">
        <v>5990</v>
      </c>
      <c r="E351" s="57">
        <v>5990</v>
      </c>
      <c r="F351" s="57">
        <f>ROUND(Q$351,-2)</f>
        <v>6000</v>
      </c>
      <c r="G351" s="57">
        <f>ROUND(Q$351,-2)</f>
        <v>6000</v>
      </c>
      <c r="H351" s="57">
        <f>ROUND(Q$351,-2)</f>
        <v>6000</v>
      </c>
      <c r="I351" s="57">
        <f>ROUND(Q$351,-2)</f>
        <v>6000</v>
      </c>
      <c r="J351" s="57">
        <f>ROUND(Q$351,-2)</f>
        <v>6000</v>
      </c>
      <c r="K351" s="57">
        <f>ROUND(Q$351,-2)</f>
        <v>6000</v>
      </c>
      <c r="L351" s="57">
        <f>ROUND(Q$351,-2)</f>
        <v>6000</v>
      </c>
      <c r="M351" s="57">
        <f>ROUND(Q$351,-2)</f>
        <v>6000</v>
      </c>
      <c r="N351" s="57">
        <f>ROUND(Q$351,-2)</f>
        <v>6000</v>
      </c>
      <c r="O351" s="63">
        <f>ROUND(Q$351,-2)</f>
        <v>6000</v>
      </c>
      <c r="P351" s="47"/>
      <c r="Q351" s="45">
        <f t="shared" ref="Q351:Q414" si="120">+E351</f>
        <v>5990</v>
      </c>
      <c r="R351" s="47"/>
      <c r="S351" s="47"/>
      <c r="T351" s="47"/>
    </row>
    <row r="352" ht="24.75" customHeight="1" outlineLevel="1" spans="1:20">
      <c r="A352" s="19">
        <v>19097</v>
      </c>
      <c r="B352" s="20">
        <v>1951642</v>
      </c>
      <c r="C352" s="21" t="s">
        <v>297</v>
      </c>
      <c r="D352" s="57">
        <v>0</v>
      </c>
      <c r="E352" s="57">
        <v>0</v>
      </c>
      <c r="F352" s="57">
        <f>ROUND(Q$352,-2)</f>
        <v>0</v>
      </c>
      <c r="G352" s="57">
        <f>ROUND(Q$352,-2)</f>
        <v>0</v>
      </c>
      <c r="H352" s="57">
        <f>ROUND(Q$352,-2)</f>
        <v>0</v>
      </c>
      <c r="I352" s="57">
        <f>ROUND(Q$352,-2)</f>
        <v>0</v>
      </c>
      <c r="J352" s="57">
        <f>ROUND(Q$352,-2)</f>
        <v>0</v>
      </c>
      <c r="K352" s="57">
        <f>ROUND(Q$352,-2)</f>
        <v>0</v>
      </c>
      <c r="L352" s="57">
        <f>ROUND(Q$352,-2)</f>
        <v>0</v>
      </c>
      <c r="M352" s="57">
        <f>ROUND(Q$352,-2)</f>
        <v>0</v>
      </c>
      <c r="N352" s="57">
        <f>ROUND(Q$352,-2)</f>
        <v>0</v>
      </c>
      <c r="O352" s="63">
        <f>ROUND(Q$352,-2)</f>
        <v>0</v>
      </c>
      <c r="P352" s="47"/>
      <c r="Q352" s="45">
        <f t="shared" si="120"/>
        <v>0</v>
      </c>
      <c r="R352" s="47"/>
      <c r="S352" s="47"/>
      <c r="T352" s="47"/>
    </row>
    <row r="353" ht="24.75" customHeight="1" outlineLevel="1" spans="1:20">
      <c r="A353" s="19">
        <v>19098</v>
      </c>
      <c r="B353" s="20">
        <v>1951643</v>
      </c>
      <c r="C353" s="21" t="s">
        <v>298</v>
      </c>
      <c r="D353" s="57">
        <v>0</v>
      </c>
      <c r="E353" s="57">
        <v>0</v>
      </c>
      <c r="F353" s="57">
        <f>ROUND(Q$353,-2)</f>
        <v>0</v>
      </c>
      <c r="G353" s="57">
        <f>ROUND(Q$353,-2)</f>
        <v>0</v>
      </c>
      <c r="H353" s="57">
        <f>ROUND(Q$353,-2)</f>
        <v>0</v>
      </c>
      <c r="I353" s="57">
        <f>ROUND(Q$353,-2)</f>
        <v>0</v>
      </c>
      <c r="J353" s="57">
        <f>ROUND(Q$353,-2)</f>
        <v>0</v>
      </c>
      <c r="K353" s="57">
        <f>ROUND(Q$353,-2)</f>
        <v>0</v>
      </c>
      <c r="L353" s="57">
        <f>ROUND(Q$353,-2)</f>
        <v>0</v>
      </c>
      <c r="M353" s="57">
        <f>ROUND(Q$353,-2)</f>
        <v>0</v>
      </c>
      <c r="N353" s="57">
        <f>ROUND(Q$353,-2)</f>
        <v>0</v>
      </c>
      <c r="O353" s="63">
        <f>ROUND(Q$353,-2)</f>
        <v>0</v>
      </c>
      <c r="P353" s="47"/>
      <c r="Q353" s="45">
        <f t="shared" si="120"/>
        <v>0</v>
      </c>
      <c r="R353" s="47"/>
      <c r="S353" s="47"/>
      <c r="T353" s="47"/>
    </row>
    <row r="354" ht="24.75" customHeight="1" outlineLevel="1" spans="1:20">
      <c r="A354" s="19"/>
      <c r="B354" s="20">
        <v>1951900</v>
      </c>
      <c r="C354" s="21" t="s">
        <v>27</v>
      </c>
      <c r="D354" s="57">
        <f t="shared" ref="D354:O354" si="121">+SUM(D355:D365)</f>
        <v>961350</v>
      </c>
      <c r="E354" s="57">
        <f t="shared" si="121"/>
        <v>961350</v>
      </c>
      <c r="F354" s="57">
        <f t="shared" si="121"/>
        <v>961400</v>
      </c>
      <c r="G354" s="57">
        <f t="shared" si="121"/>
        <v>961400</v>
      </c>
      <c r="H354" s="57">
        <f t="shared" si="121"/>
        <v>961400</v>
      </c>
      <c r="I354" s="57">
        <f t="shared" si="121"/>
        <v>961400</v>
      </c>
      <c r="J354" s="57">
        <f t="shared" si="121"/>
        <v>961400</v>
      </c>
      <c r="K354" s="57">
        <f t="shared" si="121"/>
        <v>961400</v>
      </c>
      <c r="L354" s="57">
        <f t="shared" si="121"/>
        <v>961400</v>
      </c>
      <c r="M354" s="57">
        <f t="shared" si="121"/>
        <v>961400</v>
      </c>
      <c r="N354" s="57">
        <f t="shared" si="121"/>
        <v>961400</v>
      </c>
      <c r="O354" s="63">
        <f t="shared" si="121"/>
        <v>961400</v>
      </c>
      <c r="P354" s="47"/>
      <c r="Q354" s="45">
        <f t="shared" si="120"/>
        <v>961350</v>
      </c>
      <c r="R354" s="47"/>
      <c r="S354" s="47"/>
      <c r="T354" s="47"/>
    </row>
    <row r="355" ht="24.75" customHeight="1" outlineLevel="1" spans="1:20">
      <c r="A355" s="19">
        <v>19310</v>
      </c>
      <c r="B355" s="20">
        <v>1951911</v>
      </c>
      <c r="C355" s="21" t="s">
        <v>299</v>
      </c>
      <c r="D355" s="57">
        <v>0</v>
      </c>
      <c r="E355" s="57">
        <v>0</v>
      </c>
      <c r="F355" s="57">
        <f>ROUND(Q$355,-2)</f>
        <v>0</v>
      </c>
      <c r="G355" s="57">
        <f>ROUND(Q$355,-2)</f>
        <v>0</v>
      </c>
      <c r="H355" s="57">
        <f>ROUND(Q$355,-2)</f>
        <v>0</v>
      </c>
      <c r="I355" s="57">
        <f>ROUND(Q$355,-2)</f>
        <v>0</v>
      </c>
      <c r="J355" s="57">
        <f>ROUND(Q$355,-2)</f>
        <v>0</v>
      </c>
      <c r="K355" s="57">
        <f>ROUND(Q$355,-2)</f>
        <v>0</v>
      </c>
      <c r="L355" s="57">
        <f>ROUND(Q$355,-2)</f>
        <v>0</v>
      </c>
      <c r="M355" s="57">
        <f>ROUND(Q$355,-2)</f>
        <v>0</v>
      </c>
      <c r="N355" s="57">
        <f>ROUND(Q$355,-2)</f>
        <v>0</v>
      </c>
      <c r="O355" s="63">
        <f>ROUND(Q$355,-2)</f>
        <v>0</v>
      </c>
      <c r="P355" s="47"/>
      <c r="Q355" s="45">
        <f t="shared" si="120"/>
        <v>0</v>
      </c>
      <c r="R355" s="47"/>
      <c r="S355" s="47"/>
      <c r="T355" s="47"/>
    </row>
    <row r="356" ht="24.75" customHeight="1" outlineLevel="1" spans="1:20">
      <c r="A356" s="19">
        <v>19311</v>
      </c>
      <c r="B356" s="20">
        <v>1951912</v>
      </c>
      <c r="C356" s="21" t="s">
        <v>300</v>
      </c>
      <c r="D356" s="57">
        <v>0</v>
      </c>
      <c r="E356" s="57">
        <v>0</v>
      </c>
      <c r="F356" s="57">
        <f>ROUND(Q$356,-2)</f>
        <v>0</v>
      </c>
      <c r="G356" s="57">
        <f>ROUND(Q$356,-2)</f>
        <v>0</v>
      </c>
      <c r="H356" s="57">
        <f>ROUND(Q$356,-2)</f>
        <v>0</v>
      </c>
      <c r="I356" s="57">
        <f>ROUND(Q$356,-2)</f>
        <v>0</v>
      </c>
      <c r="J356" s="57">
        <f>ROUND(Q$356,-2)</f>
        <v>0</v>
      </c>
      <c r="K356" s="57">
        <f>ROUND(Q$356,-2)</f>
        <v>0</v>
      </c>
      <c r="L356" s="57">
        <f>ROUND(Q$356,-2)</f>
        <v>0</v>
      </c>
      <c r="M356" s="57">
        <f>ROUND(Q$356,-2)</f>
        <v>0</v>
      </c>
      <c r="N356" s="57">
        <f>ROUND(Q$356,-2)</f>
        <v>0</v>
      </c>
      <c r="O356" s="63">
        <f>ROUND(Q$356,-2)</f>
        <v>0</v>
      </c>
      <c r="P356" s="47"/>
      <c r="Q356" s="45">
        <f t="shared" si="120"/>
        <v>0</v>
      </c>
      <c r="R356" s="47"/>
      <c r="S356" s="47"/>
      <c r="T356" s="47"/>
    </row>
    <row r="357" ht="24.75" customHeight="1" outlineLevel="1" spans="1:20">
      <c r="A357" s="19">
        <v>19312</v>
      </c>
      <c r="B357" s="20">
        <v>1951913</v>
      </c>
      <c r="C357" s="21" t="s">
        <v>301</v>
      </c>
      <c r="D357" s="57">
        <v>0</v>
      </c>
      <c r="E357" s="57">
        <v>0</v>
      </c>
      <c r="F357" s="57">
        <f>ROUND(Q$357,-2)</f>
        <v>0</v>
      </c>
      <c r="G357" s="57">
        <f>ROUND(Q$357,-2)</f>
        <v>0</v>
      </c>
      <c r="H357" s="57">
        <f>ROUND(Q$357,-2)</f>
        <v>0</v>
      </c>
      <c r="I357" s="57">
        <f>ROUND(Q$357,-2)</f>
        <v>0</v>
      </c>
      <c r="J357" s="57">
        <f>ROUND(Q$357,-2)</f>
        <v>0</v>
      </c>
      <c r="K357" s="57">
        <f>ROUND(Q$357,-2)</f>
        <v>0</v>
      </c>
      <c r="L357" s="57">
        <f>ROUND(Q$357,-2)</f>
        <v>0</v>
      </c>
      <c r="M357" s="57">
        <f>ROUND(Q$357,-2)</f>
        <v>0</v>
      </c>
      <c r="N357" s="57">
        <f>ROUND(Q$357,-2)</f>
        <v>0</v>
      </c>
      <c r="O357" s="63">
        <f>ROUND(Q$357,-2)</f>
        <v>0</v>
      </c>
      <c r="P357" s="47"/>
      <c r="Q357" s="45">
        <f t="shared" si="120"/>
        <v>0</v>
      </c>
      <c r="R357" s="47"/>
      <c r="S357" s="47"/>
      <c r="T357" s="47"/>
    </row>
    <row r="358" ht="24.75" customHeight="1" outlineLevel="1" spans="1:20">
      <c r="A358" s="19">
        <v>19313</v>
      </c>
      <c r="B358" s="20">
        <v>1951914</v>
      </c>
      <c r="C358" s="21" t="s">
        <v>302</v>
      </c>
      <c r="D358" s="57">
        <v>0</v>
      </c>
      <c r="E358" s="57">
        <v>0</v>
      </c>
      <c r="F358" s="57">
        <f>ROUND(Q$358,-2)</f>
        <v>0</v>
      </c>
      <c r="G358" s="57">
        <f>ROUND(Q$358,-2)</f>
        <v>0</v>
      </c>
      <c r="H358" s="57">
        <f>ROUND(Q$358,-2)</f>
        <v>0</v>
      </c>
      <c r="I358" s="57">
        <f>ROUND(Q$358,-2)</f>
        <v>0</v>
      </c>
      <c r="J358" s="57">
        <f>ROUND(Q$358,-2)</f>
        <v>0</v>
      </c>
      <c r="K358" s="57">
        <f>ROUND(Q$358,-2)</f>
        <v>0</v>
      </c>
      <c r="L358" s="57">
        <f>ROUND(Q$358,-2)</f>
        <v>0</v>
      </c>
      <c r="M358" s="57">
        <f>ROUND(Q$358,-2)</f>
        <v>0</v>
      </c>
      <c r="N358" s="57">
        <f>ROUND(Q$358,-2)</f>
        <v>0</v>
      </c>
      <c r="O358" s="63">
        <f>ROUND(Q$358,-2)</f>
        <v>0</v>
      </c>
      <c r="P358" s="47"/>
      <c r="Q358" s="45">
        <f t="shared" si="120"/>
        <v>0</v>
      </c>
      <c r="R358" s="47"/>
      <c r="S358" s="47"/>
      <c r="T358" s="47"/>
    </row>
    <row r="359" ht="24.75" customHeight="1" outlineLevel="1" spans="1:20">
      <c r="A359" s="19">
        <v>19314</v>
      </c>
      <c r="B359" s="20">
        <v>1951915</v>
      </c>
      <c r="C359" s="21" t="s">
        <v>303</v>
      </c>
      <c r="D359" s="57">
        <v>0</v>
      </c>
      <c r="E359" s="57">
        <v>0</v>
      </c>
      <c r="F359" s="57">
        <f>ROUND(Q$359,-2)</f>
        <v>0</v>
      </c>
      <c r="G359" s="57">
        <f>ROUND(Q$359,-2)</f>
        <v>0</v>
      </c>
      <c r="H359" s="57">
        <f>ROUND(Q$359,-2)</f>
        <v>0</v>
      </c>
      <c r="I359" s="57">
        <f>ROUND(Q$359,-2)</f>
        <v>0</v>
      </c>
      <c r="J359" s="57">
        <f>ROUND(Q$359,-2)</f>
        <v>0</v>
      </c>
      <c r="K359" s="57">
        <f>ROUND(Q$359,-2)</f>
        <v>0</v>
      </c>
      <c r="L359" s="57">
        <f>ROUND(Q$359,-2)</f>
        <v>0</v>
      </c>
      <c r="M359" s="57">
        <f>ROUND(Q$359,-2)</f>
        <v>0</v>
      </c>
      <c r="N359" s="57">
        <f>ROUND(Q$359,-2)</f>
        <v>0</v>
      </c>
      <c r="O359" s="63">
        <f>ROUND(Q$359,-2)</f>
        <v>0</v>
      </c>
      <c r="P359" s="47"/>
      <c r="Q359" s="45">
        <f t="shared" si="120"/>
        <v>0</v>
      </c>
      <c r="R359" s="47"/>
      <c r="S359" s="47"/>
      <c r="T359" s="47"/>
    </row>
    <row r="360" ht="24.75" customHeight="1" outlineLevel="1" spans="1:20">
      <c r="A360" s="19">
        <v>19315</v>
      </c>
      <c r="B360" s="20">
        <v>1951916</v>
      </c>
      <c r="C360" s="21" t="s">
        <v>304</v>
      </c>
      <c r="D360" s="57">
        <v>0</v>
      </c>
      <c r="E360" s="57">
        <v>0</v>
      </c>
      <c r="F360" s="57">
        <f>ROUND(Q$360,-2)</f>
        <v>0</v>
      </c>
      <c r="G360" s="57">
        <f>ROUND(Q$360,-2)</f>
        <v>0</v>
      </c>
      <c r="H360" s="57">
        <f>ROUND(Q$360,-2)</f>
        <v>0</v>
      </c>
      <c r="I360" s="57">
        <f>ROUND(Q$360,-2)</f>
        <v>0</v>
      </c>
      <c r="J360" s="57">
        <f>ROUND(Q$360,-2)</f>
        <v>0</v>
      </c>
      <c r="K360" s="57">
        <f>ROUND(Q$360,-2)</f>
        <v>0</v>
      </c>
      <c r="L360" s="57">
        <f>ROUND(Q$360,-2)</f>
        <v>0</v>
      </c>
      <c r="M360" s="57">
        <f>ROUND(Q$360,-2)</f>
        <v>0</v>
      </c>
      <c r="N360" s="57">
        <f>ROUND(Q$360,-2)</f>
        <v>0</v>
      </c>
      <c r="O360" s="63">
        <f>ROUND(Q$360,-2)</f>
        <v>0</v>
      </c>
      <c r="P360" s="47"/>
      <c r="Q360" s="45">
        <f t="shared" si="120"/>
        <v>0</v>
      </c>
      <c r="R360" s="47"/>
      <c r="S360" s="47"/>
      <c r="T360" s="47"/>
    </row>
    <row r="361" ht="24.75" customHeight="1" outlineLevel="1" spans="1:20">
      <c r="A361" s="19">
        <v>19316</v>
      </c>
      <c r="B361" s="20">
        <v>1951918</v>
      </c>
      <c r="C361" s="71" t="s">
        <v>305</v>
      </c>
      <c r="D361" s="57">
        <v>0</v>
      </c>
      <c r="E361" s="57">
        <v>0</v>
      </c>
      <c r="F361" s="57">
        <f>ROUND(Q$361,-2)</f>
        <v>0</v>
      </c>
      <c r="G361" s="57">
        <f>ROUND(Q$361,-2)</f>
        <v>0</v>
      </c>
      <c r="H361" s="57">
        <f>ROUND(Q$361,-2)</f>
        <v>0</v>
      </c>
      <c r="I361" s="57">
        <f>ROUND(Q$361,-2)</f>
        <v>0</v>
      </c>
      <c r="J361" s="57">
        <f>ROUND(Q$361,-2)</f>
        <v>0</v>
      </c>
      <c r="K361" s="57">
        <f>ROUND(Q$361,-2)</f>
        <v>0</v>
      </c>
      <c r="L361" s="57">
        <f>ROUND(Q$361,-2)</f>
        <v>0</v>
      </c>
      <c r="M361" s="57">
        <f>ROUND(Q$361,-2)</f>
        <v>0</v>
      </c>
      <c r="N361" s="57">
        <f>ROUND(Q$361,-2)</f>
        <v>0</v>
      </c>
      <c r="O361" s="63">
        <f>ROUND(Q$361,-2)</f>
        <v>0</v>
      </c>
      <c r="P361" s="47"/>
      <c r="Q361" s="45">
        <f t="shared" si="120"/>
        <v>0</v>
      </c>
      <c r="R361" s="47"/>
      <c r="S361" s="47"/>
      <c r="T361" s="47"/>
    </row>
    <row r="362" ht="24.75" customHeight="1" outlineLevel="1" spans="1:20">
      <c r="A362" s="19" t="s">
        <v>306</v>
      </c>
      <c r="B362" s="20" t="s">
        <v>307</v>
      </c>
      <c r="C362" s="71" t="s">
        <v>308</v>
      </c>
      <c r="D362" s="57">
        <v>0</v>
      </c>
      <c r="E362" s="57">
        <v>0</v>
      </c>
      <c r="F362" s="57">
        <f>ROUND(Q$362,-2)</f>
        <v>0</v>
      </c>
      <c r="G362" s="57">
        <f>ROUND(Q$362,-2)</f>
        <v>0</v>
      </c>
      <c r="H362" s="57">
        <f>ROUND(Q$362,-2)</f>
        <v>0</v>
      </c>
      <c r="I362" s="57">
        <f>ROUND(Q$362,-2)</f>
        <v>0</v>
      </c>
      <c r="J362" s="57">
        <f>ROUND(Q$362,-2)</f>
        <v>0</v>
      </c>
      <c r="K362" s="57">
        <f>ROUND(Q$362,-2)</f>
        <v>0</v>
      </c>
      <c r="L362" s="57">
        <f>ROUND(Q$362,-2)</f>
        <v>0</v>
      </c>
      <c r="M362" s="57">
        <f>ROUND(Q$362,-2)</f>
        <v>0</v>
      </c>
      <c r="N362" s="57">
        <f>ROUND(Q$362,-2)</f>
        <v>0</v>
      </c>
      <c r="O362" s="63">
        <f>ROUND(Q$362,-2)</f>
        <v>0</v>
      </c>
      <c r="P362" s="47"/>
      <c r="Q362" s="45">
        <f t="shared" si="120"/>
        <v>0</v>
      </c>
      <c r="R362" s="47"/>
      <c r="S362" s="47"/>
      <c r="T362" s="47"/>
    </row>
    <row r="363" ht="24.75" customHeight="1" outlineLevel="1" spans="1:20">
      <c r="A363" s="19">
        <v>17610</v>
      </c>
      <c r="B363" s="20">
        <v>1951917</v>
      </c>
      <c r="C363" s="71" t="s">
        <v>309</v>
      </c>
      <c r="D363" s="57">
        <v>961350</v>
      </c>
      <c r="E363" s="57">
        <v>961350</v>
      </c>
      <c r="F363" s="57">
        <f>ROUND(Q$363,-2)</f>
        <v>961400</v>
      </c>
      <c r="G363" s="57">
        <f>ROUND(Q$363,-2)</f>
        <v>961400</v>
      </c>
      <c r="H363" s="57">
        <f>ROUND(Q$363,-2)</f>
        <v>961400</v>
      </c>
      <c r="I363" s="57">
        <f>ROUND(Q$363,-2)</f>
        <v>961400</v>
      </c>
      <c r="J363" s="57">
        <f>ROUND(Q$363,-2)</f>
        <v>961400</v>
      </c>
      <c r="K363" s="57">
        <f>ROUND(Q$363,-2)</f>
        <v>961400</v>
      </c>
      <c r="L363" s="57">
        <f>ROUND(Q$363,-2)</f>
        <v>961400</v>
      </c>
      <c r="M363" s="57">
        <f>ROUND(Q$363,-2)</f>
        <v>961400</v>
      </c>
      <c r="N363" s="57">
        <f>ROUND(Q$363,-2)</f>
        <v>961400</v>
      </c>
      <c r="O363" s="63">
        <f>ROUND(Q$363,-2)</f>
        <v>961400</v>
      </c>
      <c r="P363" s="47"/>
      <c r="Q363" s="45">
        <f t="shared" si="120"/>
        <v>961350</v>
      </c>
      <c r="R363" s="47"/>
      <c r="S363" s="47"/>
      <c r="T363" s="47"/>
    </row>
    <row r="364" ht="24.75" customHeight="1" outlineLevel="1" spans="1:20">
      <c r="A364" s="19">
        <v>19320</v>
      </c>
      <c r="B364" s="20">
        <v>1951919</v>
      </c>
      <c r="C364" s="21" t="s">
        <v>174</v>
      </c>
      <c r="D364" s="57">
        <v>0</v>
      </c>
      <c r="E364" s="57">
        <v>0</v>
      </c>
      <c r="F364" s="57">
        <f>ROUND(Q$364,-2)</f>
        <v>0</v>
      </c>
      <c r="G364" s="57">
        <f>ROUND(Q$364,-2)</f>
        <v>0</v>
      </c>
      <c r="H364" s="57">
        <f>ROUND(Q$364,-2)</f>
        <v>0</v>
      </c>
      <c r="I364" s="57">
        <f>ROUND(Q$364,-2)</f>
        <v>0</v>
      </c>
      <c r="J364" s="57">
        <f>ROUND(Q$364,-2)</f>
        <v>0</v>
      </c>
      <c r="K364" s="57">
        <f>ROUND(Q$364,-2)</f>
        <v>0</v>
      </c>
      <c r="L364" s="57">
        <f>ROUND(Q$364,-2)</f>
        <v>0</v>
      </c>
      <c r="M364" s="57">
        <f>ROUND(Q$364,-2)</f>
        <v>0</v>
      </c>
      <c r="N364" s="57">
        <f>ROUND(Q$364,-2)</f>
        <v>0</v>
      </c>
      <c r="O364" s="63">
        <f>ROUND(Q$364,-2)</f>
        <v>0</v>
      </c>
      <c r="P364" s="47"/>
      <c r="Q364" s="45">
        <f t="shared" si="120"/>
        <v>0</v>
      </c>
      <c r="R364" s="47"/>
      <c r="S364" s="47"/>
      <c r="T364" s="47"/>
    </row>
    <row r="365" ht="24.75" customHeight="1" outlineLevel="1" spans="1:20">
      <c r="A365" s="72">
        <v>19910</v>
      </c>
      <c r="B365" s="73">
        <v>1951921</v>
      </c>
      <c r="C365" s="74" t="s">
        <v>310</v>
      </c>
      <c r="D365" s="75">
        <v>0</v>
      </c>
      <c r="E365" s="75">
        <v>0</v>
      </c>
      <c r="F365" s="75">
        <f>ROUND(Q$365,-2)</f>
        <v>0</v>
      </c>
      <c r="G365" s="75">
        <f>ROUND(Q$365,-2)</f>
        <v>0</v>
      </c>
      <c r="H365" s="75">
        <f>ROUND(Q$365,-2)</f>
        <v>0</v>
      </c>
      <c r="I365" s="75">
        <f>ROUND(Q$365,-2)</f>
        <v>0</v>
      </c>
      <c r="J365" s="75">
        <f>ROUND(Q$365,-2)</f>
        <v>0</v>
      </c>
      <c r="K365" s="75">
        <f>ROUND(Q$365,-2)</f>
        <v>0</v>
      </c>
      <c r="L365" s="75">
        <f>ROUND(Q$365,-2)</f>
        <v>0</v>
      </c>
      <c r="M365" s="75">
        <f>ROUND(Q$365,-2)</f>
        <v>0</v>
      </c>
      <c r="N365" s="75">
        <f>ROUND(Q$365,-2)</f>
        <v>0</v>
      </c>
      <c r="O365" s="91">
        <f>ROUND(Q$365,-2)</f>
        <v>0</v>
      </c>
      <c r="P365" s="47"/>
      <c r="Q365" s="45">
        <f t="shared" si="120"/>
        <v>0</v>
      </c>
      <c r="R365" s="47"/>
      <c r="S365" s="47"/>
      <c r="T365" s="47"/>
    </row>
    <row r="366" ht="24.75" customHeight="1" spans="1:20">
      <c r="A366" s="76" t="s">
        <v>311</v>
      </c>
      <c r="B366" s="77"/>
      <c r="C366" s="78" t="s">
        <v>103</v>
      </c>
      <c r="D366" s="79">
        <f t="shared" ref="D366:O366" si="122">D369+D372+D381+D398+D418+D430+D434+D437+D439+D468+D471+D503+D513+D522+D529+D722</f>
        <v>2041266250.821</v>
      </c>
      <c r="E366" s="79">
        <f t="shared" si="122"/>
        <v>2102248961.941</v>
      </c>
      <c r="F366" s="79" t="e">
        <f t="shared" si="122"/>
        <v>#REF!</v>
      </c>
      <c r="G366" s="79" t="e">
        <f t="shared" si="122"/>
        <v>#REF!</v>
      </c>
      <c r="H366" s="79" t="e">
        <f t="shared" si="122"/>
        <v>#REF!</v>
      </c>
      <c r="I366" s="79" t="e">
        <f t="shared" si="122"/>
        <v>#REF!</v>
      </c>
      <c r="J366" s="79" t="e">
        <f t="shared" si="122"/>
        <v>#REF!</v>
      </c>
      <c r="K366" s="79" t="e">
        <f t="shared" si="122"/>
        <v>#REF!</v>
      </c>
      <c r="L366" s="79" t="e">
        <f t="shared" si="122"/>
        <v>#REF!</v>
      </c>
      <c r="M366" s="79" t="e">
        <f t="shared" si="122"/>
        <v>#REF!</v>
      </c>
      <c r="N366" s="79" t="e">
        <f t="shared" si="122"/>
        <v>#REF!</v>
      </c>
      <c r="O366" s="92" t="e">
        <f t="shared" si="122"/>
        <v>#REF!</v>
      </c>
      <c r="P366" s="31"/>
      <c r="Q366" s="95">
        <f t="shared" si="120"/>
        <v>2102248961.941</v>
      </c>
      <c r="R366" s="42"/>
      <c r="S366" s="43"/>
      <c r="T366" s="43"/>
    </row>
    <row r="367" ht="24.75" customHeight="1" spans="1:20">
      <c r="A367" s="15" t="s">
        <v>312</v>
      </c>
      <c r="B367" s="80"/>
      <c r="C367" s="81" t="s">
        <v>103</v>
      </c>
      <c r="D367" s="82">
        <f t="shared" ref="D367:O367" si="123">D396</f>
        <v>1424281262.331</v>
      </c>
      <c r="E367" s="82">
        <f t="shared" si="123"/>
        <v>1452194902.336</v>
      </c>
      <c r="F367" s="82">
        <f t="shared" si="123"/>
        <v>1437560000</v>
      </c>
      <c r="G367" s="82">
        <f t="shared" si="123"/>
        <v>1574000000</v>
      </c>
      <c r="H367" s="82">
        <f t="shared" si="123"/>
        <v>1479970000</v>
      </c>
      <c r="I367" s="82">
        <f t="shared" si="123"/>
        <v>1522280000</v>
      </c>
      <c r="J367" s="82">
        <f t="shared" si="123"/>
        <v>1505850000</v>
      </c>
      <c r="K367" s="82">
        <f t="shared" si="123"/>
        <v>1533230000</v>
      </c>
      <c r="L367" s="82">
        <f t="shared" si="123"/>
        <v>1600410000</v>
      </c>
      <c r="M367" s="82">
        <f t="shared" si="123"/>
        <v>1492860000</v>
      </c>
      <c r="N367" s="82">
        <f t="shared" si="123"/>
        <v>1379970000</v>
      </c>
      <c r="O367" s="93">
        <f t="shared" si="123"/>
        <v>1731700000</v>
      </c>
      <c r="P367" s="47"/>
      <c r="Q367" s="55">
        <f t="shared" si="120"/>
        <v>1452194902.336</v>
      </c>
      <c r="R367" s="47"/>
      <c r="S367" s="47"/>
      <c r="T367" s="47"/>
    </row>
    <row r="368" ht="24.75" customHeight="1" outlineLevel="1" spans="1:20">
      <c r="A368" s="83">
        <v>20000</v>
      </c>
      <c r="B368" s="84">
        <v>2000000</v>
      </c>
      <c r="C368" s="85" t="s">
        <v>313</v>
      </c>
      <c r="D368" s="86">
        <f t="shared" ref="D368:O368" si="124">D369+D372+D381+D398+D418+D430+D434+D437+D439+D468+D471+D503+D513+D522+D529+D722</f>
        <v>2041266250.821</v>
      </c>
      <c r="E368" s="86">
        <f t="shared" si="124"/>
        <v>2102248961.941</v>
      </c>
      <c r="F368" s="86" t="e">
        <f t="shared" si="124"/>
        <v>#REF!</v>
      </c>
      <c r="G368" s="86" t="e">
        <f t="shared" si="124"/>
        <v>#REF!</v>
      </c>
      <c r="H368" s="86" t="e">
        <f t="shared" si="124"/>
        <v>#REF!</v>
      </c>
      <c r="I368" s="86" t="e">
        <f t="shared" si="124"/>
        <v>#REF!</v>
      </c>
      <c r="J368" s="86" t="e">
        <f t="shared" si="124"/>
        <v>#REF!</v>
      </c>
      <c r="K368" s="86" t="e">
        <f t="shared" si="124"/>
        <v>#REF!</v>
      </c>
      <c r="L368" s="86" t="e">
        <f t="shared" si="124"/>
        <v>#REF!</v>
      </c>
      <c r="M368" s="86" t="e">
        <f t="shared" si="124"/>
        <v>#REF!</v>
      </c>
      <c r="N368" s="86" t="e">
        <f t="shared" si="124"/>
        <v>#REF!</v>
      </c>
      <c r="O368" s="94" t="e">
        <f t="shared" si="124"/>
        <v>#REF!</v>
      </c>
      <c r="P368" s="47"/>
      <c r="Q368" s="45">
        <f t="shared" si="120"/>
        <v>2102248961.941</v>
      </c>
      <c r="R368" s="47"/>
      <c r="S368" s="47"/>
      <c r="T368" s="47"/>
    </row>
    <row r="369" ht="24.75" customHeight="1" outlineLevel="1" spans="1:20">
      <c r="A369" s="19">
        <v>20100</v>
      </c>
      <c r="B369" s="20">
        <v>2100000</v>
      </c>
      <c r="C369" s="21" t="s">
        <v>314</v>
      </c>
      <c r="D369" s="57">
        <f>SUM(D370:D371)</f>
        <v>580655527.985</v>
      </c>
      <c r="E369" s="57">
        <f>SUM(E370:E371)</f>
        <v>564416241.285</v>
      </c>
      <c r="F369" s="57">
        <v>565500000</v>
      </c>
      <c r="G369" s="57">
        <v>666800000</v>
      </c>
      <c r="H369" s="57">
        <v>526700000</v>
      </c>
      <c r="I369" s="57">
        <v>546400000</v>
      </c>
      <c r="J369" s="57">
        <v>526200000</v>
      </c>
      <c r="K369" s="57">
        <v>590800000</v>
      </c>
      <c r="L369" s="57">
        <v>621200000</v>
      </c>
      <c r="M369" s="57">
        <v>499300000</v>
      </c>
      <c r="N369" s="57">
        <v>481400000</v>
      </c>
      <c r="O369" s="63">
        <v>679800000</v>
      </c>
      <c r="P369" s="47"/>
      <c r="Q369" s="45">
        <f t="shared" si="120"/>
        <v>564416241.285</v>
      </c>
      <c r="R369" s="47"/>
      <c r="S369" s="47"/>
      <c r="T369" s="47"/>
    </row>
    <row r="370" ht="24.75" customHeight="1" outlineLevel="1" spans="1:20">
      <c r="A370" s="19">
        <v>20110</v>
      </c>
      <c r="B370" s="20">
        <v>2101011</v>
      </c>
      <c r="C370" s="21" t="s">
        <v>21</v>
      </c>
      <c r="D370" s="57">
        <v>437755653.138</v>
      </c>
      <c r="E370" s="57">
        <v>478659684.422</v>
      </c>
      <c r="F370" s="57">
        <f>+F369-F371</f>
        <v>465500000</v>
      </c>
      <c r="G370" s="57">
        <f t="shared" ref="G370:O370" si="125">+G369-G371</f>
        <v>591800000</v>
      </c>
      <c r="H370" s="57">
        <f t="shared" si="125"/>
        <v>449700000</v>
      </c>
      <c r="I370" s="57">
        <f t="shared" si="125"/>
        <v>459400000</v>
      </c>
      <c r="J370" s="57">
        <f t="shared" si="125"/>
        <v>436200000</v>
      </c>
      <c r="K370" s="57">
        <f t="shared" si="125"/>
        <v>465800000</v>
      </c>
      <c r="L370" s="57">
        <f t="shared" si="125"/>
        <v>551200000</v>
      </c>
      <c r="M370" s="57">
        <f t="shared" si="125"/>
        <v>417300000</v>
      </c>
      <c r="N370" s="57">
        <f t="shared" si="125"/>
        <v>396400000</v>
      </c>
      <c r="O370" s="63">
        <f t="shared" si="125"/>
        <v>614800000</v>
      </c>
      <c r="P370" s="47"/>
      <c r="Q370" s="45">
        <f t="shared" si="120"/>
        <v>478659684.422</v>
      </c>
      <c r="R370" s="47"/>
      <c r="S370" s="47"/>
      <c r="T370" s="47"/>
    </row>
    <row r="371" ht="24.75" customHeight="1" outlineLevel="1" spans="1:20">
      <c r="A371" s="19">
        <v>20120</v>
      </c>
      <c r="B371" s="20">
        <v>2101012</v>
      </c>
      <c r="C371" s="21" t="s">
        <v>315</v>
      </c>
      <c r="D371" s="57">
        <v>142899874.847</v>
      </c>
      <c r="E371" s="57">
        <v>85756556.863</v>
      </c>
      <c r="F371" s="57">
        <v>100000000</v>
      </c>
      <c r="G371" s="57">
        <v>75000000</v>
      </c>
      <c r="H371" s="57">
        <v>77000000</v>
      </c>
      <c r="I371" s="57">
        <v>87000000</v>
      </c>
      <c r="J371" s="57">
        <v>90000000</v>
      </c>
      <c r="K371" s="57">
        <v>125000000</v>
      </c>
      <c r="L371" s="57">
        <v>70000000</v>
      </c>
      <c r="M371" s="57">
        <v>82000000</v>
      </c>
      <c r="N371" s="57">
        <v>85000000</v>
      </c>
      <c r="O371" s="63">
        <v>65000000</v>
      </c>
      <c r="P371" s="47"/>
      <c r="Q371" s="45">
        <f t="shared" si="120"/>
        <v>85756556.863</v>
      </c>
      <c r="R371" s="47"/>
      <c r="S371" s="47"/>
      <c r="T371" s="47"/>
    </row>
    <row r="372" ht="24.75" customHeight="1" outlineLevel="1" spans="1:20">
      <c r="A372" s="69">
        <v>20200</v>
      </c>
      <c r="B372" s="87">
        <v>2120011</v>
      </c>
      <c r="C372" s="88" t="s">
        <v>316</v>
      </c>
      <c r="D372" s="89">
        <v>607291294.702</v>
      </c>
      <c r="E372" s="89">
        <v>600093069.688</v>
      </c>
      <c r="F372" s="57">
        <v>610800000</v>
      </c>
      <c r="G372" s="57">
        <v>610500000</v>
      </c>
      <c r="H372" s="57">
        <v>632700000</v>
      </c>
      <c r="I372" s="57">
        <v>645400000</v>
      </c>
      <c r="J372" s="57">
        <v>659400000</v>
      </c>
      <c r="K372" s="57">
        <v>640800000</v>
      </c>
      <c r="L372" s="57">
        <v>679800000</v>
      </c>
      <c r="M372" s="57">
        <v>686800000</v>
      </c>
      <c r="N372" s="57">
        <v>688900000</v>
      </c>
      <c r="O372" s="63">
        <v>677900000</v>
      </c>
      <c r="P372" s="47"/>
      <c r="Q372" s="45">
        <f t="shared" si="120"/>
        <v>600093069.688</v>
      </c>
      <c r="R372" s="47"/>
      <c r="S372" s="47"/>
      <c r="T372" s="47"/>
    </row>
    <row r="373" ht="24.75" customHeight="1" outlineLevel="1" spans="1:20">
      <c r="A373" s="19">
        <v>412</v>
      </c>
      <c r="B373" s="20">
        <v>412</v>
      </c>
      <c r="C373" s="21" t="s">
        <v>317</v>
      </c>
      <c r="D373" s="57">
        <f>+D372-SUM(D374:D380)</f>
        <v>287655894.702</v>
      </c>
      <c r="E373" s="57">
        <f t="shared" ref="E373:O373" si="126">+E372-SUM(E374:E380)</f>
        <v>284246269.688</v>
      </c>
      <c r="F373" s="57">
        <f t="shared" si="126"/>
        <v>289317800</v>
      </c>
      <c r="G373" s="57">
        <f t="shared" si="126"/>
        <v>289175600</v>
      </c>
      <c r="H373" s="57">
        <f t="shared" si="126"/>
        <v>299691300</v>
      </c>
      <c r="I373" s="57">
        <f t="shared" si="126"/>
        <v>305706800</v>
      </c>
      <c r="J373" s="57">
        <f t="shared" si="126"/>
        <v>312338100</v>
      </c>
      <c r="K373" s="57">
        <f t="shared" si="126"/>
        <v>303527900</v>
      </c>
      <c r="L373" s="57">
        <f t="shared" si="126"/>
        <v>322001100</v>
      </c>
      <c r="M373" s="57">
        <f t="shared" si="126"/>
        <v>325316700</v>
      </c>
      <c r="N373" s="57">
        <f t="shared" si="126"/>
        <v>326311400</v>
      </c>
      <c r="O373" s="63">
        <f t="shared" si="126"/>
        <v>321101100</v>
      </c>
      <c r="P373" s="47"/>
      <c r="Q373" s="45">
        <f t="shared" si="120"/>
        <v>284246269.688</v>
      </c>
      <c r="R373" s="47"/>
      <c r="S373" s="47"/>
      <c r="T373" s="47"/>
    </row>
    <row r="374" ht="24.75" customHeight="1" outlineLevel="1" spans="1:20">
      <c r="A374" s="19">
        <v>416</v>
      </c>
      <c r="B374" s="20">
        <v>416</v>
      </c>
      <c r="C374" s="21" t="s">
        <v>318</v>
      </c>
      <c r="D374" s="57">
        <v>73597400</v>
      </c>
      <c r="E374" s="57">
        <v>72725100</v>
      </c>
      <c r="F374" s="57">
        <v>74022700</v>
      </c>
      <c r="G374" s="57">
        <v>73986300</v>
      </c>
      <c r="H374" s="57">
        <v>76676700</v>
      </c>
      <c r="I374" s="57">
        <v>78215800</v>
      </c>
      <c r="J374" s="57">
        <v>79912500</v>
      </c>
      <c r="K374" s="57">
        <v>77658400</v>
      </c>
      <c r="L374" s="57">
        <v>82384700</v>
      </c>
      <c r="M374" s="57">
        <v>83233100</v>
      </c>
      <c r="N374" s="57">
        <v>83487600</v>
      </c>
      <c r="O374" s="63">
        <v>82154500</v>
      </c>
      <c r="P374" s="47"/>
      <c r="Q374" s="45">
        <f t="shared" si="120"/>
        <v>72725100</v>
      </c>
      <c r="R374" s="47"/>
      <c r="S374" s="47"/>
      <c r="T374" s="47"/>
    </row>
    <row r="375" ht="24.75" customHeight="1" outlineLevel="1" spans="1:20">
      <c r="A375" s="19">
        <v>413</v>
      </c>
      <c r="B375" s="20">
        <v>413</v>
      </c>
      <c r="C375" s="21" t="s">
        <v>319</v>
      </c>
      <c r="D375" s="57">
        <v>0</v>
      </c>
      <c r="E375" s="57">
        <v>0</v>
      </c>
      <c r="F375" s="57">
        <v>0</v>
      </c>
      <c r="G375" s="57">
        <v>0</v>
      </c>
      <c r="H375" s="57">
        <v>0</v>
      </c>
      <c r="I375" s="57">
        <v>0</v>
      </c>
      <c r="J375" s="57">
        <v>0</v>
      </c>
      <c r="K375" s="57">
        <v>0</v>
      </c>
      <c r="L375" s="57">
        <v>0</v>
      </c>
      <c r="M375" s="57">
        <v>0</v>
      </c>
      <c r="N375" s="57">
        <v>0</v>
      </c>
      <c r="O375" s="63">
        <v>0</v>
      </c>
      <c r="P375" s="47"/>
      <c r="Q375" s="45">
        <f t="shared" si="120"/>
        <v>0</v>
      </c>
      <c r="R375" s="47"/>
      <c r="S375" s="47"/>
      <c r="T375" s="47"/>
    </row>
    <row r="376" ht="24.75" customHeight="1" outlineLevel="1" spans="1:20">
      <c r="A376" s="19">
        <v>415</v>
      </c>
      <c r="B376" s="20">
        <v>415</v>
      </c>
      <c r="C376" s="21" t="s">
        <v>320</v>
      </c>
      <c r="D376" s="57">
        <v>37600</v>
      </c>
      <c r="E376" s="57">
        <v>37100</v>
      </c>
      <c r="F376" s="57">
        <v>37800</v>
      </c>
      <c r="G376" s="57">
        <v>37800</v>
      </c>
      <c r="H376" s="57">
        <v>39100</v>
      </c>
      <c r="I376" s="57">
        <v>39900</v>
      </c>
      <c r="J376" s="57">
        <v>40800</v>
      </c>
      <c r="K376" s="57">
        <v>39600</v>
      </c>
      <c r="L376" s="57">
        <v>42000</v>
      </c>
      <c r="M376" s="57">
        <v>42500</v>
      </c>
      <c r="N376" s="57">
        <v>42600</v>
      </c>
      <c r="O376" s="63">
        <v>41900</v>
      </c>
      <c r="P376" s="47"/>
      <c r="Q376" s="45">
        <f t="shared" si="120"/>
        <v>37100</v>
      </c>
      <c r="R376" s="47"/>
      <c r="S376" s="47"/>
      <c r="T376" s="47"/>
    </row>
    <row r="377" ht="24.75" customHeight="1" outlineLevel="1" spans="1:20">
      <c r="A377" s="19">
        <v>414</v>
      </c>
      <c r="B377" s="20">
        <v>414</v>
      </c>
      <c r="C377" s="21" t="s">
        <v>321</v>
      </c>
      <c r="D377" s="57">
        <v>235981300</v>
      </c>
      <c r="E377" s="57">
        <v>233184200</v>
      </c>
      <c r="F377" s="57">
        <v>237344700</v>
      </c>
      <c r="G377" s="57">
        <v>237228200</v>
      </c>
      <c r="H377" s="57">
        <v>245854700</v>
      </c>
      <c r="I377" s="57">
        <v>250789600</v>
      </c>
      <c r="J377" s="57">
        <v>256229700</v>
      </c>
      <c r="K377" s="57">
        <v>249002200</v>
      </c>
      <c r="L377" s="57">
        <v>264156800</v>
      </c>
      <c r="M377" s="57">
        <v>266876800</v>
      </c>
      <c r="N377" s="57">
        <v>267692900</v>
      </c>
      <c r="O377" s="63">
        <v>263418500</v>
      </c>
      <c r="P377" s="47"/>
      <c r="Q377" s="45">
        <f t="shared" si="120"/>
        <v>233184200</v>
      </c>
      <c r="R377" s="47"/>
      <c r="S377" s="47"/>
      <c r="T377" s="47"/>
    </row>
    <row r="378" ht="24.75" customHeight="1" outlineLevel="1" spans="1:20">
      <c r="A378" s="19">
        <v>417</v>
      </c>
      <c r="B378" s="20">
        <v>417</v>
      </c>
      <c r="C378" s="21" t="s">
        <v>322</v>
      </c>
      <c r="D378" s="57">
        <v>9439500</v>
      </c>
      <c r="E378" s="57">
        <v>9327600</v>
      </c>
      <c r="F378" s="57">
        <v>9494000</v>
      </c>
      <c r="G378" s="57">
        <v>9489400</v>
      </c>
      <c r="H378" s="57">
        <v>9834400</v>
      </c>
      <c r="I378" s="57">
        <v>10031900</v>
      </c>
      <c r="J378" s="57">
        <v>10249500</v>
      </c>
      <c r="K378" s="57">
        <v>9960300</v>
      </c>
      <c r="L378" s="57">
        <v>10566600</v>
      </c>
      <c r="M378" s="57">
        <v>10675400</v>
      </c>
      <c r="N378" s="57">
        <v>10708000</v>
      </c>
      <c r="O378" s="63">
        <v>10537000</v>
      </c>
      <c r="P378" s="47"/>
      <c r="Q378" s="45">
        <f t="shared" si="120"/>
        <v>9327600</v>
      </c>
      <c r="R378" s="47"/>
      <c r="S378" s="47"/>
      <c r="T378" s="47"/>
    </row>
    <row r="379" ht="24.75" customHeight="1" outlineLevel="1" spans="1:20">
      <c r="A379" s="19">
        <v>418</v>
      </c>
      <c r="B379" s="20">
        <v>418</v>
      </c>
      <c r="C379" s="21" t="s">
        <v>323</v>
      </c>
      <c r="D379" s="57">
        <v>576200</v>
      </c>
      <c r="E379" s="57">
        <v>569400</v>
      </c>
      <c r="F379" s="57">
        <v>579600</v>
      </c>
      <c r="G379" s="57">
        <v>579300</v>
      </c>
      <c r="H379" s="57">
        <v>600300</v>
      </c>
      <c r="I379" s="57">
        <v>612400</v>
      </c>
      <c r="J379" s="57">
        <v>625700</v>
      </c>
      <c r="K379" s="57">
        <v>608000</v>
      </c>
      <c r="L379" s="57">
        <v>645000</v>
      </c>
      <c r="M379" s="57">
        <v>651700</v>
      </c>
      <c r="N379" s="57">
        <v>653700</v>
      </c>
      <c r="O379" s="63">
        <v>643200</v>
      </c>
      <c r="P379" s="47"/>
      <c r="Q379" s="45">
        <f t="shared" si="120"/>
        <v>569400</v>
      </c>
      <c r="R379" s="47"/>
      <c r="S379" s="47"/>
      <c r="T379" s="47"/>
    </row>
    <row r="380" ht="24.75" customHeight="1" outlineLevel="1" spans="1:20">
      <c r="A380" s="19">
        <v>419</v>
      </c>
      <c r="B380" s="20">
        <v>419</v>
      </c>
      <c r="C380" s="21" t="s">
        <v>324</v>
      </c>
      <c r="D380" s="57">
        <v>3400</v>
      </c>
      <c r="E380" s="57">
        <v>3400</v>
      </c>
      <c r="F380" s="57">
        <v>3400</v>
      </c>
      <c r="G380" s="57">
        <v>3400</v>
      </c>
      <c r="H380" s="57">
        <v>3500</v>
      </c>
      <c r="I380" s="57">
        <v>3600</v>
      </c>
      <c r="J380" s="57">
        <v>3700</v>
      </c>
      <c r="K380" s="57">
        <v>3600</v>
      </c>
      <c r="L380" s="57">
        <v>3800</v>
      </c>
      <c r="M380" s="57">
        <v>3800</v>
      </c>
      <c r="N380" s="57">
        <v>3800</v>
      </c>
      <c r="O380" s="63">
        <v>3800</v>
      </c>
      <c r="P380" s="47"/>
      <c r="Q380" s="45">
        <f t="shared" si="120"/>
        <v>3400</v>
      </c>
      <c r="R380" s="47"/>
      <c r="S380" s="47"/>
      <c r="T380" s="47"/>
    </row>
    <row r="381" ht="24.75" customHeight="1" outlineLevel="1" spans="1:20">
      <c r="A381" s="19">
        <v>20300</v>
      </c>
      <c r="B381" s="20">
        <v>2130000</v>
      </c>
      <c r="C381" s="21" t="s">
        <v>325</v>
      </c>
      <c r="D381" s="57">
        <f>D382+D383+D389+D390+D391+D392+D393+D394+D395</f>
        <v>236334439.644</v>
      </c>
      <c r="E381" s="57">
        <f>E382+E383+E389+E390+E391+E392+E393+E394+E395</f>
        <v>287685591.363</v>
      </c>
      <c r="F381" s="57">
        <v>261260000</v>
      </c>
      <c r="G381" s="57">
        <v>296700000</v>
      </c>
      <c r="H381" s="57">
        <v>320570000</v>
      </c>
      <c r="I381" s="57">
        <v>330480000</v>
      </c>
      <c r="J381" s="57">
        <v>320250000</v>
      </c>
      <c r="K381" s="57">
        <v>301630000</v>
      </c>
      <c r="L381" s="57">
        <v>299410000</v>
      </c>
      <c r="M381" s="57">
        <v>306760000</v>
      </c>
      <c r="N381" s="57">
        <v>209670000</v>
      </c>
      <c r="O381" s="63">
        <v>374000000</v>
      </c>
      <c r="P381" s="47"/>
      <c r="Q381" s="45">
        <f t="shared" si="120"/>
        <v>287685591.363</v>
      </c>
      <c r="R381" s="47"/>
      <c r="S381" s="47"/>
      <c r="T381" s="47"/>
    </row>
    <row r="382" ht="24.75" customHeight="1" outlineLevel="1" spans="1:20">
      <c r="A382" s="19">
        <v>20310</v>
      </c>
      <c r="B382" s="20">
        <v>2131011</v>
      </c>
      <c r="C382" s="21" t="s">
        <v>32</v>
      </c>
      <c r="D382" s="57">
        <v>0</v>
      </c>
      <c r="E382" s="57">
        <v>0</v>
      </c>
      <c r="F382" s="57">
        <f>+ROUND(E$382,-2)</f>
        <v>0</v>
      </c>
      <c r="G382" s="57">
        <f>+ROUND(E$382,-2)</f>
        <v>0</v>
      </c>
      <c r="H382" s="57">
        <f>+ROUND(E$382,-2)</f>
        <v>0</v>
      </c>
      <c r="I382" s="57">
        <f>+ROUND(E$382,-2)</f>
        <v>0</v>
      </c>
      <c r="J382" s="57">
        <f>+ROUND(E$382,-2)</f>
        <v>0</v>
      </c>
      <c r="K382" s="57">
        <f>+ROUND(E$382,-2)</f>
        <v>0</v>
      </c>
      <c r="L382" s="57">
        <f>+ROUND(E$382,-2)</f>
        <v>0</v>
      </c>
      <c r="M382" s="57">
        <f>+ROUND(E$382,-2)</f>
        <v>0</v>
      </c>
      <c r="N382" s="57">
        <f>+ROUND(E$382,-2)</f>
        <v>0</v>
      </c>
      <c r="O382" s="63">
        <f>+ROUND(E$382,-2)</f>
        <v>0</v>
      </c>
      <c r="P382" s="47"/>
      <c r="Q382" s="45">
        <f t="shared" si="120"/>
        <v>0</v>
      </c>
      <c r="R382" s="47"/>
      <c r="S382" s="47"/>
      <c r="T382" s="47"/>
    </row>
    <row r="383" ht="24.75" customHeight="1" outlineLevel="1" spans="1:20">
      <c r="A383" s="19">
        <v>20320</v>
      </c>
      <c r="B383" s="20">
        <v>2131012</v>
      </c>
      <c r="C383" s="21" t="s">
        <v>33</v>
      </c>
      <c r="D383" s="57">
        <v>236334439.644</v>
      </c>
      <c r="E383" s="57">
        <v>287653091.363</v>
      </c>
      <c r="F383" s="57">
        <f t="shared" ref="F383:O383" si="127">SUM(F384:F388)</f>
        <v>261227500</v>
      </c>
      <c r="G383" s="57">
        <f t="shared" si="127"/>
        <v>296667500</v>
      </c>
      <c r="H383" s="57">
        <f t="shared" si="127"/>
        <v>320537500</v>
      </c>
      <c r="I383" s="57">
        <f t="shared" si="127"/>
        <v>330447500</v>
      </c>
      <c r="J383" s="57">
        <f t="shared" si="127"/>
        <v>320217500</v>
      </c>
      <c r="K383" s="57">
        <f t="shared" si="127"/>
        <v>301597500</v>
      </c>
      <c r="L383" s="57">
        <f t="shared" si="127"/>
        <v>299377500</v>
      </c>
      <c r="M383" s="57">
        <f t="shared" si="127"/>
        <v>306727500</v>
      </c>
      <c r="N383" s="57">
        <f t="shared" si="127"/>
        <v>209637500</v>
      </c>
      <c r="O383" s="63">
        <f t="shared" si="127"/>
        <v>373967500</v>
      </c>
      <c r="P383" s="47"/>
      <c r="Q383" s="45">
        <f t="shared" si="120"/>
        <v>287653091.363</v>
      </c>
      <c r="R383" s="47"/>
      <c r="S383" s="47"/>
      <c r="T383" s="47"/>
    </row>
    <row r="384" ht="24.75" customHeight="1" outlineLevel="1" spans="1:20">
      <c r="A384" s="19">
        <v>311</v>
      </c>
      <c r="B384" s="20">
        <v>311</v>
      </c>
      <c r="C384" s="21" t="s">
        <v>326</v>
      </c>
      <c r="D384" s="57">
        <f>+D383-SUM(D385:D388)</f>
        <v>9234439.64399999</v>
      </c>
      <c r="E384" s="57">
        <f>+E383-SUM(E385:E388)</f>
        <v>11053091.363</v>
      </c>
      <c r="F384" s="57">
        <f>+F381-F382-SUM(F385:F395)</f>
        <v>2627500</v>
      </c>
      <c r="G384" s="57">
        <f t="shared" ref="G384:O384" si="128">+G381-G382-SUM(G385:G395)</f>
        <v>27767500</v>
      </c>
      <c r="H384" s="57">
        <f t="shared" si="128"/>
        <v>44837500</v>
      </c>
      <c r="I384" s="57">
        <f t="shared" si="128"/>
        <v>51347500</v>
      </c>
      <c r="J384" s="57">
        <f t="shared" si="128"/>
        <v>44517500</v>
      </c>
      <c r="K384" s="57">
        <f t="shared" si="128"/>
        <v>30497500</v>
      </c>
      <c r="L384" s="57">
        <f t="shared" si="128"/>
        <v>30477500</v>
      </c>
      <c r="M384" s="57">
        <f t="shared" si="128"/>
        <v>38327500</v>
      </c>
      <c r="N384" s="57">
        <f t="shared" si="128"/>
        <v>337500</v>
      </c>
      <c r="O384" s="63">
        <f t="shared" si="128"/>
        <v>31067500</v>
      </c>
      <c r="P384" s="47"/>
      <c r="Q384" s="45">
        <f t="shared" si="120"/>
        <v>11053091.363</v>
      </c>
      <c r="R384" s="47"/>
      <c r="S384" s="47"/>
      <c r="T384" s="47"/>
    </row>
    <row r="385" ht="24.75" customHeight="1" outlineLevel="1" spans="1:20">
      <c r="A385" s="19">
        <v>312</v>
      </c>
      <c r="B385" s="20">
        <v>312</v>
      </c>
      <c r="C385" s="21" t="s">
        <v>327</v>
      </c>
      <c r="D385" s="57">
        <v>66900000</v>
      </c>
      <c r="E385" s="57">
        <v>66500000</v>
      </c>
      <c r="F385" s="57">
        <v>60400000</v>
      </c>
      <c r="G385" s="57">
        <v>68300000</v>
      </c>
      <c r="H385" s="57">
        <v>73500000</v>
      </c>
      <c r="I385" s="57">
        <v>76100000</v>
      </c>
      <c r="J385" s="57">
        <v>73500000</v>
      </c>
      <c r="K385" s="57">
        <v>70000000</v>
      </c>
      <c r="L385" s="57">
        <v>68300000</v>
      </c>
      <c r="M385" s="57">
        <v>67900000</v>
      </c>
      <c r="N385" s="57">
        <v>64800000</v>
      </c>
      <c r="O385" s="63">
        <v>64000000</v>
      </c>
      <c r="P385" s="47"/>
      <c r="Q385" s="45">
        <f t="shared" si="120"/>
        <v>66500000</v>
      </c>
      <c r="R385" s="47"/>
      <c r="S385" s="47"/>
      <c r="T385" s="47"/>
    </row>
    <row r="386" ht="24.75" customHeight="1" outlineLevel="1" spans="1:20">
      <c r="A386" s="19">
        <v>313</v>
      </c>
      <c r="B386" s="20">
        <v>313</v>
      </c>
      <c r="C386" s="21" t="s">
        <v>328</v>
      </c>
      <c r="D386" s="57">
        <v>140000000</v>
      </c>
      <c r="E386" s="57">
        <v>190000000</v>
      </c>
      <c r="F386" s="57">
        <v>180000000</v>
      </c>
      <c r="G386" s="57">
        <v>180000000</v>
      </c>
      <c r="H386" s="57">
        <v>180000000</v>
      </c>
      <c r="I386" s="57">
        <v>180000000</v>
      </c>
      <c r="J386" s="57">
        <v>180000000</v>
      </c>
      <c r="K386" s="57">
        <v>180000000</v>
      </c>
      <c r="L386" s="57">
        <v>180000000</v>
      </c>
      <c r="M386" s="57">
        <v>180000000</v>
      </c>
      <c r="N386" s="57">
        <v>125000000</v>
      </c>
      <c r="O386" s="63">
        <v>259600000</v>
      </c>
      <c r="P386" s="47"/>
      <c r="Q386" s="45">
        <f t="shared" si="120"/>
        <v>190000000</v>
      </c>
      <c r="R386" s="47"/>
      <c r="S386" s="47"/>
      <c r="T386" s="47"/>
    </row>
    <row r="387" ht="24.75" customHeight="1" outlineLevel="1" spans="1:20">
      <c r="A387" s="19">
        <v>314</v>
      </c>
      <c r="B387" s="20">
        <v>314</v>
      </c>
      <c r="C387" s="21" t="s">
        <v>329</v>
      </c>
      <c r="D387" s="57">
        <v>20200000</v>
      </c>
      <c r="E387" s="57">
        <v>20100000</v>
      </c>
      <c r="F387" s="57">
        <v>18200000</v>
      </c>
      <c r="G387" s="57">
        <v>20600000</v>
      </c>
      <c r="H387" s="57">
        <v>22200000</v>
      </c>
      <c r="I387" s="57">
        <v>23000000</v>
      </c>
      <c r="J387" s="57">
        <v>22200000</v>
      </c>
      <c r="K387" s="57">
        <v>21100000</v>
      </c>
      <c r="L387" s="57">
        <v>20600000</v>
      </c>
      <c r="M387" s="57">
        <v>20500000</v>
      </c>
      <c r="N387" s="57">
        <v>19500000</v>
      </c>
      <c r="O387" s="63">
        <v>19300000</v>
      </c>
      <c r="P387" s="47"/>
      <c r="Q387" s="45">
        <f t="shared" si="120"/>
        <v>20100000</v>
      </c>
      <c r="R387" s="47"/>
      <c r="S387" s="47"/>
      <c r="T387" s="47"/>
    </row>
    <row r="388" ht="24.75" customHeight="1" outlineLevel="1" spans="1:20">
      <c r="A388" s="19">
        <v>315</v>
      </c>
      <c r="B388" s="20">
        <v>315</v>
      </c>
      <c r="C388" s="21" t="s">
        <v>330</v>
      </c>
      <c r="D388" s="57">
        <v>0</v>
      </c>
      <c r="E388" s="57">
        <v>0</v>
      </c>
      <c r="F388" s="57">
        <v>0</v>
      </c>
      <c r="G388" s="57">
        <v>0</v>
      </c>
      <c r="H388" s="57">
        <v>0</v>
      </c>
      <c r="I388" s="57">
        <v>0</v>
      </c>
      <c r="J388" s="57">
        <v>0</v>
      </c>
      <c r="K388" s="57">
        <v>0</v>
      </c>
      <c r="L388" s="57">
        <v>0</v>
      </c>
      <c r="M388" s="57">
        <v>0</v>
      </c>
      <c r="N388" s="57">
        <v>0</v>
      </c>
      <c r="O388" s="63">
        <v>0</v>
      </c>
      <c r="P388" s="47"/>
      <c r="Q388" s="45">
        <f t="shared" si="120"/>
        <v>0</v>
      </c>
      <c r="R388" s="47"/>
      <c r="S388" s="47"/>
      <c r="T388" s="47"/>
    </row>
    <row r="389" ht="24.75" customHeight="1" outlineLevel="1" spans="1:20">
      <c r="A389" s="19">
        <v>20330</v>
      </c>
      <c r="B389" s="20">
        <v>2131013</v>
      </c>
      <c r="C389" s="21" t="s">
        <v>34</v>
      </c>
      <c r="D389" s="57">
        <v>0</v>
      </c>
      <c r="E389" s="57">
        <v>0</v>
      </c>
      <c r="F389" s="57">
        <f>ROUND(Q$389,-2)</f>
        <v>0</v>
      </c>
      <c r="G389" s="57">
        <f>ROUND(Q$389,-2)</f>
        <v>0</v>
      </c>
      <c r="H389" s="57">
        <f>ROUND(Q$389,-2)</f>
        <v>0</v>
      </c>
      <c r="I389" s="57">
        <f>ROUND(Q$389,-2)</f>
        <v>0</v>
      </c>
      <c r="J389" s="57">
        <f>ROUND(Q$389,-2)</f>
        <v>0</v>
      </c>
      <c r="K389" s="57">
        <f>ROUND(Q$389,-2)</f>
        <v>0</v>
      </c>
      <c r="L389" s="57">
        <f>ROUND(Q$389,-2)</f>
        <v>0</v>
      </c>
      <c r="M389" s="57">
        <f>ROUND(Q$389,-2)</f>
        <v>0</v>
      </c>
      <c r="N389" s="57">
        <f>ROUND(Q$389,-2)</f>
        <v>0</v>
      </c>
      <c r="O389" s="63">
        <f>ROUND(Q$389,-2)</f>
        <v>0</v>
      </c>
      <c r="P389" s="47"/>
      <c r="Q389" s="45">
        <f t="shared" si="120"/>
        <v>0</v>
      </c>
      <c r="R389" s="47"/>
      <c r="S389" s="47"/>
      <c r="T389" s="47"/>
    </row>
    <row r="390" ht="24.75" customHeight="1" outlineLevel="1" spans="1:20">
      <c r="A390" s="19">
        <v>20340</v>
      </c>
      <c r="B390" s="20">
        <v>2131014</v>
      </c>
      <c r="C390" s="71" t="s">
        <v>331</v>
      </c>
      <c r="D390" s="57">
        <v>0</v>
      </c>
      <c r="E390" s="57">
        <v>0</v>
      </c>
      <c r="F390" s="57">
        <f>ROUND(Q$390,-2)</f>
        <v>0</v>
      </c>
      <c r="G390" s="57">
        <f>ROUND(Q$390,-2)</f>
        <v>0</v>
      </c>
      <c r="H390" s="57">
        <f>ROUND(Q$390,-2)</f>
        <v>0</v>
      </c>
      <c r="I390" s="57">
        <f>ROUND(Q$390,-2)</f>
        <v>0</v>
      </c>
      <c r="J390" s="57">
        <f>ROUND(Q$390,-2)</f>
        <v>0</v>
      </c>
      <c r="K390" s="57">
        <f>ROUND(Q$390,-2)</f>
        <v>0</v>
      </c>
      <c r="L390" s="57">
        <f>ROUND(Q$390,-2)</f>
        <v>0</v>
      </c>
      <c r="M390" s="57">
        <f>ROUND(Q$390,-2)</f>
        <v>0</v>
      </c>
      <c r="N390" s="57">
        <f>ROUND(Q$390,-2)</f>
        <v>0</v>
      </c>
      <c r="O390" s="63">
        <f>ROUND(Q$390,-2)</f>
        <v>0</v>
      </c>
      <c r="P390" s="47"/>
      <c r="Q390" s="45">
        <f t="shared" si="120"/>
        <v>0</v>
      </c>
      <c r="R390" s="47"/>
      <c r="S390" s="47"/>
      <c r="T390" s="47"/>
    </row>
    <row r="391" ht="24.75" customHeight="1" outlineLevel="1" spans="1:20">
      <c r="A391" s="19">
        <v>20350</v>
      </c>
      <c r="B391" s="20">
        <v>2131015</v>
      </c>
      <c r="C391" s="71" t="s">
        <v>332</v>
      </c>
      <c r="D391" s="57">
        <v>0</v>
      </c>
      <c r="E391" s="57">
        <v>0</v>
      </c>
      <c r="F391" s="57">
        <f>ROUND(Q$391,-2)</f>
        <v>0</v>
      </c>
      <c r="G391" s="57">
        <f>ROUND(Q$391,-2)</f>
        <v>0</v>
      </c>
      <c r="H391" s="57">
        <f>ROUND(Q$391,-2)</f>
        <v>0</v>
      </c>
      <c r="I391" s="57">
        <f>ROUND(Q$391,-2)</f>
        <v>0</v>
      </c>
      <c r="J391" s="57">
        <f>ROUND(Q$391,-2)</f>
        <v>0</v>
      </c>
      <c r="K391" s="57">
        <f>ROUND(Q$391,-2)</f>
        <v>0</v>
      </c>
      <c r="L391" s="57">
        <f>ROUND(Q$391,-2)</f>
        <v>0</v>
      </c>
      <c r="M391" s="57">
        <f>ROUND(Q$391,-2)</f>
        <v>0</v>
      </c>
      <c r="N391" s="57">
        <f>ROUND(Q$391,-2)</f>
        <v>0</v>
      </c>
      <c r="O391" s="63">
        <f>ROUND(Q$391,-2)</f>
        <v>0</v>
      </c>
      <c r="P391" s="47"/>
      <c r="Q391" s="45">
        <f t="shared" si="120"/>
        <v>0</v>
      </c>
      <c r="R391" s="47"/>
      <c r="S391" s="47"/>
      <c r="T391" s="47"/>
    </row>
    <row r="392" ht="24.75" customHeight="1" outlineLevel="1" spans="1:20">
      <c r="A392" s="19">
        <v>20360</v>
      </c>
      <c r="B392" s="20">
        <v>2131016</v>
      </c>
      <c r="C392" s="21" t="s">
        <v>333</v>
      </c>
      <c r="D392" s="57">
        <v>0</v>
      </c>
      <c r="E392" s="57">
        <v>0</v>
      </c>
      <c r="F392" s="57">
        <f>ROUND(Q$392,-2)</f>
        <v>0</v>
      </c>
      <c r="G392" s="57">
        <f>ROUND(Q$392,-2)</f>
        <v>0</v>
      </c>
      <c r="H392" s="57">
        <f>ROUND(Q$392,-2)</f>
        <v>0</v>
      </c>
      <c r="I392" s="57">
        <f>ROUND(Q$392,-2)</f>
        <v>0</v>
      </c>
      <c r="J392" s="57">
        <f>ROUND(Q$392,-2)</f>
        <v>0</v>
      </c>
      <c r="K392" s="57">
        <f>ROUND(Q$392,-2)</f>
        <v>0</v>
      </c>
      <c r="L392" s="57">
        <f>ROUND(Q$392,-2)</f>
        <v>0</v>
      </c>
      <c r="M392" s="57">
        <f>ROUND(Q$392,-2)</f>
        <v>0</v>
      </c>
      <c r="N392" s="57">
        <f>ROUND(Q$392,-2)</f>
        <v>0</v>
      </c>
      <c r="O392" s="63">
        <f>ROUND(Q$392,-2)</f>
        <v>0</v>
      </c>
      <c r="P392" s="47"/>
      <c r="Q392" s="45">
        <f t="shared" si="120"/>
        <v>0</v>
      </c>
      <c r="R392" s="47"/>
      <c r="S392" s="47"/>
      <c r="T392" s="47"/>
    </row>
    <row r="393" ht="24.75" customHeight="1" outlineLevel="1" spans="1:20">
      <c r="A393" s="19">
        <v>25201</v>
      </c>
      <c r="B393" s="20">
        <v>2131017</v>
      </c>
      <c r="C393" s="21" t="s">
        <v>334</v>
      </c>
      <c r="D393" s="57">
        <v>0</v>
      </c>
      <c r="E393" s="57">
        <v>32500</v>
      </c>
      <c r="F393" s="57">
        <f>ROUND(Q$393,-2)</f>
        <v>32500</v>
      </c>
      <c r="G393" s="57">
        <f>ROUND(Q$393,-2)</f>
        <v>32500</v>
      </c>
      <c r="H393" s="57">
        <f>ROUND(Q$393,-2)</f>
        <v>32500</v>
      </c>
      <c r="I393" s="57">
        <f>ROUND(Q$393,-2)</f>
        <v>32500</v>
      </c>
      <c r="J393" s="57">
        <f>ROUND(Q$393,-2)</f>
        <v>32500</v>
      </c>
      <c r="K393" s="57">
        <f>ROUND(Q$393,-2)</f>
        <v>32500</v>
      </c>
      <c r="L393" s="57">
        <f>ROUND(Q$393,-2)</f>
        <v>32500</v>
      </c>
      <c r="M393" s="57">
        <f>ROUND(Q$393,-2)</f>
        <v>32500</v>
      </c>
      <c r="N393" s="57">
        <f>ROUND(Q$393,-2)</f>
        <v>32500</v>
      </c>
      <c r="O393" s="63">
        <f>ROUND(Q$393,-2)</f>
        <v>32500</v>
      </c>
      <c r="P393" s="47"/>
      <c r="Q393" s="45">
        <f t="shared" si="120"/>
        <v>32500</v>
      </c>
      <c r="R393" s="47"/>
      <c r="S393" s="47"/>
      <c r="T393" s="47"/>
    </row>
    <row r="394" ht="24.75" customHeight="1" outlineLevel="1" spans="1:20">
      <c r="A394" s="19">
        <v>25203</v>
      </c>
      <c r="B394" s="20">
        <v>2131018</v>
      </c>
      <c r="C394" s="21" t="s">
        <v>335</v>
      </c>
      <c r="D394" s="57">
        <v>0</v>
      </c>
      <c r="E394" s="57">
        <v>0</v>
      </c>
      <c r="F394" s="57">
        <f>ROUND(Q$394,-2)</f>
        <v>0</v>
      </c>
      <c r="G394" s="57">
        <f>ROUND(Q$394,-2)</f>
        <v>0</v>
      </c>
      <c r="H394" s="57">
        <f>ROUND(Q$394,-2)</f>
        <v>0</v>
      </c>
      <c r="I394" s="57">
        <f>ROUND(Q$394,-2)</f>
        <v>0</v>
      </c>
      <c r="J394" s="57">
        <f>ROUND(Q$394,-2)</f>
        <v>0</v>
      </c>
      <c r="K394" s="57">
        <f>ROUND(Q$394,-2)</f>
        <v>0</v>
      </c>
      <c r="L394" s="57">
        <f>ROUND(Q$394,-2)</f>
        <v>0</v>
      </c>
      <c r="M394" s="57">
        <f>ROUND(Q$394,-2)</f>
        <v>0</v>
      </c>
      <c r="N394" s="57">
        <f>ROUND(Q$394,-2)</f>
        <v>0</v>
      </c>
      <c r="O394" s="63">
        <f>ROUND(Q$394,-2)</f>
        <v>0</v>
      </c>
      <c r="P394" s="47"/>
      <c r="Q394" s="45">
        <f t="shared" si="120"/>
        <v>0</v>
      </c>
      <c r="R394" s="47"/>
      <c r="S394" s="47"/>
      <c r="T394" s="47"/>
    </row>
    <row r="395" ht="24.75" customHeight="1" outlineLevel="1" spans="1:20">
      <c r="A395" s="19">
        <v>25204</v>
      </c>
      <c r="B395" s="20">
        <v>2131019</v>
      </c>
      <c r="C395" s="21" t="s">
        <v>336</v>
      </c>
      <c r="D395" s="57">
        <v>0</v>
      </c>
      <c r="E395" s="57">
        <v>0</v>
      </c>
      <c r="F395" s="57">
        <f>ROUND(Q$395,-2)</f>
        <v>0</v>
      </c>
      <c r="G395" s="57">
        <f>ROUND(Q$395,-2)</f>
        <v>0</v>
      </c>
      <c r="H395" s="57">
        <f>ROUND(Q$395,-2)</f>
        <v>0</v>
      </c>
      <c r="I395" s="57">
        <f>ROUND(Q$395,-2)</f>
        <v>0</v>
      </c>
      <c r="J395" s="57">
        <f>ROUND(Q$395,-2)</f>
        <v>0</v>
      </c>
      <c r="K395" s="57">
        <f>ROUND(Q$395,-2)</f>
        <v>0</v>
      </c>
      <c r="L395" s="57">
        <f>ROUND(Q$395,-2)</f>
        <v>0</v>
      </c>
      <c r="M395" s="57">
        <f>ROUND(Q$395,-2)</f>
        <v>0</v>
      </c>
      <c r="N395" s="57">
        <f>ROUND(Q$395,-2)</f>
        <v>0</v>
      </c>
      <c r="O395" s="63">
        <f>ROUND(Q$395,-2)</f>
        <v>0</v>
      </c>
      <c r="P395" s="47"/>
      <c r="Q395" s="45">
        <f t="shared" si="120"/>
        <v>0</v>
      </c>
      <c r="R395" s="47"/>
      <c r="S395" s="47"/>
      <c r="T395" s="47"/>
    </row>
    <row r="396" ht="24.75" customHeight="1" outlineLevel="1" spans="1:20">
      <c r="A396" s="19"/>
      <c r="B396" s="20">
        <v>602</v>
      </c>
      <c r="C396" s="21" t="s">
        <v>337</v>
      </c>
      <c r="D396" s="57">
        <f t="shared" ref="D396:O396" si="129">D381+D372+D369</f>
        <v>1424281262.331</v>
      </c>
      <c r="E396" s="57">
        <f t="shared" si="129"/>
        <v>1452194902.336</v>
      </c>
      <c r="F396" s="57">
        <f t="shared" si="129"/>
        <v>1437560000</v>
      </c>
      <c r="G396" s="57">
        <f t="shared" si="129"/>
        <v>1574000000</v>
      </c>
      <c r="H396" s="57">
        <f t="shared" si="129"/>
        <v>1479970000</v>
      </c>
      <c r="I396" s="57">
        <f t="shared" si="129"/>
        <v>1522280000</v>
      </c>
      <c r="J396" s="57">
        <f t="shared" si="129"/>
        <v>1505850000</v>
      </c>
      <c r="K396" s="57">
        <f t="shared" si="129"/>
        <v>1533230000</v>
      </c>
      <c r="L396" s="57">
        <f t="shared" si="129"/>
        <v>1600410000</v>
      </c>
      <c r="M396" s="57">
        <f t="shared" si="129"/>
        <v>1492860000</v>
      </c>
      <c r="N396" s="57">
        <f t="shared" si="129"/>
        <v>1379970000</v>
      </c>
      <c r="O396" s="63">
        <f t="shared" si="129"/>
        <v>1731700000</v>
      </c>
      <c r="P396" s="47"/>
      <c r="Q396" s="45">
        <f t="shared" si="120"/>
        <v>1452194902.336</v>
      </c>
      <c r="R396" s="47"/>
      <c r="S396" s="47"/>
      <c r="T396" s="47"/>
    </row>
    <row r="397" ht="24.75" customHeight="1" spans="1:20">
      <c r="A397" s="48" t="s">
        <v>338</v>
      </c>
      <c r="B397" s="49"/>
      <c r="C397" s="50" t="s">
        <v>103</v>
      </c>
      <c r="D397" s="51">
        <f t="shared" ref="D397:O397" si="130">D398+D418+D430+D434+D437+D468+D471</f>
        <v>18402078.899</v>
      </c>
      <c r="E397" s="51">
        <f t="shared" si="130"/>
        <v>19869536.588</v>
      </c>
      <c r="F397" s="51">
        <f t="shared" si="130"/>
        <v>10789800</v>
      </c>
      <c r="G397" s="51">
        <f t="shared" si="130"/>
        <v>10946700</v>
      </c>
      <c r="H397" s="51">
        <f t="shared" si="130"/>
        <v>10943000</v>
      </c>
      <c r="I397" s="51">
        <f t="shared" si="130"/>
        <v>10939300</v>
      </c>
      <c r="J397" s="51">
        <f t="shared" si="130"/>
        <v>10944900</v>
      </c>
      <c r="K397" s="51">
        <f t="shared" si="130"/>
        <v>10946700</v>
      </c>
      <c r="L397" s="51">
        <f t="shared" si="130"/>
        <v>16482200</v>
      </c>
      <c r="M397" s="51">
        <f t="shared" si="130"/>
        <v>16482200</v>
      </c>
      <c r="N397" s="51">
        <f t="shared" si="130"/>
        <v>16482200</v>
      </c>
      <c r="O397" s="53">
        <f t="shared" si="130"/>
        <v>22942500</v>
      </c>
      <c r="P397" s="47"/>
      <c r="Q397" s="55">
        <f t="shared" si="120"/>
        <v>19869536.588</v>
      </c>
      <c r="R397" s="47"/>
      <c r="S397" s="47"/>
      <c r="T397" s="47"/>
    </row>
    <row r="398" ht="24.75" customHeight="1" outlineLevel="1" spans="1:20">
      <c r="A398" s="19">
        <v>21000</v>
      </c>
      <c r="B398" s="20">
        <v>2150000</v>
      </c>
      <c r="C398" s="21" t="s">
        <v>339</v>
      </c>
      <c r="D398" s="57">
        <f t="shared" ref="D398:O398" si="131">+D399+D400+D410+D411+D415+D416+D417</f>
        <v>0</v>
      </c>
      <c r="E398" s="57">
        <f t="shared" si="131"/>
        <v>0</v>
      </c>
      <c r="F398" s="57">
        <f t="shared" si="131"/>
        <v>0</v>
      </c>
      <c r="G398" s="57">
        <f t="shared" si="131"/>
        <v>0</v>
      </c>
      <c r="H398" s="57">
        <f t="shared" si="131"/>
        <v>0</v>
      </c>
      <c r="I398" s="57">
        <f t="shared" si="131"/>
        <v>0</v>
      </c>
      <c r="J398" s="57">
        <f t="shared" si="131"/>
        <v>0</v>
      </c>
      <c r="K398" s="57">
        <f t="shared" si="131"/>
        <v>0</v>
      </c>
      <c r="L398" s="57">
        <f t="shared" si="131"/>
        <v>0</v>
      </c>
      <c r="M398" s="57">
        <f t="shared" si="131"/>
        <v>0</v>
      </c>
      <c r="N398" s="57">
        <f t="shared" si="131"/>
        <v>0</v>
      </c>
      <c r="O398" s="63">
        <f t="shared" si="131"/>
        <v>0</v>
      </c>
      <c r="P398" s="47"/>
      <c r="Q398" s="45">
        <f t="shared" si="120"/>
        <v>0</v>
      </c>
      <c r="R398" s="47"/>
      <c r="S398" s="47"/>
      <c r="T398" s="47"/>
    </row>
    <row r="399" ht="24.75" customHeight="1" outlineLevel="1" spans="1:20">
      <c r="A399" s="19">
        <v>21100</v>
      </c>
      <c r="B399" s="20">
        <v>2151111</v>
      </c>
      <c r="C399" s="21" t="s">
        <v>340</v>
      </c>
      <c r="D399" s="57">
        <v>0</v>
      </c>
      <c r="E399" s="57">
        <v>0</v>
      </c>
      <c r="F399" s="57">
        <f>ROUND(Q$399,-2)</f>
        <v>0</v>
      </c>
      <c r="G399" s="57">
        <f>ROUND(Q$399,-2)</f>
        <v>0</v>
      </c>
      <c r="H399" s="57">
        <f>ROUND(Q$399,-2)</f>
        <v>0</v>
      </c>
      <c r="I399" s="57">
        <f>ROUND(Q$399,-2)</f>
        <v>0</v>
      </c>
      <c r="J399" s="57">
        <f>ROUND(Q$399,-2)</f>
        <v>0</v>
      </c>
      <c r="K399" s="57">
        <f>ROUND(Q$399,-2)</f>
        <v>0</v>
      </c>
      <c r="L399" s="57">
        <f>ROUND(Q$399,-2)</f>
        <v>0</v>
      </c>
      <c r="M399" s="57">
        <f>ROUND(Q$399,-2)</f>
        <v>0</v>
      </c>
      <c r="N399" s="57">
        <f>ROUND(Q$399,-2)</f>
        <v>0</v>
      </c>
      <c r="O399" s="63">
        <f>ROUND(Q$399,-2)</f>
        <v>0</v>
      </c>
      <c r="P399" s="47"/>
      <c r="Q399" s="45">
        <f t="shared" si="120"/>
        <v>0</v>
      </c>
      <c r="R399" s="47"/>
      <c r="S399" s="47"/>
      <c r="T399" s="47"/>
    </row>
    <row r="400" ht="24.75" customHeight="1" outlineLevel="1" spans="1:20">
      <c r="A400" s="19">
        <v>21200</v>
      </c>
      <c r="B400" s="20">
        <v>2152100</v>
      </c>
      <c r="C400" s="21" t="s">
        <v>341</v>
      </c>
      <c r="D400" s="57">
        <f t="shared" ref="D400:O400" si="132">+D401+D409</f>
        <v>0</v>
      </c>
      <c r="E400" s="57">
        <f t="shared" si="132"/>
        <v>0</v>
      </c>
      <c r="F400" s="57">
        <f t="shared" si="132"/>
        <v>0</v>
      </c>
      <c r="G400" s="57">
        <f t="shared" si="132"/>
        <v>0</v>
      </c>
      <c r="H400" s="57">
        <f t="shared" si="132"/>
        <v>0</v>
      </c>
      <c r="I400" s="57">
        <f t="shared" si="132"/>
        <v>0</v>
      </c>
      <c r="J400" s="57">
        <f t="shared" si="132"/>
        <v>0</v>
      </c>
      <c r="K400" s="57">
        <f t="shared" si="132"/>
        <v>0</v>
      </c>
      <c r="L400" s="57">
        <f t="shared" si="132"/>
        <v>0</v>
      </c>
      <c r="M400" s="57">
        <f t="shared" si="132"/>
        <v>0</v>
      </c>
      <c r="N400" s="57">
        <f t="shared" si="132"/>
        <v>0</v>
      </c>
      <c r="O400" s="63">
        <f t="shared" si="132"/>
        <v>0</v>
      </c>
      <c r="P400" s="47"/>
      <c r="Q400" s="45">
        <f t="shared" si="120"/>
        <v>0</v>
      </c>
      <c r="R400" s="47"/>
      <c r="S400" s="47"/>
      <c r="T400" s="47"/>
    </row>
    <row r="401" ht="24.75" customHeight="1" outlineLevel="1" spans="1:20">
      <c r="A401" s="19">
        <v>21210</v>
      </c>
      <c r="B401" s="20">
        <v>2152110</v>
      </c>
      <c r="C401" s="21" t="s">
        <v>342</v>
      </c>
      <c r="D401" s="57">
        <f t="shared" ref="D401:O401" si="133">+D402+D403+D404</f>
        <v>0</v>
      </c>
      <c r="E401" s="57">
        <f t="shared" si="133"/>
        <v>0</v>
      </c>
      <c r="F401" s="57">
        <f t="shared" si="133"/>
        <v>0</v>
      </c>
      <c r="G401" s="57">
        <f t="shared" si="133"/>
        <v>0</v>
      </c>
      <c r="H401" s="57">
        <f t="shared" si="133"/>
        <v>0</v>
      </c>
      <c r="I401" s="57">
        <f t="shared" si="133"/>
        <v>0</v>
      </c>
      <c r="J401" s="57">
        <f t="shared" si="133"/>
        <v>0</v>
      </c>
      <c r="K401" s="57">
        <f t="shared" si="133"/>
        <v>0</v>
      </c>
      <c r="L401" s="57">
        <f t="shared" si="133"/>
        <v>0</v>
      </c>
      <c r="M401" s="57">
        <f t="shared" si="133"/>
        <v>0</v>
      </c>
      <c r="N401" s="57">
        <f t="shared" si="133"/>
        <v>0</v>
      </c>
      <c r="O401" s="63">
        <f t="shared" si="133"/>
        <v>0</v>
      </c>
      <c r="P401" s="47"/>
      <c r="Q401" s="45">
        <f t="shared" si="120"/>
        <v>0</v>
      </c>
      <c r="R401" s="47"/>
      <c r="S401" s="47"/>
      <c r="T401" s="47"/>
    </row>
    <row r="402" ht="24.75" customHeight="1" outlineLevel="1" spans="1:20">
      <c r="A402" s="19">
        <v>21220</v>
      </c>
      <c r="B402" s="20">
        <v>2152111</v>
      </c>
      <c r="C402" s="21" t="s">
        <v>343</v>
      </c>
      <c r="D402" s="57">
        <v>0</v>
      </c>
      <c r="E402" s="57">
        <v>0</v>
      </c>
      <c r="F402" s="57">
        <f>ROUND(Q$402,-2)</f>
        <v>0</v>
      </c>
      <c r="G402" s="57">
        <f>ROUND(Q$402,-2)</f>
        <v>0</v>
      </c>
      <c r="H402" s="57">
        <f>ROUND(Q$402,-2)</f>
        <v>0</v>
      </c>
      <c r="I402" s="57">
        <f>ROUND(Q$402,-2)</f>
        <v>0</v>
      </c>
      <c r="J402" s="57">
        <f>ROUND(Q$402,-2)</f>
        <v>0</v>
      </c>
      <c r="K402" s="57">
        <f>ROUND(Q$402,-2)</f>
        <v>0</v>
      </c>
      <c r="L402" s="57">
        <f>ROUND(Q$402,-2)</f>
        <v>0</v>
      </c>
      <c r="M402" s="57">
        <f>ROUND(Q$402,-2)</f>
        <v>0</v>
      </c>
      <c r="N402" s="57">
        <f>ROUND(Q$402,-2)</f>
        <v>0</v>
      </c>
      <c r="O402" s="63">
        <f>ROUND(Q$402,-2)</f>
        <v>0</v>
      </c>
      <c r="P402" s="47"/>
      <c r="Q402" s="45">
        <f t="shared" si="120"/>
        <v>0</v>
      </c>
      <c r="R402" s="47"/>
      <c r="S402" s="47"/>
      <c r="T402" s="47"/>
    </row>
    <row r="403" ht="24.75" customHeight="1" outlineLevel="1" spans="1:20">
      <c r="A403" s="19">
        <v>21230</v>
      </c>
      <c r="B403" s="20">
        <v>2152112</v>
      </c>
      <c r="C403" s="21" t="s">
        <v>344</v>
      </c>
      <c r="D403" s="57">
        <v>0</v>
      </c>
      <c r="E403" s="57">
        <v>0</v>
      </c>
      <c r="F403" s="57">
        <f>ROUND(Q$403,-2)</f>
        <v>0</v>
      </c>
      <c r="G403" s="57">
        <f>ROUND(Q$403,-2)</f>
        <v>0</v>
      </c>
      <c r="H403" s="57">
        <f>ROUND(Q$403,-2)</f>
        <v>0</v>
      </c>
      <c r="I403" s="57">
        <f>ROUND(Q$403,-2)</f>
        <v>0</v>
      </c>
      <c r="J403" s="57">
        <f>ROUND(Q$403,-2)</f>
        <v>0</v>
      </c>
      <c r="K403" s="57">
        <f>ROUND(Q$403,-2)</f>
        <v>0</v>
      </c>
      <c r="L403" s="57">
        <f>ROUND(Q$403,-2)</f>
        <v>0</v>
      </c>
      <c r="M403" s="57">
        <f>ROUND(Q$403,-2)</f>
        <v>0</v>
      </c>
      <c r="N403" s="57">
        <f>ROUND(Q$403,-2)</f>
        <v>0</v>
      </c>
      <c r="O403" s="63">
        <f>ROUND(Q$403,-2)</f>
        <v>0</v>
      </c>
      <c r="P403" s="47"/>
      <c r="Q403" s="45">
        <f t="shared" si="120"/>
        <v>0</v>
      </c>
      <c r="R403" s="47"/>
      <c r="S403" s="47"/>
      <c r="T403" s="47"/>
    </row>
    <row r="404" ht="24.75" customHeight="1" outlineLevel="1" spans="1:20">
      <c r="A404" s="19">
        <v>21240</v>
      </c>
      <c r="B404" s="20">
        <v>2152190</v>
      </c>
      <c r="C404" s="21" t="s">
        <v>66</v>
      </c>
      <c r="D404" s="57">
        <f t="shared" ref="D404:O404" si="134">+SUM(D405:D408)</f>
        <v>0</v>
      </c>
      <c r="E404" s="57">
        <f t="shared" si="134"/>
        <v>0</v>
      </c>
      <c r="F404" s="57">
        <f t="shared" si="134"/>
        <v>0</v>
      </c>
      <c r="G404" s="57">
        <f t="shared" si="134"/>
        <v>0</v>
      </c>
      <c r="H404" s="57">
        <f t="shared" si="134"/>
        <v>0</v>
      </c>
      <c r="I404" s="57">
        <f t="shared" si="134"/>
        <v>0</v>
      </c>
      <c r="J404" s="57">
        <f t="shared" si="134"/>
        <v>0</v>
      </c>
      <c r="K404" s="57">
        <f t="shared" si="134"/>
        <v>0</v>
      </c>
      <c r="L404" s="57">
        <f t="shared" si="134"/>
        <v>0</v>
      </c>
      <c r="M404" s="57">
        <f t="shared" si="134"/>
        <v>0</v>
      </c>
      <c r="N404" s="57">
        <f t="shared" si="134"/>
        <v>0</v>
      </c>
      <c r="O404" s="63">
        <f t="shared" si="134"/>
        <v>0</v>
      </c>
      <c r="P404" s="47"/>
      <c r="Q404" s="45">
        <f t="shared" si="120"/>
        <v>0</v>
      </c>
      <c r="R404" s="47"/>
      <c r="S404" s="47"/>
      <c r="T404" s="47"/>
    </row>
    <row r="405" ht="24.75" customHeight="1" outlineLevel="1" spans="1:20">
      <c r="A405" s="19">
        <v>21241</v>
      </c>
      <c r="B405" s="20">
        <v>2152191</v>
      </c>
      <c r="C405" s="21" t="s">
        <v>345</v>
      </c>
      <c r="D405" s="57">
        <v>0</v>
      </c>
      <c r="E405" s="57">
        <v>0</v>
      </c>
      <c r="F405" s="57">
        <f>ROUND(Q$405,-2)</f>
        <v>0</v>
      </c>
      <c r="G405" s="57">
        <f>ROUND(Q$405,-2)</f>
        <v>0</v>
      </c>
      <c r="H405" s="57">
        <f>ROUND(Q$405,-2)</f>
        <v>0</v>
      </c>
      <c r="I405" s="57">
        <f>ROUND(Q$405,-2)</f>
        <v>0</v>
      </c>
      <c r="J405" s="57">
        <f>ROUND(Q$405,-2)</f>
        <v>0</v>
      </c>
      <c r="K405" s="57">
        <f>ROUND(Q$405,-2)</f>
        <v>0</v>
      </c>
      <c r="L405" s="57">
        <f>ROUND(Q$405,-2)</f>
        <v>0</v>
      </c>
      <c r="M405" s="57">
        <f>ROUND(Q$405,-2)</f>
        <v>0</v>
      </c>
      <c r="N405" s="57">
        <f>ROUND(Q$405,-2)</f>
        <v>0</v>
      </c>
      <c r="O405" s="63">
        <f>ROUND(Q$405,-2)</f>
        <v>0</v>
      </c>
      <c r="P405" s="47"/>
      <c r="Q405" s="45">
        <f t="shared" si="120"/>
        <v>0</v>
      </c>
      <c r="R405" s="47"/>
      <c r="S405" s="47"/>
      <c r="T405" s="47"/>
    </row>
    <row r="406" ht="24.75" customHeight="1" outlineLevel="1" spans="1:20">
      <c r="A406" s="19">
        <v>21242</v>
      </c>
      <c r="B406" s="20">
        <v>2152192</v>
      </c>
      <c r="C406" s="21" t="s">
        <v>346</v>
      </c>
      <c r="D406" s="57">
        <v>0</v>
      </c>
      <c r="E406" s="57">
        <v>0</v>
      </c>
      <c r="F406" s="57">
        <f>ROUND(Q$406,-2)</f>
        <v>0</v>
      </c>
      <c r="G406" s="57">
        <f>ROUND(Q$406,-2)</f>
        <v>0</v>
      </c>
      <c r="H406" s="57">
        <f>ROUND(Q$406,-2)</f>
        <v>0</v>
      </c>
      <c r="I406" s="57">
        <f>ROUND(Q$406,-2)</f>
        <v>0</v>
      </c>
      <c r="J406" s="57">
        <f>ROUND(Q$406,-2)</f>
        <v>0</v>
      </c>
      <c r="K406" s="57">
        <f>ROUND(Q$406,-2)</f>
        <v>0</v>
      </c>
      <c r="L406" s="57">
        <f>ROUND(Q$406,-2)</f>
        <v>0</v>
      </c>
      <c r="M406" s="57">
        <f>ROUND(Q$406,-2)</f>
        <v>0</v>
      </c>
      <c r="N406" s="57">
        <f>ROUND(Q$406,-2)</f>
        <v>0</v>
      </c>
      <c r="O406" s="63">
        <f>ROUND(Q$406,-2)</f>
        <v>0</v>
      </c>
      <c r="P406" s="47"/>
      <c r="Q406" s="45">
        <f t="shared" si="120"/>
        <v>0</v>
      </c>
      <c r="R406" s="47"/>
      <c r="S406" s="47"/>
      <c r="T406" s="47"/>
    </row>
    <row r="407" ht="24.75" customHeight="1" outlineLevel="1" spans="1:20">
      <c r="A407" s="19">
        <v>21243</v>
      </c>
      <c r="B407" s="20">
        <v>2152193</v>
      </c>
      <c r="C407" s="21" t="s">
        <v>347</v>
      </c>
      <c r="D407" s="57">
        <v>0</v>
      </c>
      <c r="E407" s="57">
        <v>0</v>
      </c>
      <c r="F407" s="57">
        <f>ROUND(Q$407,-2)</f>
        <v>0</v>
      </c>
      <c r="G407" s="57">
        <f>ROUND(Q$407,-2)</f>
        <v>0</v>
      </c>
      <c r="H407" s="57">
        <f>ROUND(Q$407,-2)</f>
        <v>0</v>
      </c>
      <c r="I407" s="57">
        <f>ROUND(Q$407,-2)</f>
        <v>0</v>
      </c>
      <c r="J407" s="57">
        <f>ROUND(Q$407,-2)</f>
        <v>0</v>
      </c>
      <c r="K407" s="57">
        <f>ROUND(Q$407,-2)</f>
        <v>0</v>
      </c>
      <c r="L407" s="57">
        <f>ROUND(Q$407,-2)</f>
        <v>0</v>
      </c>
      <c r="M407" s="57">
        <f>ROUND(Q$407,-2)</f>
        <v>0</v>
      </c>
      <c r="N407" s="57">
        <f>ROUND(Q$407,-2)</f>
        <v>0</v>
      </c>
      <c r="O407" s="63">
        <f>ROUND(Q$407,-2)</f>
        <v>0</v>
      </c>
      <c r="P407" s="47"/>
      <c r="Q407" s="45">
        <f t="shared" si="120"/>
        <v>0</v>
      </c>
      <c r="R407" s="47"/>
      <c r="S407" s="47"/>
      <c r="T407" s="47"/>
    </row>
    <row r="408" ht="24.75" customHeight="1" outlineLevel="1" spans="1:20">
      <c r="A408" s="19">
        <v>21244</v>
      </c>
      <c r="B408" s="20">
        <v>2152194</v>
      </c>
      <c r="C408" s="21" t="s">
        <v>348</v>
      </c>
      <c r="D408" s="57">
        <v>0</v>
      </c>
      <c r="E408" s="57">
        <v>0</v>
      </c>
      <c r="F408" s="57">
        <f>ROUND(Q$408,-2)</f>
        <v>0</v>
      </c>
      <c r="G408" s="57">
        <f>ROUND(Q$408,-2)</f>
        <v>0</v>
      </c>
      <c r="H408" s="57">
        <f>ROUND(Q$408,-2)</f>
        <v>0</v>
      </c>
      <c r="I408" s="57">
        <f>ROUND(Q$408,-2)</f>
        <v>0</v>
      </c>
      <c r="J408" s="57">
        <f>ROUND(Q$408,-2)</f>
        <v>0</v>
      </c>
      <c r="K408" s="57">
        <f>ROUND(Q$408,-2)</f>
        <v>0</v>
      </c>
      <c r="L408" s="57">
        <f>ROUND(Q$408,-2)</f>
        <v>0</v>
      </c>
      <c r="M408" s="57">
        <f>ROUND(Q$408,-2)</f>
        <v>0</v>
      </c>
      <c r="N408" s="57">
        <f>ROUND(Q$408,-2)</f>
        <v>0</v>
      </c>
      <c r="O408" s="63">
        <f>ROUND(Q$408,-2)</f>
        <v>0</v>
      </c>
      <c r="P408" s="47"/>
      <c r="Q408" s="45">
        <f t="shared" si="120"/>
        <v>0</v>
      </c>
      <c r="R408" s="47"/>
      <c r="S408" s="47"/>
      <c r="T408" s="47"/>
    </row>
    <row r="409" ht="24.75" customHeight="1" outlineLevel="1" spans="1:20">
      <c r="A409" s="19">
        <v>21250</v>
      </c>
      <c r="B409" s="20">
        <v>2152210</v>
      </c>
      <c r="C409" s="21" t="s">
        <v>349</v>
      </c>
      <c r="D409" s="57">
        <v>0</v>
      </c>
      <c r="E409" s="57">
        <v>0</v>
      </c>
      <c r="F409" s="57">
        <f>ROUND(Q$409,-2)</f>
        <v>0</v>
      </c>
      <c r="G409" s="57">
        <f>ROUND(Q$409,-2)</f>
        <v>0</v>
      </c>
      <c r="H409" s="57">
        <f>ROUND(Q$409,-2)</f>
        <v>0</v>
      </c>
      <c r="I409" s="57">
        <f>ROUND(Q$409,-2)</f>
        <v>0</v>
      </c>
      <c r="J409" s="57">
        <f>ROUND(Q$409,-2)</f>
        <v>0</v>
      </c>
      <c r="K409" s="57">
        <f>ROUND(Q$409,-2)</f>
        <v>0</v>
      </c>
      <c r="L409" s="57">
        <f>ROUND(Q$409,-2)</f>
        <v>0</v>
      </c>
      <c r="M409" s="57">
        <f>ROUND(Q$409,-2)</f>
        <v>0</v>
      </c>
      <c r="N409" s="57">
        <f>ROUND(Q$409,-2)</f>
        <v>0</v>
      </c>
      <c r="O409" s="63">
        <f>ROUND(Q$409,-2)</f>
        <v>0</v>
      </c>
      <c r="P409" s="47"/>
      <c r="Q409" s="45">
        <f t="shared" si="120"/>
        <v>0</v>
      </c>
      <c r="R409" s="47"/>
      <c r="S409" s="47"/>
      <c r="T409" s="47"/>
    </row>
    <row r="410" ht="24.75" customHeight="1" outlineLevel="1" spans="1:20">
      <c r="A410" s="19">
        <v>21255</v>
      </c>
      <c r="B410" s="20">
        <v>2153111</v>
      </c>
      <c r="C410" s="21" t="s">
        <v>350</v>
      </c>
      <c r="D410" s="57">
        <v>0</v>
      </c>
      <c r="E410" s="57">
        <v>0</v>
      </c>
      <c r="F410" s="57">
        <f>ROUND(Q$410,-2)</f>
        <v>0</v>
      </c>
      <c r="G410" s="57">
        <f>ROUND(Q$410,-2)</f>
        <v>0</v>
      </c>
      <c r="H410" s="57">
        <f>ROUND(Q$410,-2)</f>
        <v>0</v>
      </c>
      <c r="I410" s="57">
        <f>ROUND(Q$410,-2)</f>
        <v>0</v>
      </c>
      <c r="J410" s="57">
        <f>ROUND(Q$410,-2)</f>
        <v>0</v>
      </c>
      <c r="K410" s="57">
        <f>ROUND(Q$410,-2)</f>
        <v>0</v>
      </c>
      <c r="L410" s="57">
        <f>ROUND(Q$410,-2)</f>
        <v>0</v>
      </c>
      <c r="M410" s="57">
        <f>ROUND(Q$410,-2)</f>
        <v>0</v>
      </c>
      <c r="N410" s="57">
        <f>ROUND(Q$410,-2)</f>
        <v>0</v>
      </c>
      <c r="O410" s="63">
        <f>ROUND(Q$410,-2)</f>
        <v>0</v>
      </c>
      <c r="P410" s="47"/>
      <c r="Q410" s="45">
        <f t="shared" si="120"/>
        <v>0</v>
      </c>
      <c r="R410" s="47"/>
      <c r="S410" s="47"/>
      <c r="T410" s="47"/>
    </row>
    <row r="411" ht="24.75" customHeight="1" outlineLevel="1" spans="1:20">
      <c r="A411" s="19">
        <v>21300</v>
      </c>
      <c r="B411" s="20">
        <v>2154100</v>
      </c>
      <c r="C411" s="21" t="s">
        <v>351</v>
      </c>
      <c r="D411" s="57">
        <f t="shared" ref="D411:O411" si="135">+SUM(D412:D414)</f>
        <v>0</v>
      </c>
      <c r="E411" s="57">
        <f t="shared" si="135"/>
        <v>0</v>
      </c>
      <c r="F411" s="57">
        <f t="shared" si="135"/>
        <v>0</v>
      </c>
      <c r="G411" s="57">
        <f t="shared" si="135"/>
        <v>0</v>
      </c>
      <c r="H411" s="57">
        <f t="shared" si="135"/>
        <v>0</v>
      </c>
      <c r="I411" s="57">
        <f t="shared" si="135"/>
        <v>0</v>
      </c>
      <c r="J411" s="57">
        <f t="shared" si="135"/>
        <v>0</v>
      </c>
      <c r="K411" s="57">
        <f t="shared" si="135"/>
        <v>0</v>
      </c>
      <c r="L411" s="57">
        <f t="shared" si="135"/>
        <v>0</v>
      </c>
      <c r="M411" s="57">
        <f t="shared" si="135"/>
        <v>0</v>
      </c>
      <c r="N411" s="57">
        <f t="shared" si="135"/>
        <v>0</v>
      </c>
      <c r="O411" s="63">
        <f t="shared" si="135"/>
        <v>0</v>
      </c>
      <c r="P411" s="47"/>
      <c r="Q411" s="45">
        <f t="shared" si="120"/>
        <v>0</v>
      </c>
      <c r="R411" s="47"/>
      <c r="S411" s="47"/>
      <c r="T411" s="47"/>
    </row>
    <row r="412" ht="24.75" customHeight="1" outlineLevel="1" spans="1:20">
      <c r="A412" s="19">
        <v>21310</v>
      </c>
      <c r="B412" s="20">
        <v>2154111</v>
      </c>
      <c r="C412" s="21" t="s">
        <v>352</v>
      </c>
      <c r="D412" s="57">
        <v>0</v>
      </c>
      <c r="E412" s="57">
        <v>0</v>
      </c>
      <c r="F412" s="57">
        <f>ROUND(Q$412,-2)</f>
        <v>0</v>
      </c>
      <c r="G412" s="57">
        <f>ROUND(Q$412,-2)</f>
        <v>0</v>
      </c>
      <c r="H412" s="57">
        <f>ROUND(Q$412,-2)</f>
        <v>0</v>
      </c>
      <c r="I412" s="57">
        <f>ROUND(Q$412,-2)</f>
        <v>0</v>
      </c>
      <c r="J412" s="57">
        <f>ROUND(Q$412,-2)</f>
        <v>0</v>
      </c>
      <c r="K412" s="57">
        <f>ROUND(Q$412,-2)</f>
        <v>0</v>
      </c>
      <c r="L412" s="57">
        <f>ROUND(Q$412,-2)</f>
        <v>0</v>
      </c>
      <c r="M412" s="57">
        <f>ROUND(Q$412,-2)</f>
        <v>0</v>
      </c>
      <c r="N412" s="57">
        <f>ROUND(Q$412,-2)</f>
        <v>0</v>
      </c>
      <c r="O412" s="63">
        <f>ROUND(Q$412,-2)</f>
        <v>0</v>
      </c>
      <c r="P412" s="47"/>
      <c r="Q412" s="45">
        <f t="shared" si="120"/>
        <v>0</v>
      </c>
      <c r="R412" s="47"/>
      <c r="S412" s="47"/>
      <c r="T412" s="47"/>
    </row>
    <row r="413" ht="24.75" customHeight="1" outlineLevel="1" spans="1:20">
      <c r="A413" s="19">
        <v>21320</v>
      </c>
      <c r="B413" s="20">
        <v>2154112</v>
      </c>
      <c r="C413" s="21" t="s">
        <v>353</v>
      </c>
      <c r="D413" s="57">
        <v>0</v>
      </c>
      <c r="E413" s="57">
        <v>0</v>
      </c>
      <c r="F413" s="57">
        <f>ROUND(Q$413,-2)</f>
        <v>0</v>
      </c>
      <c r="G413" s="57">
        <f>ROUND(Q$413,-2)</f>
        <v>0</v>
      </c>
      <c r="H413" s="57">
        <f>ROUND(Q$413,-2)</f>
        <v>0</v>
      </c>
      <c r="I413" s="57">
        <f>ROUND(Q$413,-2)</f>
        <v>0</v>
      </c>
      <c r="J413" s="57">
        <f>ROUND(Q$413,-2)</f>
        <v>0</v>
      </c>
      <c r="K413" s="57">
        <f>ROUND(Q$413,-2)</f>
        <v>0</v>
      </c>
      <c r="L413" s="57">
        <f>ROUND(Q$413,-2)</f>
        <v>0</v>
      </c>
      <c r="M413" s="57">
        <f>ROUND(Q$413,-2)</f>
        <v>0</v>
      </c>
      <c r="N413" s="57">
        <f>ROUND(Q$413,-2)</f>
        <v>0</v>
      </c>
      <c r="O413" s="63">
        <f>ROUND(Q$413,-2)</f>
        <v>0</v>
      </c>
      <c r="P413" s="47"/>
      <c r="Q413" s="45">
        <f t="shared" si="120"/>
        <v>0</v>
      </c>
      <c r="R413" s="47"/>
      <c r="S413" s="47"/>
      <c r="T413" s="47"/>
    </row>
    <row r="414" ht="24.75" customHeight="1" outlineLevel="1" spans="1:20">
      <c r="A414" s="19">
        <v>21330</v>
      </c>
      <c r="B414" s="20">
        <v>2154119</v>
      </c>
      <c r="C414" s="21" t="s">
        <v>354</v>
      </c>
      <c r="D414" s="57">
        <v>0</v>
      </c>
      <c r="E414" s="57">
        <v>0</v>
      </c>
      <c r="F414" s="57">
        <f>ROUND(Q$414,-2)</f>
        <v>0</v>
      </c>
      <c r="G414" s="57">
        <f>ROUND(Q$414,-2)</f>
        <v>0</v>
      </c>
      <c r="H414" s="57">
        <f>ROUND(Q$414,-2)</f>
        <v>0</v>
      </c>
      <c r="I414" s="57">
        <f>ROUND(Q$414,-2)</f>
        <v>0</v>
      </c>
      <c r="J414" s="57">
        <f>ROUND(Q$414,-2)</f>
        <v>0</v>
      </c>
      <c r="K414" s="57">
        <f>ROUND(Q$414,-2)</f>
        <v>0</v>
      </c>
      <c r="L414" s="57">
        <f>ROUND(Q$414,-2)</f>
        <v>0</v>
      </c>
      <c r="M414" s="57">
        <f>ROUND(Q$414,-2)</f>
        <v>0</v>
      </c>
      <c r="N414" s="57">
        <f>ROUND(Q$414,-2)</f>
        <v>0</v>
      </c>
      <c r="O414" s="63">
        <f>ROUND(Q$414,-2)</f>
        <v>0</v>
      </c>
      <c r="P414" s="47"/>
      <c r="Q414" s="45">
        <f t="shared" si="120"/>
        <v>0</v>
      </c>
      <c r="R414" s="47"/>
      <c r="S414" s="47"/>
      <c r="T414" s="47"/>
    </row>
    <row r="415" ht="24.75" customHeight="1" outlineLevel="1" spans="1:20">
      <c r="A415" s="19">
        <v>21400</v>
      </c>
      <c r="B415" s="20">
        <v>2155111</v>
      </c>
      <c r="C415" s="21" t="s">
        <v>355</v>
      </c>
      <c r="D415" s="57">
        <v>0</v>
      </c>
      <c r="E415" s="57">
        <v>0</v>
      </c>
      <c r="F415" s="57">
        <f>ROUND(Q$415,-2)</f>
        <v>0</v>
      </c>
      <c r="G415" s="57">
        <f>ROUND(Q$415,-2)</f>
        <v>0</v>
      </c>
      <c r="H415" s="57">
        <f>ROUND(Q$415,-2)</f>
        <v>0</v>
      </c>
      <c r="I415" s="57">
        <f>ROUND(Q$415,-2)</f>
        <v>0</v>
      </c>
      <c r="J415" s="57">
        <f>ROUND(Q$415,-2)</f>
        <v>0</v>
      </c>
      <c r="K415" s="57">
        <f>ROUND(Q$415,-2)</f>
        <v>0</v>
      </c>
      <c r="L415" s="57">
        <f>ROUND(Q$415,-2)</f>
        <v>0</v>
      </c>
      <c r="M415" s="57">
        <f>ROUND(Q$415,-2)</f>
        <v>0</v>
      </c>
      <c r="N415" s="57">
        <f>ROUND(Q$415,-2)</f>
        <v>0</v>
      </c>
      <c r="O415" s="63">
        <f>ROUND(Q$415,-2)</f>
        <v>0</v>
      </c>
      <c r="P415" s="47"/>
      <c r="Q415" s="45">
        <f t="shared" ref="Q415:Q478" si="136">+E415</f>
        <v>0</v>
      </c>
      <c r="R415" s="47"/>
      <c r="S415" s="47"/>
      <c r="T415" s="47"/>
    </row>
    <row r="416" ht="24.75" customHeight="1" outlineLevel="1" spans="1:20">
      <c r="A416" s="19">
        <v>21910</v>
      </c>
      <c r="B416" s="20">
        <v>2156111</v>
      </c>
      <c r="C416" s="21" t="s">
        <v>22</v>
      </c>
      <c r="D416" s="57">
        <v>0</v>
      </c>
      <c r="E416" s="57">
        <v>0</v>
      </c>
      <c r="F416" s="57">
        <f>ROUND(Q$416,-2)</f>
        <v>0</v>
      </c>
      <c r="G416" s="57">
        <f>ROUND(Q$416,-2)</f>
        <v>0</v>
      </c>
      <c r="H416" s="57">
        <f>ROUND(Q$416,-2)</f>
        <v>0</v>
      </c>
      <c r="I416" s="57">
        <f>ROUND(Q$416,-2)</f>
        <v>0</v>
      </c>
      <c r="J416" s="57">
        <f>ROUND(Q$416,-2)</f>
        <v>0</v>
      </c>
      <c r="K416" s="57">
        <f>ROUND(Q$416,-2)</f>
        <v>0</v>
      </c>
      <c r="L416" s="57">
        <f>ROUND(Q$416,-2)</f>
        <v>0</v>
      </c>
      <c r="M416" s="57">
        <f>ROUND(Q$416,-2)</f>
        <v>0</v>
      </c>
      <c r="N416" s="57">
        <f>ROUND(Q$416,-2)</f>
        <v>0</v>
      </c>
      <c r="O416" s="63">
        <f>ROUND(Q$416,-2)</f>
        <v>0</v>
      </c>
      <c r="P416" s="47"/>
      <c r="Q416" s="45">
        <f t="shared" si="136"/>
        <v>0</v>
      </c>
      <c r="R416" s="47"/>
      <c r="S416" s="47"/>
      <c r="T416" s="47"/>
    </row>
    <row r="417" ht="24.75" customHeight="1" outlineLevel="1" spans="1:20">
      <c r="A417" s="19">
        <v>21915</v>
      </c>
      <c r="B417" s="20">
        <v>2159919</v>
      </c>
      <c r="C417" s="21" t="s">
        <v>27</v>
      </c>
      <c r="D417" s="57">
        <v>0</v>
      </c>
      <c r="E417" s="57">
        <v>0</v>
      </c>
      <c r="F417" s="57">
        <f>ROUND(Q$417,-2)</f>
        <v>0</v>
      </c>
      <c r="G417" s="57">
        <f>ROUND(Q$417,-2)</f>
        <v>0</v>
      </c>
      <c r="H417" s="57">
        <f>ROUND(Q$417,-2)</f>
        <v>0</v>
      </c>
      <c r="I417" s="57">
        <f>ROUND(Q$417,-2)</f>
        <v>0</v>
      </c>
      <c r="J417" s="57">
        <f>ROUND(Q$417,-2)</f>
        <v>0</v>
      </c>
      <c r="K417" s="57">
        <f>ROUND(Q$417,-2)</f>
        <v>0</v>
      </c>
      <c r="L417" s="57">
        <f>ROUND(Q$417,-2)</f>
        <v>0</v>
      </c>
      <c r="M417" s="57">
        <f>ROUND(Q$417,-2)</f>
        <v>0</v>
      </c>
      <c r="N417" s="57">
        <f>ROUND(Q$417,-2)</f>
        <v>0</v>
      </c>
      <c r="O417" s="63">
        <f>ROUND(Q$417,-2)</f>
        <v>0</v>
      </c>
      <c r="P417" s="47"/>
      <c r="Q417" s="45">
        <f t="shared" si="136"/>
        <v>0</v>
      </c>
      <c r="R417" s="47"/>
      <c r="S417" s="47"/>
      <c r="T417" s="47"/>
    </row>
    <row r="418" ht="24.75" customHeight="1" outlineLevel="1" spans="1:20">
      <c r="A418" s="19">
        <v>22000</v>
      </c>
      <c r="B418" s="20">
        <v>2200000</v>
      </c>
      <c r="C418" s="21" t="s">
        <v>356</v>
      </c>
      <c r="D418" s="57">
        <f t="shared" ref="D418:O418" si="137">+SUM(D419:D429)</f>
        <v>18402078.899</v>
      </c>
      <c r="E418" s="57">
        <f t="shared" si="137"/>
        <v>19869536.588</v>
      </c>
      <c r="F418" s="57">
        <f t="shared" si="137"/>
        <v>10789800</v>
      </c>
      <c r="G418" s="57">
        <f t="shared" si="137"/>
        <v>10946700</v>
      </c>
      <c r="H418" s="57">
        <f t="shared" si="137"/>
        <v>10943000</v>
      </c>
      <c r="I418" s="57">
        <f t="shared" si="137"/>
        <v>10939300</v>
      </c>
      <c r="J418" s="57">
        <f t="shared" si="137"/>
        <v>10944900</v>
      </c>
      <c r="K418" s="57">
        <f t="shared" si="137"/>
        <v>10946700</v>
      </c>
      <c r="L418" s="57">
        <f t="shared" si="137"/>
        <v>16482200</v>
      </c>
      <c r="M418" s="57">
        <f t="shared" si="137"/>
        <v>16482200</v>
      </c>
      <c r="N418" s="57">
        <f t="shared" si="137"/>
        <v>16482200</v>
      </c>
      <c r="O418" s="63">
        <f t="shared" si="137"/>
        <v>22942500</v>
      </c>
      <c r="P418" s="47"/>
      <c r="Q418" s="45">
        <f t="shared" si="136"/>
        <v>19869536.588</v>
      </c>
      <c r="R418" s="47"/>
      <c r="S418" s="47"/>
      <c r="T418" s="47"/>
    </row>
    <row r="419" ht="24.75" customHeight="1" outlineLevel="1" spans="1:20">
      <c r="A419" s="19">
        <v>22010</v>
      </c>
      <c r="B419" s="20">
        <v>2201111</v>
      </c>
      <c r="C419" s="21" t="s">
        <v>21</v>
      </c>
      <c r="D419" s="57">
        <v>7801181.618</v>
      </c>
      <c r="E419" s="57">
        <v>8592408.747</v>
      </c>
      <c r="F419" s="57">
        <v>4296200</v>
      </c>
      <c r="G419" s="57">
        <v>4725800</v>
      </c>
      <c r="H419" s="57">
        <v>4725800</v>
      </c>
      <c r="I419" s="57">
        <v>4725800</v>
      </c>
      <c r="J419" s="57">
        <v>4725800</v>
      </c>
      <c r="K419" s="57">
        <v>4725800</v>
      </c>
      <c r="L419" s="57">
        <v>7733200</v>
      </c>
      <c r="M419" s="57">
        <v>7733200</v>
      </c>
      <c r="N419" s="57">
        <v>7733200</v>
      </c>
      <c r="O419" s="63">
        <v>9881300</v>
      </c>
      <c r="P419" s="47"/>
      <c r="Q419" s="45">
        <f t="shared" si="136"/>
        <v>8592408.747</v>
      </c>
      <c r="R419" s="47"/>
      <c r="S419" s="47"/>
      <c r="T419" s="47"/>
    </row>
    <row r="420" ht="24.75" customHeight="1" outlineLevel="1" spans="1:20">
      <c r="A420" s="19">
        <v>22020</v>
      </c>
      <c r="B420" s="20">
        <v>2201121</v>
      </c>
      <c r="C420" s="21" t="s">
        <v>30</v>
      </c>
      <c r="D420" s="57">
        <v>0</v>
      </c>
      <c r="E420" s="57">
        <v>0</v>
      </c>
      <c r="F420" s="57">
        <f>ROUND(Q$420,-2)</f>
        <v>0</v>
      </c>
      <c r="G420" s="57">
        <f>ROUND(Q$420,-2)</f>
        <v>0</v>
      </c>
      <c r="H420" s="57">
        <f>ROUND(Q$420,-2)</f>
        <v>0</v>
      </c>
      <c r="I420" s="57">
        <f>ROUND(Q$420,-2)</f>
        <v>0</v>
      </c>
      <c r="J420" s="57">
        <f>ROUND(Q$420,-2)</f>
        <v>0</v>
      </c>
      <c r="K420" s="57">
        <f>ROUND(Q$420,-2)</f>
        <v>0</v>
      </c>
      <c r="L420" s="57">
        <f>ROUND(Q$420,-2)</f>
        <v>0</v>
      </c>
      <c r="M420" s="57">
        <f>ROUND(Q$420,-2)</f>
        <v>0</v>
      </c>
      <c r="N420" s="57">
        <f>ROUND(Q$420,-2)</f>
        <v>0</v>
      </c>
      <c r="O420" s="63">
        <f>ROUND(Q$420,-2)</f>
        <v>0</v>
      </c>
      <c r="P420" s="47"/>
      <c r="Q420" s="45">
        <f t="shared" si="136"/>
        <v>0</v>
      </c>
      <c r="R420" s="47"/>
      <c r="S420" s="47"/>
      <c r="T420" s="47"/>
    </row>
    <row r="421" ht="24.75" customHeight="1" outlineLevel="1" spans="1:20">
      <c r="A421" s="19">
        <v>22030</v>
      </c>
      <c r="B421" s="20">
        <v>2201131</v>
      </c>
      <c r="C421" s="21" t="s">
        <v>31</v>
      </c>
      <c r="D421" s="57">
        <v>10230897.281</v>
      </c>
      <c r="E421" s="57">
        <v>10907127.841</v>
      </c>
      <c r="F421" s="57">
        <v>6271600</v>
      </c>
      <c r="G421" s="57">
        <v>5998900</v>
      </c>
      <c r="H421" s="57">
        <v>5998900</v>
      </c>
      <c r="I421" s="57">
        <v>5998900</v>
      </c>
      <c r="J421" s="57">
        <v>5998900</v>
      </c>
      <c r="K421" s="57">
        <v>5998900</v>
      </c>
      <c r="L421" s="57">
        <v>8453000</v>
      </c>
      <c r="M421" s="57">
        <v>8453000</v>
      </c>
      <c r="N421" s="57">
        <v>8453000</v>
      </c>
      <c r="O421" s="63">
        <v>12543200</v>
      </c>
      <c r="P421" s="47"/>
      <c r="Q421" s="45">
        <f t="shared" si="136"/>
        <v>10907127.841</v>
      </c>
      <c r="R421" s="47"/>
      <c r="S421" s="47"/>
      <c r="T421" s="47"/>
    </row>
    <row r="422" ht="24.75" customHeight="1" outlineLevel="1" spans="1:20">
      <c r="A422" s="19">
        <v>22040</v>
      </c>
      <c r="B422" s="20">
        <v>2201141</v>
      </c>
      <c r="C422" s="21" t="s">
        <v>32</v>
      </c>
      <c r="D422" s="57">
        <v>0</v>
      </c>
      <c r="E422" s="57">
        <v>0</v>
      </c>
      <c r="F422" s="57">
        <f>ROUND(Q$422,-2)</f>
        <v>0</v>
      </c>
      <c r="G422" s="57">
        <f>ROUND(Q$422,-2)</f>
        <v>0</v>
      </c>
      <c r="H422" s="57">
        <f>ROUND(Q$422,-2)</f>
        <v>0</v>
      </c>
      <c r="I422" s="57">
        <f>ROUND(Q$422,-2)</f>
        <v>0</v>
      </c>
      <c r="J422" s="57">
        <f>ROUND(Q$422,-2)</f>
        <v>0</v>
      </c>
      <c r="K422" s="57">
        <f>ROUND(Q$422,-2)</f>
        <v>0</v>
      </c>
      <c r="L422" s="57">
        <f>ROUND(Q$422,-2)</f>
        <v>0</v>
      </c>
      <c r="M422" s="57">
        <f>ROUND(Q$422,-2)</f>
        <v>0</v>
      </c>
      <c r="N422" s="57">
        <f>ROUND(Q$422,-2)</f>
        <v>0</v>
      </c>
      <c r="O422" s="63">
        <f>ROUND(Q$422,-2)</f>
        <v>0</v>
      </c>
      <c r="P422" s="47"/>
      <c r="Q422" s="45">
        <f t="shared" si="136"/>
        <v>0</v>
      </c>
      <c r="R422" s="47"/>
      <c r="S422" s="47"/>
      <c r="T422" s="47"/>
    </row>
    <row r="423" ht="24.75" customHeight="1" outlineLevel="1" spans="1:20">
      <c r="A423" s="19">
        <v>22050</v>
      </c>
      <c r="B423" s="20">
        <v>2201151</v>
      </c>
      <c r="C423" s="21" t="s">
        <v>33</v>
      </c>
      <c r="D423" s="57">
        <v>370000</v>
      </c>
      <c r="E423" s="57">
        <v>370000</v>
      </c>
      <c r="F423" s="57">
        <v>222000</v>
      </c>
      <c r="G423" s="57">
        <v>222000</v>
      </c>
      <c r="H423" s="57">
        <v>218300</v>
      </c>
      <c r="I423" s="57">
        <v>214600</v>
      </c>
      <c r="J423" s="57">
        <v>220200</v>
      </c>
      <c r="K423" s="57">
        <v>222000</v>
      </c>
      <c r="L423" s="57">
        <v>296000</v>
      </c>
      <c r="M423" s="57">
        <v>296000</v>
      </c>
      <c r="N423" s="57">
        <v>296000</v>
      </c>
      <c r="O423" s="63">
        <v>518000</v>
      </c>
      <c r="P423" s="47"/>
      <c r="Q423" s="45">
        <f t="shared" si="136"/>
        <v>370000</v>
      </c>
      <c r="R423" s="47"/>
      <c r="S423" s="47"/>
      <c r="T423" s="47"/>
    </row>
    <row r="424" ht="24.75" customHeight="1" outlineLevel="1" spans="1:20">
      <c r="A424" s="19">
        <v>22060</v>
      </c>
      <c r="B424" s="20">
        <v>2201161</v>
      </c>
      <c r="C424" s="21" t="s">
        <v>34</v>
      </c>
      <c r="D424" s="57">
        <v>0</v>
      </c>
      <c r="E424" s="57">
        <v>0</v>
      </c>
      <c r="F424" s="57">
        <f>ROUND(Q$424,-2)</f>
        <v>0</v>
      </c>
      <c r="G424" s="57">
        <f>ROUND(Q$424,-2)</f>
        <v>0</v>
      </c>
      <c r="H424" s="57">
        <f>ROUND(Q$424,-2)</f>
        <v>0</v>
      </c>
      <c r="I424" s="57">
        <f>ROUND(Q$424,-2)</f>
        <v>0</v>
      </c>
      <c r="J424" s="57">
        <f>ROUND(Q$424,-2)</f>
        <v>0</v>
      </c>
      <c r="K424" s="57">
        <f>ROUND(Q$424,-2)</f>
        <v>0</v>
      </c>
      <c r="L424" s="57">
        <f>ROUND(Q$424,-2)</f>
        <v>0</v>
      </c>
      <c r="M424" s="57">
        <f>ROUND(Q$424,-2)</f>
        <v>0</v>
      </c>
      <c r="N424" s="57">
        <f>ROUND(Q$424,-2)</f>
        <v>0</v>
      </c>
      <c r="O424" s="63">
        <f>ROUND(Q$424,-2)</f>
        <v>0</v>
      </c>
      <c r="P424" s="47"/>
      <c r="Q424" s="45">
        <f t="shared" si="136"/>
        <v>0</v>
      </c>
      <c r="R424" s="47"/>
      <c r="S424" s="47"/>
      <c r="T424" s="47"/>
    </row>
    <row r="425" ht="24.75" customHeight="1" outlineLevel="1" spans="1:20">
      <c r="A425" s="19">
        <v>22062</v>
      </c>
      <c r="B425" s="20">
        <v>2201171</v>
      </c>
      <c r="C425" s="21" t="s">
        <v>357</v>
      </c>
      <c r="D425" s="57">
        <v>0</v>
      </c>
      <c r="E425" s="57">
        <v>0</v>
      </c>
      <c r="F425" s="57">
        <f>ROUND(Q$425,-2)</f>
        <v>0</v>
      </c>
      <c r="G425" s="57">
        <f>ROUND(Q$425,-2)</f>
        <v>0</v>
      </c>
      <c r="H425" s="57">
        <f>ROUND(Q$425,-2)</f>
        <v>0</v>
      </c>
      <c r="I425" s="57">
        <f>ROUND(Q$425,-2)</f>
        <v>0</v>
      </c>
      <c r="J425" s="57">
        <f>ROUND(Q$425,-2)</f>
        <v>0</v>
      </c>
      <c r="K425" s="57">
        <f>ROUND(Q$425,-2)</f>
        <v>0</v>
      </c>
      <c r="L425" s="57">
        <f>ROUND(Q$425,-2)</f>
        <v>0</v>
      </c>
      <c r="M425" s="57">
        <f>ROUND(Q$425,-2)</f>
        <v>0</v>
      </c>
      <c r="N425" s="57">
        <f>ROUND(Q$425,-2)</f>
        <v>0</v>
      </c>
      <c r="O425" s="63">
        <f>ROUND(Q$425,-2)</f>
        <v>0</v>
      </c>
      <c r="P425" s="47"/>
      <c r="Q425" s="45">
        <f t="shared" si="136"/>
        <v>0</v>
      </c>
      <c r="R425" s="47"/>
      <c r="S425" s="47"/>
      <c r="T425" s="47"/>
    </row>
    <row r="426" ht="24.75" customHeight="1" outlineLevel="1" spans="1:20">
      <c r="A426" s="19">
        <v>22065</v>
      </c>
      <c r="B426" s="20">
        <v>2201181</v>
      </c>
      <c r="C426" s="21" t="s">
        <v>35</v>
      </c>
      <c r="D426" s="57">
        <v>0</v>
      </c>
      <c r="E426" s="57">
        <v>0</v>
      </c>
      <c r="F426" s="57">
        <f>ROUND(Q$426,-2)</f>
        <v>0</v>
      </c>
      <c r="G426" s="57">
        <f>ROUND(Q$426,-2)</f>
        <v>0</v>
      </c>
      <c r="H426" s="57">
        <f>ROUND(Q$426,-2)</f>
        <v>0</v>
      </c>
      <c r="I426" s="57">
        <f>ROUND(Q$426,-2)</f>
        <v>0</v>
      </c>
      <c r="J426" s="57">
        <f>ROUND(Q$426,-2)</f>
        <v>0</v>
      </c>
      <c r="K426" s="57">
        <f>ROUND(Q$426,-2)</f>
        <v>0</v>
      </c>
      <c r="L426" s="57">
        <f>ROUND(Q$426,-2)</f>
        <v>0</v>
      </c>
      <c r="M426" s="57">
        <f>ROUND(Q$426,-2)</f>
        <v>0</v>
      </c>
      <c r="N426" s="57">
        <f>ROUND(Q$426,-2)</f>
        <v>0</v>
      </c>
      <c r="O426" s="63">
        <f>ROUND(Q$426,-2)</f>
        <v>0</v>
      </c>
      <c r="P426" s="47"/>
      <c r="Q426" s="45">
        <f t="shared" si="136"/>
        <v>0</v>
      </c>
      <c r="R426" s="47"/>
      <c r="S426" s="47"/>
      <c r="T426" s="47"/>
    </row>
    <row r="427" ht="24.75" customHeight="1" outlineLevel="1" spans="1:20">
      <c r="A427" s="19">
        <v>22070</v>
      </c>
      <c r="B427" s="20">
        <v>2201211</v>
      </c>
      <c r="C427" s="21" t="s">
        <v>358</v>
      </c>
      <c r="D427" s="57">
        <v>0</v>
      </c>
      <c r="E427" s="57">
        <v>0</v>
      </c>
      <c r="F427" s="57">
        <f>ROUND(Q$427,-2)</f>
        <v>0</v>
      </c>
      <c r="G427" s="57">
        <f>ROUND(Q$427,-2)</f>
        <v>0</v>
      </c>
      <c r="H427" s="57">
        <f>ROUND(Q$427,-2)</f>
        <v>0</v>
      </c>
      <c r="I427" s="57">
        <f>ROUND(Q$427,-2)</f>
        <v>0</v>
      </c>
      <c r="J427" s="57">
        <f>ROUND(Q$427,-2)</f>
        <v>0</v>
      </c>
      <c r="K427" s="57">
        <f>ROUND(Q$427,-2)</f>
        <v>0</v>
      </c>
      <c r="L427" s="57">
        <f>ROUND(Q$427,-2)</f>
        <v>0</v>
      </c>
      <c r="M427" s="57">
        <f>ROUND(Q$427,-2)</f>
        <v>0</v>
      </c>
      <c r="N427" s="57">
        <f>ROUND(Q$427,-2)</f>
        <v>0</v>
      </c>
      <c r="O427" s="63">
        <f>ROUND(Q$427,-2)</f>
        <v>0</v>
      </c>
      <c r="P427" s="47"/>
      <c r="Q427" s="45">
        <f t="shared" si="136"/>
        <v>0</v>
      </c>
      <c r="R427" s="47"/>
      <c r="S427" s="47"/>
      <c r="T427" s="47"/>
    </row>
    <row r="428" ht="24.75" customHeight="1" outlineLevel="1" spans="1:20">
      <c r="A428" s="19">
        <v>22900</v>
      </c>
      <c r="B428" s="20">
        <v>2201221</v>
      </c>
      <c r="C428" s="21" t="s">
        <v>359</v>
      </c>
      <c r="D428" s="57">
        <v>0</v>
      </c>
      <c r="E428" s="57">
        <v>0</v>
      </c>
      <c r="F428" s="57">
        <f>ROUND(Q$428,-2)</f>
        <v>0</v>
      </c>
      <c r="G428" s="57">
        <f>ROUND(Q$428,-2)</f>
        <v>0</v>
      </c>
      <c r="H428" s="57">
        <f>ROUND(Q$428,-2)</f>
        <v>0</v>
      </c>
      <c r="I428" s="57">
        <f>ROUND(Q$428,-2)</f>
        <v>0</v>
      </c>
      <c r="J428" s="57">
        <f>ROUND(Q$428,-2)</f>
        <v>0</v>
      </c>
      <c r="K428" s="57">
        <f>ROUND(Q$428,-2)</f>
        <v>0</v>
      </c>
      <c r="L428" s="57">
        <f>ROUND(Q$428,-2)</f>
        <v>0</v>
      </c>
      <c r="M428" s="57">
        <f>ROUND(Q$428,-2)</f>
        <v>0</v>
      </c>
      <c r="N428" s="57">
        <f>ROUND(Q$428,-2)</f>
        <v>0</v>
      </c>
      <c r="O428" s="63">
        <f>ROUND(Q$428,-2)</f>
        <v>0</v>
      </c>
      <c r="P428" s="47"/>
      <c r="Q428" s="45">
        <f t="shared" si="136"/>
        <v>0</v>
      </c>
      <c r="R428" s="47"/>
      <c r="S428" s="47"/>
      <c r="T428" s="47"/>
    </row>
    <row r="429" ht="24.75" customHeight="1" outlineLevel="1" spans="1:20">
      <c r="A429" s="19"/>
      <c r="B429" s="20">
        <v>2201919</v>
      </c>
      <c r="C429" s="21" t="s">
        <v>360</v>
      </c>
      <c r="D429" s="57">
        <v>0</v>
      </c>
      <c r="E429" s="57">
        <v>0</v>
      </c>
      <c r="F429" s="57">
        <f>ROUND(Q$429,-2)</f>
        <v>0</v>
      </c>
      <c r="G429" s="57">
        <f>ROUND(Q$429,-2)</f>
        <v>0</v>
      </c>
      <c r="H429" s="57">
        <f>ROUND(Q$429,-2)</f>
        <v>0</v>
      </c>
      <c r="I429" s="57">
        <f>ROUND(Q$429,-2)</f>
        <v>0</v>
      </c>
      <c r="J429" s="57">
        <f>ROUND(Q$429,-2)</f>
        <v>0</v>
      </c>
      <c r="K429" s="57">
        <f>ROUND(Q$429,-2)</f>
        <v>0</v>
      </c>
      <c r="L429" s="57">
        <f>ROUND(Q$429,-2)</f>
        <v>0</v>
      </c>
      <c r="M429" s="57">
        <f>ROUND(Q$429,-2)</f>
        <v>0</v>
      </c>
      <c r="N429" s="57">
        <f>ROUND(Q$429,-2)</f>
        <v>0</v>
      </c>
      <c r="O429" s="63">
        <f>ROUND(Q$429,-2)</f>
        <v>0</v>
      </c>
      <c r="P429" s="47"/>
      <c r="Q429" s="45">
        <f t="shared" si="136"/>
        <v>0</v>
      </c>
      <c r="R429" s="47"/>
      <c r="S429" s="47"/>
      <c r="T429" s="47"/>
    </row>
    <row r="430" ht="24.75" customHeight="1" outlineLevel="1" spans="1:20">
      <c r="A430" s="19">
        <v>22500</v>
      </c>
      <c r="B430" s="20">
        <v>2220000</v>
      </c>
      <c r="C430" s="21" t="s">
        <v>361</v>
      </c>
      <c r="D430" s="57">
        <f t="shared" ref="D430:O430" si="138">+SUM(D431:D433)</f>
        <v>0</v>
      </c>
      <c r="E430" s="57">
        <f t="shared" si="138"/>
        <v>0</v>
      </c>
      <c r="F430" s="57">
        <f t="shared" si="138"/>
        <v>0</v>
      </c>
      <c r="G430" s="57">
        <f t="shared" si="138"/>
        <v>0</v>
      </c>
      <c r="H430" s="57">
        <f t="shared" si="138"/>
        <v>0</v>
      </c>
      <c r="I430" s="57">
        <f t="shared" si="138"/>
        <v>0</v>
      </c>
      <c r="J430" s="57">
        <f t="shared" si="138"/>
        <v>0</v>
      </c>
      <c r="K430" s="57">
        <f t="shared" si="138"/>
        <v>0</v>
      </c>
      <c r="L430" s="57">
        <f t="shared" si="138"/>
        <v>0</v>
      </c>
      <c r="M430" s="57">
        <f t="shared" si="138"/>
        <v>0</v>
      </c>
      <c r="N430" s="57">
        <f t="shared" si="138"/>
        <v>0</v>
      </c>
      <c r="O430" s="63">
        <f t="shared" si="138"/>
        <v>0</v>
      </c>
      <c r="P430" s="47"/>
      <c r="Q430" s="45">
        <f t="shared" si="136"/>
        <v>0</v>
      </c>
      <c r="R430" s="47"/>
      <c r="S430" s="47"/>
      <c r="T430" s="47"/>
    </row>
    <row r="431" ht="24.75" customHeight="1" outlineLevel="1" spans="1:20">
      <c r="A431" s="19">
        <v>22501</v>
      </c>
      <c r="B431" s="20">
        <v>2221011</v>
      </c>
      <c r="C431" s="21" t="s">
        <v>362</v>
      </c>
      <c r="D431" s="57">
        <v>0</v>
      </c>
      <c r="E431" s="57">
        <v>0</v>
      </c>
      <c r="F431" s="57">
        <f>ROUND(Q$431,-2)</f>
        <v>0</v>
      </c>
      <c r="G431" s="57">
        <f>ROUND(Q$431,-2)</f>
        <v>0</v>
      </c>
      <c r="H431" s="57">
        <f>ROUND(Q$431,-2)</f>
        <v>0</v>
      </c>
      <c r="I431" s="57">
        <f>ROUND(Q$431,-2)</f>
        <v>0</v>
      </c>
      <c r="J431" s="57">
        <f>ROUND(Q$431,-2)</f>
        <v>0</v>
      </c>
      <c r="K431" s="57">
        <f>ROUND(Q$431,-2)</f>
        <v>0</v>
      </c>
      <c r="L431" s="57">
        <f>ROUND(Q$431,-2)</f>
        <v>0</v>
      </c>
      <c r="M431" s="57">
        <f>ROUND(Q$431,-2)</f>
        <v>0</v>
      </c>
      <c r="N431" s="57">
        <f>ROUND(Q$431,-2)</f>
        <v>0</v>
      </c>
      <c r="O431" s="63">
        <f>ROUND(Q$431,-2)</f>
        <v>0</v>
      </c>
      <c r="P431" s="47"/>
      <c r="Q431" s="45">
        <f t="shared" si="136"/>
        <v>0</v>
      </c>
      <c r="R431" s="47"/>
      <c r="S431" s="47"/>
      <c r="T431" s="47"/>
    </row>
    <row r="432" ht="24.75" customHeight="1" outlineLevel="1" spans="1:20">
      <c r="A432" s="19">
        <v>22502</v>
      </c>
      <c r="B432" s="20">
        <v>2221012</v>
      </c>
      <c r="C432" s="21" t="s">
        <v>363</v>
      </c>
      <c r="D432" s="57">
        <v>0</v>
      </c>
      <c r="E432" s="57">
        <v>0</v>
      </c>
      <c r="F432" s="57">
        <f>ROUND(Q$432,-2)</f>
        <v>0</v>
      </c>
      <c r="G432" s="57">
        <f>ROUND(Q$432,-2)</f>
        <v>0</v>
      </c>
      <c r="H432" s="57">
        <f>ROUND(Q$432,-2)</f>
        <v>0</v>
      </c>
      <c r="I432" s="57">
        <f>ROUND(Q$432,-2)</f>
        <v>0</v>
      </c>
      <c r="J432" s="57">
        <f>ROUND(Q$432,-2)</f>
        <v>0</v>
      </c>
      <c r="K432" s="57">
        <f>ROUND(Q$432,-2)</f>
        <v>0</v>
      </c>
      <c r="L432" s="57">
        <f>ROUND(Q$432,-2)</f>
        <v>0</v>
      </c>
      <c r="M432" s="57">
        <f>ROUND(Q$432,-2)</f>
        <v>0</v>
      </c>
      <c r="N432" s="57">
        <f>ROUND(Q$432,-2)</f>
        <v>0</v>
      </c>
      <c r="O432" s="63">
        <f>ROUND(Q$432,-2)</f>
        <v>0</v>
      </c>
      <c r="P432" s="47"/>
      <c r="Q432" s="45">
        <f t="shared" si="136"/>
        <v>0</v>
      </c>
      <c r="R432" s="47"/>
      <c r="S432" s="47"/>
      <c r="T432" s="47"/>
    </row>
    <row r="433" ht="24.75" customHeight="1" outlineLevel="1" spans="1:20">
      <c r="A433" s="19">
        <v>22509</v>
      </c>
      <c r="B433" s="20">
        <v>2221019</v>
      </c>
      <c r="C433" s="21" t="s">
        <v>27</v>
      </c>
      <c r="D433" s="57">
        <v>0</v>
      </c>
      <c r="E433" s="57">
        <v>0</v>
      </c>
      <c r="F433" s="57">
        <f>ROUND(Q$433,-2)</f>
        <v>0</v>
      </c>
      <c r="G433" s="57">
        <f>ROUND(Q$433,-2)</f>
        <v>0</v>
      </c>
      <c r="H433" s="57">
        <f>ROUND(Q$433,-2)</f>
        <v>0</v>
      </c>
      <c r="I433" s="57">
        <f>ROUND(Q$433,-2)</f>
        <v>0</v>
      </c>
      <c r="J433" s="57">
        <f>ROUND(Q$433,-2)</f>
        <v>0</v>
      </c>
      <c r="K433" s="57">
        <f>ROUND(Q$433,-2)</f>
        <v>0</v>
      </c>
      <c r="L433" s="57">
        <f>ROUND(Q$433,-2)</f>
        <v>0</v>
      </c>
      <c r="M433" s="57">
        <f>ROUND(Q$433,-2)</f>
        <v>0</v>
      </c>
      <c r="N433" s="57">
        <f>ROUND(Q$433,-2)</f>
        <v>0</v>
      </c>
      <c r="O433" s="63">
        <f>ROUND(Q$433,-2)</f>
        <v>0</v>
      </c>
      <c r="P433" s="47"/>
      <c r="Q433" s="45">
        <f t="shared" si="136"/>
        <v>0</v>
      </c>
      <c r="R433" s="47"/>
      <c r="S433" s="47"/>
      <c r="T433" s="47"/>
    </row>
    <row r="434" ht="24.75" customHeight="1" outlineLevel="1" spans="1:20">
      <c r="A434" s="19"/>
      <c r="B434" s="20">
        <v>2300000</v>
      </c>
      <c r="C434" s="21" t="s">
        <v>364</v>
      </c>
      <c r="D434" s="57">
        <f t="shared" ref="D434:O434" si="139">+D435+D436</f>
        <v>0</v>
      </c>
      <c r="E434" s="57">
        <f t="shared" si="139"/>
        <v>0</v>
      </c>
      <c r="F434" s="57">
        <f t="shared" si="139"/>
        <v>0</v>
      </c>
      <c r="G434" s="57">
        <f t="shared" si="139"/>
        <v>0</v>
      </c>
      <c r="H434" s="57">
        <f t="shared" si="139"/>
        <v>0</v>
      </c>
      <c r="I434" s="57">
        <f t="shared" si="139"/>
        <v>0</v>
      </c>
      <c r="J434" s="57">
        <f t="shared" si="139"/>
        <v>0</v>
      </c>
      <c r="K434" s="57">
        <f t="shared" si="139"/>
        <v>0</v>
      </c>
      <c r="L434" s="57">
        <f t="shared" si="139"/>
        <v>0</v>
      </c>
      <c r="M434" s="57">
        <f t="shared" si="139"/>
        <v>0</v>
      </c>
      <c r="N434" s="57">
        <f t="shared" si="139"/>
        <v>0</v>
      </c>
      <c r="O434" s="63">
        <f t="shared" si="139"/>
        <v>0</v>
      </c>
      <c r="P434" s="47"/>
      <c r="Q434" s="45">
        <f t="shared" si="136"/>
        <v>0</v>
      </c>
      <c r="R434" s="47"/>
      <c r="S434" s="47"/>
      <c r="T434" s="47"/>
    </row>
    <row r="435" ht="24.75" customHeight="1" outlineLevel="1" spans="1:20">
      <c r="A435" s="19">
        <v>21500</v>
      </c>
      <c r="B435" s="20">
        <v>2301011</v>
      </c>
      <c r="C435" s="21" t="s">
        <v>365</v>
      </c>
      <c r="D435" s="57">
        <v>0</v>
      </c>
      <c r="E435" s="57">
        <v>0</v>
      </c>
      <c r="F435" s="57">
        <f>ROUND(Q$435,-2)</f>
        <v>0</v>
      </c>
      <c r="G435" s="57">
        <f>ROUND(Q$435,-2)</f>
        <v>0</v>
      </c>
      <c r="H435" s="57">
        <f>ROUND(Q$435,-2)</f>
        <v>0</v>
      </c>
      <c r="I435" s="57">
        <f>ROUND(Q$435,-2)</f>
        <v>0</v>
      </c>
      <c r="J435" s="57">
        <f>ROUND(Q$435,-2)</f>
        <v>0</v>
      </c>
      <c r="K435" s="57">
        <f>ROUND(Q$435,-2)</f>
        <v>0</v>
      </c>
      <c r="L435" s="57">
        <f>ROUND(Q$435,-2)</f>
        <v>0</v>
      </c>
      <c r="M435" s="57">
        <f>ROUND(Q$435,-2)</f>
        <v>0</v>
      </c>
      <c r="N435" s="57">
        <f>ROUND(Q$435,-2)</f>
        <v>0</v>
      </c>
      <c r="O435" s="63">
        <f>ROUND(Q$435,-2)</f>
        <v>0</v>
      </c>
      <c r="P435" s="47"/>
      <c r="Q435" s="45">
        <f t="shared" si="136"/>
        <v>0</v>
      </c>
      <c r="R435" s="47"/>
      <c r="S435" s="47"/>
      <c r="T435" s="47"/>
    </row>
    <row r="436" ht="24.75" customHeight="1" outlineLevel="1" spans="1:20">
      <c r="A436" s="19">
        <v>22100</v>
      </c>
      <c r="B436" s="20">
        <v>2301012</v>
      </c>
      <c r="C436" s="21" t="s">
        <v>366</v>
      </c>
      <c r="D436" s="57">
        <v>0</v>
      </c>
      <c r="E436" s="57">
        <v>0</v>
      </c>
      <c r="F436" s="57">
        <f>ROUND(Q$436,-2)</f>
        <v>0</v>
      </c>
      <c r="G436" s="57">
        <f>ROUND(Q$436,-2)</f>
        <v>0</v>
      </c>
      <c r="H436" s="57">
        <f>ROUND(Q$436,-2)</f>
        <v>0</v>
      </c>
      <c r="I436" s="57">
        <f>ROUND(Q$436,-2)</f>
        <v>0</v>
      </c>
      <c r="J436" s="57">
        <f>ROUND(Q$436,-2)</f>
        <v>0</v>
      </c>
      <c r="K436" s="57">
        <f>ROUND(Q$436,-2)</f>
        <v>0</v>
      </c>
      <c r="L436" s="57">
        <f>ROUND(Q$436,-2)</f>
        <v>0</v>
      </c>
      <c r="M436" s="57">
        <f>ROUND(Q$436,-2)</f>
        <v>0</v>
      </c>
      <c r="N436" s="57">
        <f>ROUND(Q$436,-2)</f>
        <v>0</v>
      </c>
      <c r="O436" s="63">
        <f>ROUND(Q$436,-2)</f>
        <v>0</v>
      </c>
      <c r="P436" s="47"/>
      <c r="Q436" s="45">
        <f t="shared" si="136"/>
        <v>0</v>
      </c>
      <c r="R436" s="47"/>
      <c r="S436" s="47"/>
      <c r="T436" s="47"/>
    </row>
    <row r="437" ht="24.75" customHeight="1" outlineLevel="1" spans="1:20">
      <c r="A437" s="19"/>
      <c r="B437" s="20">
        <v>2400000</v>
      </c>
      <c r="C437" s="21" t="s">
        <v>367</v>
      </c>
      <c r="D437" s="57">
        <f t="shared" ref="D437:O437" si="140">+D438</f>
        <v>0</v>
      </c>
      <c r="E437" s="57">
        <f t="shared" si="140"/>
        <v>0</v>
      </c>
      <c r="F437" s="57">
        <f t="shared" si="140"/>
        <v>0</v>
      </c>
      <c r="G437" s="57">
        <f t="shared" si="140"/>
        <v>0</v>
      </c>
      <c r="H437" s="57">
        <f t="shared" si="140"/>
        <v>0</v>
      </c>
      <c r="I437" s="57">
        <f t="shared" si="140"/>
        <v>0</v>
      </c>
      <c r="J437" s="57">
        <f t="shared" si="140"/>
        <v>0</v>
      </c>
      <c r="K437" s="57">
        <f t="shared" si="140"/>
        <v>0</v>
      </c>
      <c r="L437" s="57">
        <f t="shared" si="140"/>
        <v>0</v>
      </c>
      <c r="M437" s="57">
        <f t="shared" si="140"/>
        <v>0</v>
      </c>
      <c r="N437" s="57">
        <f t="shared" si="140"/>
        <v>0</v>
      </c>
      <c r="O437" s="63">
        <f t="shared" si="140"/>
        <v>0</v>
      </c>
      <c r="P437" s="47"/>
      <c r="Q437" s="45">
        <f t="shared" si="136"/>
        <v>0</v>
      </c>
      <c r="R437" s="47"/>
      <c r="S437" s="47"/>
      <c r="T437" s="47"/>
    </row>
    <row r="438" ht="24.75" customHeight="1" outlineLevel="1" spans="1:20">
      <c r="A438" s="19">
        <v>22600</v>
      </c>
      <c r="B438" s="20">
        <v>2401011</v>
      </c>
      <c r="C438" s="21" t="s">
        <v>368</v>
      </c>
      <c r="D438" s="57">
        <v>0</v>
      </c>
      <c r="E438" s="57">
        <v>0</v>
      </c>
      <c r="F438" s="57">
        <f>ROUND(Q$438,-2)</f>
        <v>0</v>
      </c>
      <c r="G438" s="57">
        <f>ROUND(Q$438,-2)</f>
        <v>0</v>
      </c>
      <c r="H438" s="57">
        <f>ROUND(Q$438,-2)</f>
        <v>0</v>
      </c>
      <c r="I438" s="57">
        <f>ROUND(Q$438,-2)</f>
        <v>0</v>
      </c>
      <c r="J438" s="57">
        <f>ROUND(Q$438,-2)</f>
        <v>0</v>
      </c>
      <c r="K438" s="57">
        <f>ROUND(Q$438,-2)</f>
        <v>0</v>
      </c>
      <c r="L438" s="57">
        <f>ROUND(Q$438,-2)</f>
        <v>0</v>
      </c>
      <c r="M438" s="57">
        <f>ROUND(Q$438,-2)</f>
        <v>0</v>
      </c>
      <c r="N438" s="57">
        <f>ROUND(Q$438,-2)</f>
        <v>0</v>
      </c>
      <c r="O438" s="63">
        <f>ROUND(Q$438,-2)</f>
        <v>0</v>
      </c>
      <c r="P438" s="47"/>
      <c r="Q438" s="45">
        <f t="shared" si="136"/>
        <v>0</v>
      </c>
      <c r="R438" s="47"/>
      <c r="S438" s="47"/>
      <c r="T438" s="47"/>
    </row>
    <row r="439" ht="24.75" customHeight="1" outlineLevel="1" spans="1:20">
      <c r="A439" s="19"/>
      <c r="B439" s="20">
        <v>2420000</v>
      </c>
      <c r="C439" s="21" t="s">
        <v>369</v>
      </c>
      <c r="D439" s="57">
        <f t="shared" ref="D439:O439" si="141">+D440+D450+D466+D467</f>
        <v>0</v>
      </c>
      <c r="E439" s="57">
        <f t="shared" si="141"/>
        <v>0</v>
      </c>
      <c r="F439" s="57">
        <f t="shared" si="141"/>
        <v>0</v>
      </c>
      <c r="G439" s="57">
        <f t="shared" si="141"/>
        <v>0</v>
      </c>
      <c r="H439" s="57">
        <f t="shared" si="141"/>
        <v>0</v>
      </c>
      <c r="I439" s="57">
        <f t="shared" si="141"/>
        <v>0</v>
      </c>
      <c r="J439" s="57">
        <f t="shared" si="141"/>
        <v>0</v>
      </c>
      <c r="K439" s="57">
        <f t="shared" si="141"/>
        <v>0</v>
      </c>
      <c r="L439" s="57">
        <f t="shared" si="141"/>
        <v>0</v>
      </c>
      <c r="M439" s="57">
        <f t="shared" si="141"/>
        <v>0</v>
      </c>
      <c r="N439" s="57">
        <f t="shared" si="141"/>
        <v>0</v>
      </c>
      <c r="O439" s="63">
        <f t="shared" si="141"/>
        <v>0</v>
      </c>
      <c r="P439" s="47"/>
      <c r="Q439" s="45">
        <f t="shared" si="136"/>
        <v>0</v>
      </c>
      <c r="R439" s="47"/>
      <c r="S439" s="47"/>
      <c r="T439" s="47"/>
    </row>
    <row r="440" ht="24.75" customHeight="1" outlineLevel="1" spans="1:20">
      <c r="A440" s="19"/>
      <c r="B440" s="20">
        <v>2422000</v>
      </c>
      <c r="C440" s="21" t="s">
        <v>370</v>
      </c>
      <c r="D440" s="57">
        <f t="shared" ref="D440:O440" si="142">+D441+D446</f>
        <v>0</v>
      </c>
      <c r="E440" s="57">
        <f t="shared" si="142"/>
        <v>0</v>
      </c>
      <c r="F440" s="57">
        <f t="shared" si="142"/>
        <v>0</v>
      </c>
      <c r="G440" s="57">
        <f t="shared" si="142"/>
        <v>0</v>
      </c>
      <c r="H440" s="57">
        <f t="shared" si="142"/>
        <v>0</v>
      </c>
      <c r="I440" s="57">
        <f t="shared" si="142"/>
        <v>0</v>
      </c>
      <c r="J440" s="57">
        <f t="shared" si="142"/>
        <v>0</v>
      </c>
      <c r="K440" s="57">
        <f t="shared" si="142"/>
        <v>0</v>
      </c>
      <c r="L440" s="57">
        <f t="shared" si="142"/>
        <v>0</v>
      </c>
      <c r="M440" s="57">
        <f t="shared" si="142"/>
        <v>0</v>
      </c>
      <c r="N440" s="57">
        <f t="shared" si="142"/>
        <v>0</v>
      </c>
      <c r="O440" s="63">
        <f t="shared" si="142"/>
        <v>0</v>
      </c>
      <c r="P440" s="47"/>
      <c r="Q440" s="45">
        <f t="shared" si="136"/>
        <v>0</v>
      </c>
      <c r="R440" s="47"/>
      <c r="S440" s="47"/>
      <c r="T440" s="47"/>
    </row>
    <row r="441" ht="24.75" customHeight="1" outlineLevel="1" spans="1:20">
      <c r="A441" s="19"/>
      <c r="B441" s="20">
        <v>2422200</v>
      </c>
      <c r="C441" s="21" t="s">
        <v>80</v>
      </c>
      <c r="D441" s="57">
        <f t="shared" ref="D441:O441" si="143">+D442+D443+D444+D445</f>
        <v>0</v>
      </c>
      <c r="E441" s="57">
        <f t="shared" si="143"/>
        <v>0</v>
      </c>
      <c r="F441" s="57">
        <f t="shared" si="143"/>
        <v>0</v>
      </c>
      <c r="G441" s="57">
        <f t="shared" si="143"/>
        <v>0</v>
      </c>
      <c r="H441" s="57">
        <f t="shared" si="143"/>
        <v>0</v>
      </c>
      <c r="I441" s="57">
        <f t="shared" si="143"/>
        <v>0</v>
      </c>
      <c r="J441" s="57">
        <f t="shared" si="143"/>
        <v>0</v>
      </c>
      <c r="K441" s="57">
        <f t="shared" si="143"/>
        <v>0</v>
      </c>
      <c r="L441" s="57">
        <f t="shared" si="143"/>
        <v>0</v>
      </c>
      <c r="M441" s="57">
        <f t="shared" si="143"/>
        <v>0</v>
      </c>
      <c r="N441" s="57">
        <f t="shared" si="143"/>
        <v>0</v>
      </c>
      <c r="O441" s="63">
        <f t="shared" si="143"/>
        <v>0</v>
      </c>
      <c r="P441" s="47"/>
      <c r="Q441" s="45">
        <f t="shared" si="136"/>
        <v>0</v>
      </c>
      <c r="R441" s="47"/>
      <c r="S441" s="47"/>
      <c r="T441" s="47"/>
    </row>
    <row r="442" ht="24.75" customHeight="1" outlineLevel="1" spans="1:20">
      <c r="A442" s="19">
        <v>22082</v>
      </c>
      <c r="B442" s="20">
        <v>2422212</v>
      </c>
      <c r="C442" s="21" t="s">
        <v>64</v>
      </c>
      <c r="D442" s="57">
        <v>0</v>
      </c>
      <c r="E442" s="57">
        <v>0</v>
      </c>
      <c r="F442" s="57">
        <f>ROUND(Q$442,-2)</f>
        <v>0</v>
      </c>
      <c r="G442" s="57">
        <f>ROUND(Q$442,-2)</f>
        <v>0</v>
      </c>
      <c r="H442" s="57">
        <f>ROUND(Q$442,-2)</f>
        <v>0</v>
      </c>
      <c r="I442" s="57">
        <f>ROUND(Q$442,-2)</f>
        <v>0</v>
      </c>
      <c r="J442" s="57">
        <f>ROUND(Q$442,-2)</f>
        <v>0</v>
      </c>
      <c r="K442" s="57">
        <f>ROUND(Q$442,-2)</f>
        <v>0</v>
      </c>
      <c r="L442" s="57">
        <f>ROUND(Q$442,-2)</f>
        <v>0</v>
      </c>
      <c r="M442" s="57">
        <f>ROUND(Q$442,-2)</f>
        <v>0</v>
      </c>
      <c r="N442" s="57">
        <f>ROUND(Q$442,-2)</f>
        <v>0</v>
      </c>
      <c r="O442" s="63">
        <f>ROUND(Q$442,-2)</f>
        <v>0</v>
      </c>
      <c r="P442" s="47"/>
      <c r="Q442" s="45">
        <f t="shared" si="136"/>
        <v>0</v>
      </c>
      <c r="R442" s="47"/>
      <c r="S442" s="47"/>
      <c r="T442" s="47"/>
    </row>
    <row r="443" ht="24.75" customHeight="1" outlineLevel="1" spans="1:20">
      <c r="A443" s="19">
        <v>22084</v>
      </c>
      <c r="B443" s="20">
        <v>2422213</v>
      </c>
      <c r="C443" s="21" t="s">
        <v>371</v>
      </c>
      <c r="D443" s="57">
        <v>0</v>
      </c>
      <c r="E443" s="57">
        <v>0</v>
      </c>
      <c r="F443" s="57">
        <f>ROUND(Q$443,-2)</f>
        <v>0</v>
      </c>
      <c r="G443" s="57">
        <f>ROUND(Q$443,-2)</f>
        <v>0</v>
      </c>
      <c r="H443" s="57">
        <f>ROUND(Q$443,-2)</f>
        <v>0</v>
      </c>
      <c r="I443" s="57">
        <f>ROUND(Q$443,-2)</f>
        <v>0</v>
      </c>
      <c r="J443" s="57">
        <f>ROUND(Q$443,-2)</f>
        <v>0</v>
      </c>
      <c r="K443" s="57">
        <f>ROUND(Q$443,-2)</f>
        <v>0</v>
      </c>
      <c r="L443" s="57">
        <f>ROUND(Q$443,-2)</f>
        <v>0</v>
      </c>
      <c r="M443" s="57">
        <f>ROUND(Q$443,-2)</f>
        <v>0</v>
      </c>
      <c r="N443" s="57">
        <f>ROUND(Q$443,-2)</f>
        <v>0</v>
      </c>
      <c r="O443" s="63">
        <f>ROUND(Q$443,-2)</f>
        <v>0</v>
      </c>
      <c r="P443" s="47"/>
      <c r="Q443" s="45">
        <f t="shared" si="136"/>
        <v>0</v>
      </c>
      <c r="R443" s="47"/>
      <c r="S443" s="47"/>
      <c r="T443" s="47"/>
    </row>
    <row r="444" ht="24.75" customHeight="1" outlineLevel="1" spans="1:20">
      <c r="A444" s="19">
        <v>22083</v>
      </c>
      <c r="B444" s="20">
        <v>2422214</v>
      </c>
      <c r="C444" s="21" t="s">
        <v>65</v>
      </c>
      <c r="D444" s="57">
        <v>0</v>
      </c>
      <c r="E444" s="57">
        <v>0</v>
      </c>
      <c r="F444" s="57">
        <f>ROUND(Q$444,-2)</f>
        <v>0</v>
      </c>
      <c r="G444" s="57">
        <f>ROUND(Q$444,-2)</f>
        <v>0</v>
      </c>
      <c r="H444" s="57">
        <f>ROUND(Q$444,-2)</f>
        <v>0</v>
      </c>
      <c r="I444" s="57">
        <f>ROUND(Q$444,-2)</f>
        <v>0</v>
      </c>
      <c r="J444" s="57">
        <f>ROUND(Q$444,-2)</f>
        <v>0</v>
      </c>
      <c r="K444" s="57">
        <f>ROUND(Q$444,-2)</f>
        <v>0</v>
      </c>
      <c r="L444" s="57">
        <f>ROUND(Q$444,-2)</f>
        <v>0</v>
      </c>
      <c r="M444" s="57">
        <f>ROUND(Q$444,-2)</f>
        <v>0</v>
      </c>
      <c r="N444" s="57">
        <f>ROUND(Q$444,-2)</f>
        <v>0</v>
      </c>
      <c r="O444" s="63">
        <f>ROUND(Q$444,-2)</f>
        <v>0</v>
      </c>
      <c r="P444" s="47"/>
      <c r="Q444" s="45">
        <f t="shared" si="136"/>
        <v>0</v>
      </c>
      <c r="R444" s="47"/>
      <c r="S444" s="47"/>
      <c r="T444" s="47"/>
    </row>
    <row r="445" ht="24.75" customHeight="1" outlineLevel="1" spans="1:20">
      <c r="A445" s="19">
        <v>22089</v>
      </c>
      <c r="B445" s="20">
        <v>2422219</v>
      </c>
      <c r="C445" s="21" t="s">
        <v>66</v>
      </c>
      <c r="D445" s="57">
        <v>0</v>
      </c>
      <c r="E445" s="57">
        <v>0</v>
      </c>
      <c r="F445" s="57">
        <f>ROUND(Q$445,-2)</f>
        <v>0</v>
      </c>
      <c r="G445" s="57">
        <f>ROUND(Q$445,-2)</f>
        <v>0</v>
      </c>
      <c r="H445" s="57">
        <f>ROUND(Q$445,-2)</f>
        <v>0</v>
      </c>
      <c r="I445" s="57">
        <f>ROUND(Q$445,-2)</f>
        <v>0</v>
      </c>
      <c r="J445" s="57">
        <f>ROUND(Q$445,-2)</f>
        <v>0</v>
      </c>
      <c r="K445" s="57">
        <f>ROUND(Q$445,-2)</f>
        <v>0</v>
      </c>
      <c r="L445" s="57">
        <f>ROUND(Q$445,-2)</f>
        <v>0</v>
      </c>
      <c r="M445" s="57">
        <f>ROUND(Q$445,-2)</f>
        <v>0</v>
      </c>
      <c r="N445" s="57">
        <f>ROUND(Q$445,-2)</f>
        <v>0</v>
      </c>
      <c r="O445" s="63">
        <f>ROUND(Q$445,-2)</f>
        <v>0</v>
      </c>
      <c r="P445" s="47"/>
      <c r="Q445" s="45">
        <f t="shared" si="136"/>
        <v>0</v>
      </c>
      <c r="R445" s="47"/>
      <c r="S445" s="47"/>
      <c r="T445" s="47"/>
    </row>
    <row r="446" ht="24.75" customHeight="1" outlineLevel="1" spans="1:20">
      <c r="A446" s="19"/>
      <c r="B446" s="20">
        <v>2422300</v>
      </c>
      <c r="C446" s="21" t="s">
        <v>372</v>
      </c>
      <c r="D446" s="57">
        <f t="shared" ref="D446:O446" si="144">+D447+D448+D449</f>
        <v>0</v>
      </c>
      <c r="E446" s="57">
        <f t="shared" si="144"/>
        <v>0</v>
      </c>
      <c r="F446" s="57">
        <f t="shared" si="144"/>
        <v>0</v>
      </c>
      <c r="G446" s="57">
        <f t="shared" si="144"/>
        <v>0</v>
      </c>
      <c r="H446" s="57">
        <f t="shared" si="144"/>
        <v>0</v>
      </c>
      <c r="I446" s="57">
        <f t="shared" si="144"/>
        <v>0</v>
      </c>
      <c r="J446" s="57">
        <f t="shared" si="144"/>
        <v>0</v>
      </c>
      <c r="K446" s="57">
        <f t="shared" si="144"/>
        <v>0</v>
      </c>
      <c r="L446" s="57">
        <f t="shared" si="144"/>
        <v>0</v>
      </c>
      <c r="M446" s="57">
        <f t="shared" si="144"/>
        <v>0</v>
      </c>
      <c r="N446" s="57">
        <f t="shared" si="144"/>
        <v>0</v>
      </c>
      <c r="O446" s="63">
        <f t="shared" si="144"/>
        <v>0</v>
      </c>
      <c r="P446" s="47"/>
      <c r="Q446" s="45">
        <f t="shared" si="136"/>
        <v>0</v>
      </c>
      <c r="R446" s="47"/>
      <c r="S446" s="47"/>
      <c r="T446" s="47"/>
    </row>
    <row r="447" ht="24.75" customHeight="1" outlineLevel="1" spans="1:20">
      <c r="A447" s="19">
        <v>22091</v>
      </c>
      <c r="B447" s="20">
        <v>2422311</v>
      </c>
      <c r="C447" s="21" t="s">
        <v>70</v>
      </c>
      <c r="D447" s="57">
        <v>0</v>
      </c>
      <c r="E447" s="57">
        <v>0</v>
      </c>
      <c r="F447" s="57">
        <f>ROUND(Q$447,-2)</f>
        <v>0</v>
      </c>
      <c r="G447" s="57">
        <f>ROUND(Q$447,-2)</f>
        <v>0</v>
      </c>
      <c r="H447" s="57">
        <f>ROUND(Q$447,-2)</f>
        <v>0</v>
      </c>
      <c r="I447" s="57">
        <f>ROUND(Q$447,-2)</f>
        <v>0</v>
      </c>
      <c r="J447" s="57">
        <f>ROUND(Q$447,-2)</f>
        <v>0</v>
      </c>
      <c r="K447" s="57">
        <f>ROUND(Q$447,-2)</f>
        <v>0</v>
      </c>
      <c r="L447" s="57">
        <f>ROUND(Q$447,-2)</f>
        <v>0</v>
      </c>
      <c r="M447" s="57">
        <f>ROUND(Q$447,-2)</f>
        <v>0</v>
      </c>
      <c r="N447" s="57">
        <f>ROUND(Q$447,-2)</f>
        <v>0</v>
      </c>
      <c r="O447" s="63">
        <f>ROUND(Q$447,-2)</f>
        <v>0</v>
      </c>
      <c r="P447" s="47"/>
      <c r="Q447" s="45">
        <f t="shared" si="136"/>
        <v>0</v>
      </c>
      <c r="R447" s="47"/>
      <c r="S447" s="47"/>
      <c r="T447" s="47"/>
    </row>
    <row r="448" ht="24.75" customHeight="1" outlineLevel="1" spans="1:20">
      <c r="A448" s="19">
        <v>23231</v>
      </c>
      <c r="B448" s="20">
        <v>2422315</v>
      </c>
      <c r="C448" s="21" t="s">
        <v>373</v>
      </c>
      <c r="D448" s="57">
        <v>0</v>
      </c>
      <c r="E448" s="57">
        <v>0</v>
      </c>
      <c r="F448" s="57">
        <f>ROUND(Q$448,-2)</f>
        <v>0</v>
      </c>
      <c r="G448" s="57">
        <f>ROUND(Q$448,-2)</f>
        <v>0</v>
      </c>
      <c r="H448" s="57">
        <f>ROUND(Q$448,-2)</f>
        <v>0</v>
      </c>
      <c r="I448" s="57">
        <f>ROUND(Q$448,-2)</f>
        <v>0</v>
      </c>
      <c r="J448" s="57">
        <f>ROUND(Q$448,-2)</f>
        <v>0</v>
      </c>
      <c r="K448" s="57">
        <f>ROUND(Q$448,-2)</f>
        <v>0</v>
      </c>
      <c r="L448" s="57">
        <f>ROUND(Q$448,-2)</f>
        <v>0</v>
      </c>
      <c r="M448" s="57">
        <f>ROUND(Q$448,-2)</f>
        <v>0</v>
      </c>
      <c r="N448" s="57">
        <f>ROUND(Q$448,-2)</f>
        <v>0</v>
      </c>
      <c r="O448" s="63">
        <f>ROUND(Q$448,-2)</f>
        <v>0</v>
      </c>
      <c r="P448" s="47"/>
      <c r="Q448" s="45">
        <f t="shared" si="136"/>
        <v>0</v>
      </c>
      <c r="R448" s="47"/>
      <c r="S448" s="47"/>
      <c r="T448" s="47"/>
    </row>
    <row r="449" ht="24.75" customHeight="1" outlineLevel="1" spans="1:20">
      <c r="A449" s="19">
        <v>22099</v>
      </c>
      <c r="B449" s="20">
        <v>2422319</v>
      </c>
      <c r="C449" s="21" t="s">
        <v>66</v>
      </c>
      <c r="D449" s="57">
        <v>0</v>
      </c>
      <c r="E449" s="57">
        <v>0</v>
      </c>
      <c r="F449" s="57">
        <f>ROUND(Q$449,-2)</f>
        <v>0</v>
      </c>
      <c r="G449" s="57">
        <f>ROUND(Q$449,-2)</f>
        <v>0</v>
      </c>
      <c r="H449" s="57">
        <f>ROUND(Q$449,-2)</f>
        <v>0</v>
      </c>
      <c r="I449" s="57">
        <f>ROUND(Q$449,-2)</f>
        <v>0</v>
      </c>
      <c r="J449" s="57">
        <f>ROUND(Q$449,-2)</f>
        <v>0</v>
      </c>
      <c r="K449" s="57">
        <f>ROUND(Q$449,-2)</f>
        <v>0</v>
      </c>
      <c r="L449" s="57">
        <f>ROUND(Q$449,-2)</f>
        <v>0</v>
      </c>
      <c r="M449" s="57">
        <f>ROUND(Q$449,-2)</f>
        <v>0</v>
      </c>
      <c r="N449" s="57">
        <f>ROUND(Q$449,-2)</f>
        <v>0</v>
      </c>
      <c r="O449" s="63">
        <f>ROUND(Q$449,-2)</f>
        <v>0</v>
      </c>
      <c r="P449" s="47"/>
      <c r="Q449" s="45">
        <f t="shared" si="136"/>
        <v>0</v>
      </c>
      <c r="R449" s="47"/>
      <c r="S449" s="47"/>
      <c r="T449" s="47"/>
    </row>
    <row r="450" ht="24.75" customHeight="1" outlineLevel="1" spans="1:20">
      <c r="A450" s="19"/>
      <c r="B450" s="20">
        <v>2423000</v>
      </c>
      <c r="C450" s="21" t="s">
        <v>99</v>
      </c>
      <c r="D450" s="57">
        <f t="shared" ref="D450:O450" si="145">+D451+D458</f>
        <v>0</v>
      </c>
      <c r="E450" s="57">
        <f t="shared" si="145"/>
        <v>0</v>
      </c>
      <c r="F450" s="57">
        <f t="shared" si="145"/>
        <v>0</v>
      </c>
      <c r="G450" s="57">
        <f t="shared" si="145"/>
        <v>0</v>
      </c>
      <c r="H450" s="57">
        <f t="shared" si="145"/>
        <v>0</v>
      </c>
      <c r="I450" s="57">
        <f t="shared" si="145"/>
        <v>0</v>
      </c>
      <c r="J450" s="57">
        <f t="shared" si="145"/>
        <v>0</v>
      </c>
      <c r="K450" s="57">
        <f t="shared" si="145"/>
        <v>0</v>
      </c>
      <c r="L450" s="57">
        <f t="shared" si="145"/>
        <v>0</v>
      </c>
      <c r="M450" s="57">
        <f t="shared" si="145"/>
        <v>0</v>
      </c>
      <c r="N450" s="57">
        <f t="shared" si="145"/>
        <v>0</v>
      </c>
      <c r="O450" s="63">
        <f t="shared" si="145"/>
        <v>0</v>
      </c>
      <c r="P450" s="47"/>
      <c r="Q450" s="45">
        <f t="shared" si="136"/>
        <v>0</v>
      </c>
      <c r="R450" s="47"/>
      <c r="S450" s="47"/>
      <c r="T450" s="47"/>
    </row>
    <row r="451" ht="24.75" customHeight="1" outlineLevel="1" spans="1:20">
      <c r="A451" s="19"/>
      <c r="B451" s="20">
        <v>2423200</v>
      </c>
      <c r="C451" s="21" t="s">
        <v>80</v>
      </c>
      <c r="D451" s="57">
        <f t="shared" ref="D451:O451" si="146">+SUM(D452:D457)</f>
        <v>0</v>
      </c>
      <c r="E451" s="57">
        <f t="shared" si="146"/>
        <v>0</v>
      </c>
      <c r="F451" s="57">
        <f t="shared" si="146"/>
        <v>0</v>
      </c>
      <c r="G451" s="57">
        <f t="shared" si="146"/>
        <v>0</v>
      </c>
      <c r="H451" s="57">
        <f t="shared" si="146"/>
        <v>0</v>
      </c>
      <c r="I451" s="57">
        <f t="shared" si="146"/>
        <v>0</v>
      </c>
      <c r="J451" s="57">
        <f t="shared" si="146"/>
        <v>0</v>
      </c>
      <c r="K451" s="57">
        <f t="shared" si="146"/>
        <v>0</v>
      </c>
      <c r="L451" s="57">
        <f t="shared" si="146"/>
        <v>0</v>
      </c>
      <c r="M451" s="57">
        <f t="shared" si="146"/>
        <v>0</v>
      </c>
      <c r="N451" s="57">
        <f t="shared" si="146"/>
        <v>0</v>
      </c>
      <c r="O451" s="63">
        <f t="shared" si="146"/>
        <v>0</v>
      </c>
      <c r="P451" s="47"/>
      <c r="Q451" s="45">
        <f t="shared" si="136"/>
        <v>0</v>
      </c>
      <c r="R451" s="47"/>
      <c r="S451" s="47"/>
      <c r="T451" s="47"/>
    </row>
    <row r="452" ht="24.75" customHeight="1" outlineLevel="1" spans="1:20">
      <c r="A452" s="19">
        <v>23110</v>
      </c>
      <c r="B452" s="20">
        <v>2423212</v>
      </c>
      <c r="C452" s="21" t="s">
        <v>374</v>
      </c>
      <c r="D452" s="57">
        <v>0</v>
      </c>
      <c r="E452" s="57">
        <v>0</v>
      </c>
      <c r="F452" s="57">
        <f>ROUND(Q$452,-2)</f>
        <v>0</v>
      </c>
      <c r="G452" s="57">
        <f>ROUND(Q$452,-2)</f>
        <v>0</v>
      </c>
      <c r="H452" s="57">
        <f>ROUND(Q$452,-2)</f>
        <v>0</v>
      </c>
      <c r="I452" s="57">
        <f>ROUND(Q$452,-2)</f>
        <v>0</v>
      </c>
      <c r="J452" s="57">
        <f>ROUND(Q$452,-2)</f>
        <v>0</v>
      </c>
      <c r="K452" s="57">
        <f>ROUND(Q$452,-2)</f>
        <v>0</v>
      </c>
      <c r="L452" s="57">
        <f>ROUND(Q$452,-2)</f>
        <v>0</v>
      </c>
      <c r="M452" s="57">
        <f>ROUND(Q$452,-2)</f>
        <v>0</v>
      </c>
      <c r="N452" s="57">
        <f>ROUND(Q$452,-2)</f>
        <v>0</v>
      </c>
      <c r="O452" s="63">
        <f>ROUND(Q$452,-2)</f>
        <v>0</v>
      </c>
      <c r="P452" s="47"/>
      <c r="Q452" s="45">
        <f t="shared" si="136"/>
        <v>0</v>
      </c>
      <c r="R452" s="47"/>
      <c r="S452" s="47"/>
      <c r="T452" s="47"/>
    </row>
    <row r="453" ht="24.75" customHeight="1" outlineLevel="1" spans="1:20">
      <c r="A453" s="19">
        <v>23120</v>
      </c>
      <c r="B453" s="20">
        <v>2423213</v>
      </c>
      <c r="C453" s="21" t="s">
        <v>64</v>
      </c>
      <c r="D453" s="57">
        <v>0</v>
      </c>
      <c r="E453" s="57">
        <v>0</v>
      </c>
      <c r="F453" s="57">
        <f>ROUND(Q$453,-2)</f>
        <v>0</v>
      </c>
      <c r="G453" s="57">
        <f>ROUND(Q$453,-2)</f>
        <v>0</v>
      </c>
      <c r="H453" s="57">
        <f>ROUND(Q$453,-2)</f>
        <v>0</v>
      </c>
      <c r="I453" s="57">
        <f>ROUND(Q$453,-2)</f>
        <v>0</v>
      </c>
      <c r="J453" s="57">
        <f>ROUND(Q$453,-2)</f>
        <v>0</v>
      </c>
      <c r="K453" s="57">
        <f>ROUND(Q$453,-2)</f>
        <v>0</v>
      </c>
      <c r="L453" s="57">
        <f>ROUND(Q$453,-2)</f>
        <v>0</v>
      </c>
      <c r="M453" s="57">
        <f>ROUND(Q$453,-2)</f>
        <v>0</v>
      </c>
      <c r="N453" s="57">
        <f>ROUND(Q$453,-2)</f>
        <v>0</v>
      </c>
      <c r="O453" s="63">
        <f>ROUND(Q$453,-2)</f>
        <v>0</v>
      </c>
      <c r="P453" s="47"/>
      <c r="Q453" s="45">
        <f t="shared" si="136"/>
        <v>0</v>
      </c>
      <c r="R453" s="47"/>
      <c r="S453" s="47"/>
      <c r="T453" s="47"/>
    </row>
    <row r="454" ht="24.75" customHeight="1" outlineLevel="1" spans="1:20">
      <c r="A454" s="19">
        <v>23121</v>
      </c>
      <c r="B454" s="20">
        <v>2423214</v>
      </c>
      <c r="C454" s="21" t="s">
        <v>375</v>
      </c>
      <c r="D454" s="57">
        <v>0</v>
      </c>
      <c r="E454" s="57">
        <v>0</v>
      </c>
      <c r="F454" s="57">
        <f>ROUND(Q$454,-2)</f>
        <v>0</v>
      </c>
      <c r="G454" s="57">
        <f>ROUND(Q$454,-2)</f>
        <v>0</v>
      </c>
      <c r="H454" s="57">
        <f>ROUND(Q$454,-2)</f>
        <v>0</v>
      </c>
      <c r="I454" s="57">
        <f>ROUND(Q$454,-2)</f>
        <v>0</v>
      </c>
      <c r="J454" s="57">
        <f>ROUND(Q$454,-2)</f>
        <v>0</v>
      </c>
      <c r="K454" s="57">
        <f>ROUND(Q$454,-2)</f>
        <v>0</v>
      </c>
      <c r="L454" s="57">
        <f>ROUND(Q$454,-2)</f>
        <v>0</v>
      </c>
      <c r="M454" s="57">
        <f>ROUND(Q$454,-2)</f>
        <v>0</v>
      </c>
      <c r="N454" s="57">
        <f>ROUND(Q$454,-2)</f>
        <v>0</v>
      </c>
      <c r="O454" s="63">
        <f>ROUND(Q$454,-2)</f>
        <v>0</v>
      </c>
      <c r="P454" s="47"/>
      <c r="Q454" s="45">
        <f t="shared" si="136"/>
        <v>0</v>
      </c>
      <c r="R454" s="47"/>
      <c r="S454" s="47"/>
      <c r="T454" s="47"/>
    </row>
    <row r="455" ht="24.75" customHeight="1" outlineLevel="1" spans="1:20">
      <c r="A455" s="19">
        <v>23130</v>
      </c>
      <c r="B455" s="20">
        <v>2423215</v>
      </c>
      <c r="C455" s="21" t="s">
        <v>65</v>
      </c>
      <c r="D455" s="57">
        <v>0</v>
      </c>
      <c r="E455" s="57">
        <v>0</v>
      </c>
      <c r="F455" s="57">
        <f>ROUND(Q$455,-2)</f>
        <v>0</v>
      </c>
      <c r="G455" s="57">
        <f>ROUND(Q$455,-2)</f>
        <v>0</v>
      </c>
      <c r="H455" s="57">
        <f>ROUND(Q$455,-2)</f>
        <v>0</v>
      </c>
      <c r="I455" s="57">
        <f>ROUND(Q$455,-2)</f>
        <v>0</v>
      </c>
      <c r="J455" s="57">
        <f>ROUND(Q$455,-2)</f>
        <v>0</v>
      </c>
      <c r="K455" s="57">
        <f>ROUND(Q$455,-2)</f>
        <v>0</v>
      </c>
      <c r="L455" s="57">
        <f>ROUND(Q$455,-2)</f>
        <v>0</v>
      </c>
      <c r="M455" s="57">
        <f>ROUND(Q$455,-2)</f>
        <v>0</v>
      </c>
      <c r="N455" s="57">
        <f>ROUND(Q$455,-2)</f>
        <v>0</v>
      </c>
      <c r="O455" s="63">
        <f>ROUND(Q$455,-2)</f>
        <v>0</v>
      </c>
      <c r="P455" s="47"/>
      <c r="Q455" s="45">
        <f t="shared" si="136"/>
        <v>0</v>
      </c>
      <c r="R455" s="47"/>
      <c r="S455" s="47"/>
      <c r="T455" s="47"/>
    </row>
    <row r="456" ht="24.75" customHeight="1" outlineLevel="1" spans="1:20">
      <c r="A456" s="19">
        <v>23135</v>
      </c>
      <c r="B456" s="20">
        <v>2423216</v>
      </c>
      <c r="C456" s="21" t="s">
        <v>376</v>
      </c>
      <c r="D456" s="57">
        <v>0</v>
      </c>
      <c r="E456" s="57">
        <v>0</v>
      </c>
      <c r="F456" s="57">
        <f>ROUND(Q$456,-2)</f>
        <v>0</v>
      </c>
      <c r="G456" s="57">
        <f>ROUND(Q$456,-2)</f>
        <v>0</v>
      </c>
      <c r="H456" s="57">
        <f>ROUND(Q$456,-2)</f>
        <v>0</v>
      </c>
      <c r="I456" s="57">
        <f>ROUND(Q$456,-2)</f>
        <v>0</v>
      </c>
      <c r="J456" s="57">
        <f>ROUND(Q$456,-2)</f>
        <v>0</v>
      </c>
      <c r="K456" s="57">
        <f>ROUND(Q$456,-2)</f>
        <v>0</v>
      </c>
      <c r="L456" s="57">
        <f>ROUND(Q$456,-2)</f>
        <v>0</v>
      </c>
      <c r="M456" s="57">
        <f>ROUND(Q$456,-2)</f>
        <v>0</v>
      </c>
      <c r="N456" s="57">
        <f>ROUND(Q$456,-2)</f>
        <v>0</v>
      </c>
      <c r="O456" s="63">
        <f>ROUND(Q$456,-2)</f>
        <v>0</v>
      </c>
      <c r="P456" s="47"/>
      <c r="Q456" s="45">
        <f t="shared" si="136"/>
        <v>0</v>
      </c>
      <c r="R456" s="47"/>
      <c r="S456" s="47"/>
      <c r="T456" s="47"/>
    </row>
    <row r="457" ht="24.75" customHeight="1" outlineLevel="1" spans="1:20">
      <c r="A457" s="19">
        <v>23190</v>
      </c>
      <c r="B457" s="20">
        <v>2423219</v>
      </c>
      <c r="C457" s="21" t="s">
        <v>66</v>
      </c>
      <c r="D457" s="57">
        <v>0</v>
      </c>
      <c r="E457" s="57">
        <v>0</v>
      </c>
      <c r="F457" s="57">
        <f>ROUND(Q$457,-2)</f>
        <v>0</v>
      </c>
      <c r="G457" s="57">
        <f>ROUND(Q$457,-2)</f>
        <v>0</v>
      </c>
      <c r="H457" s="57">
        <f>ROUND(Q$457,-2)</f>
        <v>0</v>
      </c>
      <c r="I457" s="57">
        <f>ROUND(Q$457,-2)</f>
        <v>0</v>
      </c>
      <c r="J457" s="57">
        <f>ROUND(Q$457,-2)</f>
        <v>0</v>
      </c>
      <c r="K457" s="57">
        <f>ROUND(Q$457,-2)</f>
        <v>0</v>
      </c>
      <c r="L457" s="57">
        <f>ROUND(Q$457,-2)</f>
        <v>0</v>
      </c>
      <c r="M457" s="57">
        <f>ROUND(Q$457,-2)</f>
        <v>0</v>
      </c>
      <c r="N457" s="57">
        <f>ROUND(Q$457,-2)</f>
        <v>0</v>
      </c>
      <c r="O457" s="63">
        <f>ROUND(Q$457,-2)</f>
        <v>0</v>
      </c>
      <c r="P457" s="47"/>
      <c r="Q457" s="45">
        <f t="shared" si="136"/>
        <v>0</v>
      </c>
      <c r="R457" s="47"/>
      <c r="S457" s="47"/>
      <c r="T457" s="47"/>
    </row>
    <row r="458" ht="24.75" customHeight="1" outlineLevel="1" spans="1:20">
      <c r="A458" s="19">
        <v>23200</v>
      </c>
      <c r="B458" s="20">
        <v>2423300</v>
      </c>
      <c r="C458" s="21" t="s">
        <v>372</v>
      </c>
      <c r="D458" s="57">
        <f t="shared" ref="D458:O458" si="147">+D459+D460+D465</f>
        <v>0</v>
      </c>
      <c r="E458" s="57">
        <f t="shared" si="147"/>
        <v>0</v>
      </c>
      <c r="F458" s="57">
        <f t="shared" si="147"/>
        <v>0</v>
      </c>
      <c r="G458" s="57">
        <f t="shared" si="147"/>
        <v>0</v>
      </c>
      <c r="H458" s="57">
        <f t="shared" si="147"/>
        <v>0</v>
      </c>
      <c r="I458" s="57">
        <f t="shared" si="147"/>
        <v>0</v>
      </c>
      <c r="J458" s="57">
        <f t="shared" si="147"/>
        <v>0</v>
      </c>
      <c r="K458" s="57">
        <f t="shared" si="147"/>
        <v>0</v>
      </c>
      <c r="L458" s="57">
        <f t="shared" si="147"/>
        <v>0</v>
      </c>
      <c r="M458" s="57">
        <f t="shared" si="147"/>
        <v>0</v>
      </c>
      <c r="N458" s="57">
        <f t="shared" si="147"/>
        <v>0</v>
      </c>
      <c r="O458" s="63">
        <f t="shared" si="147"/>
        <v>0</v>
      </c>
      <c r="P458" s="47"/>
      <c r="Q458" s="45">
        <f t="shared" si="136"/>
        <v>0</v>
      </c>
      <c r="R458" s="47"/>
      <c r="S458" s="47"/>
      <c r="T458" s="47"/>
    </row>
    <row r="459" ht="24.75" customHeight="1" outlineLevel="1" spans="1:20">
      <c r="A459" s="19">
        <v>23210</v>
      </c>
      <c r="B459" s="20">
        <v>2423311</v>
      </c>
      <c r="C459" s="21" t="s">
        <v>70</v>
      </c>
      <c r="D459" s="57">
        <v>0</v>
      </c>
      <c r="E459" s="57">
        <v>0</v>
      </c>
      <c r="F459" s="57">
        <f>ROUND(Q$459,-2)</f>
        <v>0</v>
      </c>
      <c r="G459" s="57">
        <f>ROUND(Q$459,-2)</f>
        <v>0</v>
      </c>
      <c r="H459" s="57">
        <f>ROUND(Q$459,-2)</f>
        <v>0</v>
      </c>
      <c r="I459" s="57">
        <f>ROUND(Q$459,-2)</f>
        <v>0</v>
      </c>
      <c r="J459" s="57">
        <f>ROUND(Q$459,-2)</f>
        <v>0</v>
      </c>
      <c r="K459" s="57">
        <f>ROUND(Q$459,-2)</f>
        <v>0</v>
      </c>
      <c r="L459" s="57">
        <f>ROUND(Q$459,-2)</f>
        <v>0</v>
      </c>
      <c r="M459" s="57">
        <f>ROUND(Q$459,-2)</f>
        <v>0</v>
      </c>
      <c r="N459" s="57">
        <f>ROUND(Q$459,-2)</f>
        <v>0</v>
      </c>
      <c r="O459" s="63">
        <f>ROUND(Q$459,-2)</f>
        <v>0</v>
      </c>
      <c r="P459" s="47"/>
      <c r="Q459" s="45">
        <f t="shared" si="136"/>
        <v>0</v>
      </c>
      <c r="R459" s="47"/>
      <c r="S459" s="47"/>
      <c r="T459" s="47"/>
    </row>
    <row r="460" ht="24.75" customHeight="1" outlineLevel="1" spans="1:20">
      <c r="A460" s="19">
        <v>23212</v>
      </c>
      <c r="B460" s="20">
        <v>2423320</v>
      </c>
      <c r="C460" s="21" t="s">
        <v>373</v>
      </c>
      <c r="D460" s="57">
        <f t="shared" ref="D460:O460" si="148">+SUM(D461:D465)</f>
        <v>0</v>
      </c>
      <c r="E460" s="57">
        <f t="shared" si="148"/>
        <v>0</v>
      </c>
      <c r="F460" s="57">
        <f t="shared" si="148"/>
        <v>0</v>
      </c>
      <c r="G460" s="57">
        <f t="shared" si="148"/>
        <v>0</v>
      </c>
      <c r="H460" s="57">
        <f t="shared" si="148"/>
        <v>0</v>
      </c>
      <c r="I460" s="57">
        <f t="shared" si="148"/>
        <v>0</v>
      </c>
      <c r="J460" s="57">
        <f t="shared" si="148"/>
        <v>0</v>
      </c>
      <c r="K460" s="57">
        <f t="shared" si="148"/>
        <v>0</v>
      </c>
      <c r="L460" s="57">
        <f t="shared" si="148"/>
        <v>0</v>
      </c>
      <c r="M460" s="57">
        <f t="shared" si="148"/>
        <v>0</v>
      </c>
      <c r="N460" s="57">
        <f t="shared" si="148"/>
        <v>0</v>
      </c>
      <c r="O460" s="63">
        <f t="shared" si="148"/>
        <v>0</v>
      </c>
      <c r="P460" s="47"/>
      <c r="Q460" s="45">
        <f t="shared" si="136"/>
        <v>0</v>
      </c>
      <c r="R460" s="47"/>
      <c r="S460" s="47"/>
      <c r="T460" s="47"/>
    </row>
    <row r="461" ht="24.75" customHeight="1" outlineLevel="1" spans="1:20">
      <c r="A461" s="19">
        <v>23213</v>
      </c>
      <c r="B461" s="20">
        <v>2423321</v>
      </c>
      <c r="C461" s="21" t="s">
        <v>377</v>
      </c>
      <c r="D461" s="57">
        <v>0</v>
      </c>
      <c r="E461" s="57">
        <v>0</v>
      </c>
      <c r="F461" s="57">
        <f>ROUND(Q$461,-2)</f>
        <v>0</v>
      </c>
      <c r="G461" s="57">
        <f>ROUND(Q$461,-2)</f>
        <v>0</v>
      </c>
      <c r="H461" s="57">
        <f>ROUND(Q$461,-2)</f>
        <v>0</v>
      </c>
      <c r="I461" s="57">
        <f>ROUND(Q$461,-2)</f>
        <v>0</v>
      </c>
      <c r="J461" s="57">
        <f>ROUND(Q$461,-2)</f>
        <v>0</v>
      </c>
      <c r="K461" s="57">
        <f>ROUND(Q$461,-2)</f>
        <v>0</v>
      </c>
      <c r="L461" s="57">
        <f>ROUND(Q$461,-2)</f>
        <v>0</v>
      </c>
      <c r="M461" s="57">
        <f>ROUND(Q$461,-2)</f>
        <v>0</v>
      </c>
      <c r="N461" s="57">
        <f>ROUND(Q$461,-2)</f>
        <v>0</v>
      </c>
      <c r="O461" s="63">
        <f>ROUND(Q$461,-2)</f>
        <v>0</v>
      </c>
      <c r="P461" s="47"/>
      <c r="Q461" s="45">
        <f t="shared" si="136"/>
        <v>0</v>
      </c>
      <c r="R461" s="47"/>
      <c r="S461" s="47"/>
      <c r="T461" s="47"/>
    </row>
    <row r="462" ht="24.75" customHeight="1" outlineLevel="1" spans="1:20">
      <c r="A462" s="19">
        <v>23214</v>
      </c>
      <c r="B462" s="20">
        <v>2423322</v>
      </c>
      <c r="C462" s="21" t="s">
        <v>378</v>
      </c>
      <c r="D462" s="57">
        <v>0</v>
      </c>
      <c r="E462" s="57">
        <v>0</v>
      </c>
      <c r="F462" s="57">
        <f>ROUND(Q$462,-2)</f>
        <v>0</v>
      </c>
      <c r="G462" s="57">
        <f>ROUND(Q$462,-2)</f>
        <v>0</v>
      </c>
      <c r="H462" s="57">
        <f>ROUND(Q$462,-2)</f>
        <v>0</v>
      </c>
      <c r="I462" s="57">
        <f>ROUND(Q$462,-2)</f>
        <v>0</v>
      </c>
      <c r="J462" s="57">
        <f>ROUND(Q$462,-2)</f>
        <v>0</v>
      </c>
      <c r="K462" s="57">
        <f>ROUND(Q$462,-2)</f>
        <v>0</v>
      </c>
      <c r="L462" s="57">
        <f>ROUND(Q$462,-2)</f>
        <v>0</v>
      </c>
      <c r="M462" s="57">
        <f>ROUND(Q$462,-2)</f>
        <v>0</v>
      </c>
      <c r="N462" s="57">
        <f>ROUND(Q$462,-2)</f>
        <v>0</v>
      </c>
      <c r="O462" s="63">
        <f>ROUND(Q$462,-2)</f>
        <v>0</v>
      </c>
      <c r="P462" s="47"/>
      <c r="Q462" s="45">
        <f t="shared" si="136"/>
        <v>0</v>
      </c>
      <c r="R462" s="47"/>
      <c r="S462" s="47"/>
      <c r="T462" s="47"/>
    </row>
    <row r="463" ht="24.75" customHeight="1" outlineLevel="1" spans="1:20">
      <c r="A463" s="19">
        <v>23232</v>
      </c>
      <c r="B463" s="20">
        <v>2423323</v>
      </c>
      <c r="C463" s="21" t="s">
        <v>379</v>
      </c>
      <c r="D463" s="57">
        <v>0</v>
      </c>
      <c r="E463" s="57">
        <v>0</v>
      </c>
      <c r="F463" s="57">
        <f>ROUND(Q$463,-2)</f>
        <v>0</v>
      </c>
      <c r="G463" s="57">
        <f>ROUND(Q$463,-2)</f>
        <v>0</v>
      </c>
      <c r="H463" s="57">
        <f>ROUND(Q$463,-2)</f>
        <v>0</v>
      </c>
      <c r="I463" s="57">
        <f>ROUND(Q$463,-2)</f>
        <v>0</v>
      </c>
      <c r="J463" s="57">
        <f>ROUND(Q$463,-2)</f>
        <v>0</v>
      </c>
      <c r="K463" s="57">
        <f>ROUND(Q$463,-2)</f>
        <v>0</v>
      </c>
      <c r="L463" s="57">
        <f>ROUND(Q$463,-2)</f>
        <v>0</v>
      </c>
      <c r="M463" s="57">
        <f>ROUND(Q$463,-2)</f>
        <v>0</v>
      </c>
      <c r="N463" s="57">
        <f>ROUND(Q$463,-2)</f>
        <v>0</v>
      </c>
      <c r="O463" s="63">
        <f>ROUND(Q$463,-2)</f>
        <v>0</v>
      </c>
      <c r="P463" s="47"/>
      <c r="Q463" s="45">
        <f t="shared" si="136"/>
        <v>0</v>
      </c>
      <c r="R463" s="47"/>
      <c r="S463" s="47"/>
      <c r="T463" s="47"/>
    </row>
    <row r="464" ht="24.75" customHeight="1" outlineLevel="1" spans="1:20">
      <c r="A464" s="19">
        <v>23216</v>
      </c>
      <c r="B464" s="20">
        <v>2423324</v>
      </c>
      <c r="C464" s="21" t="s">
        <v>380</v>
      </c>
      <c r="D464" s="57">
        <v>0</v>
      </c>
      <c r="E464" s="57">
        <v>0</v>
      </c>
      <c r="F464" s="57">
        <f>ROUND(Q$464,-2)</f>
        <v>0</v>
      </c>
      <c r="G464" s="57">
        <f>ROUND(Q$464,-2)</f>
        <v>0</v>
      </c>
      <c r="H464" s="57">
        <f>ROUND(Q$464,-2)</f>
        <v>0</v>
      </c>
      <c r="I464" s="57">
        <f>ROUND(Q$464,-2)</f>
        <v>0</v>
      </c>
      <c r="J464" s="57">
        <f>ROUND(Q$464,-2)</f>
        <v>0</v>
      </c>
      <c r="K464" s="57">
        <f>ROUND(Q$464,-2)</f>
        <v>0</v>
      </c>
      <c r="L464" s="57">
        <f>ROUND(Q$464,-2)</f>
        <v>0</v>
      </c>
      <c r="M464" s="57">
        <f>ROUND(Q$464,-2)</f>
        <v>0</v>
      </c>
      <c r="N464" s="57">
        <f>ROUND(Q$464,-2)</f>
        <v>0</v>
      </c>
      <c r="O464" s="63">
        <f>ROUND(Q$464,-2)</f>
        <v>0</v>
      </c>
      <c r="P464" s="47"/>
      <c r="Q464" s="45">
        <f t="shared" si="136"/>
        <v>0</v>
      </c>
      <c r="R464" s="47"/>
      <c r="S464" s="47"/>
      <c r="T464" s="47"/>
    </row>
    <row r="465" ht="24.75" customHeight="1" outlineLevel="1" spans="1:20">
      <c r="A465" s="19">
        <v>23220</v>
      </c>
      <c r="B465" s="20">
        <v>2423339</v>
      </c>
      <c r="C465" s="21" t="s">
        <v>381</v>
      </c>
      <c r="D465" s="57">
        <v>0</v>
      </c>
      <c r="E465" s="57">
        <v>0</v>
      </c>
      <c r="F465" s="57">
        <f>ROUND(Q$465,-2)</f>
        <v>0</v>
      </c>
      <c r="G465" s="57">
        <f>ROUND(Q$465,-2)</f>
        <v>0</v>
      </c>
      <c r="H465" s="57">
        <f>ROUND(Q$465,-2)</f>
        <v>0</v>
      </c>
      <c r="I465" s="57">
        <f>ROUND(Q$465,-2)</f>
        <v>0</v>
      </c>
      <c r="J465" s="57">
        <f>ROUND(Q$465,-2)</f>
        <v>0</v>
      </c>
      <c r="K465" s="57">
        <f>ROUND(Q$465,-2)</f>
        <v>0</v>
      </c>
      <c r="L465" s="57">
        <f>ROUND(Q$465,-2)</f>
        <v>0</v>
      </c>
      <c r="M465" s="57">
        <f>ROUND(Q$465,-2)</f>
        <v>0</v>
      </c>
      <c r="N465" s="57">
        <f>ROUND(Q$465,-2)</f>
        <v>0</v>
      </c>
      <c r="O465" s="63">
        <f>ROUND(Q$465,-2)</f>
        <v>0</v>
      </c>
      <c r="P465" s="47"/>
      <c r="Q465" s="45">
        <f t="shared" si="136"/>
        <v>0</v>
      </c>
      <c r="R465" s="47"/>
      <c r="S465" s="47"/>
      <c r="T465" s="47"/>
    </row>
    <row r="466" ht="24.75" customHeight="1" outlineLevel="1" spans="1:20">
      <c r="A466" s="19">
        <v>23233</v>
      </c>
      <c r="B466" s="20">
        <v>2423331</v>
      </c>
      <c r="C466" s="21" t="s">
        <v>382</v>
      </c>
      <c r="D466" s="57">
        <v>0</v>
      </c>
      <c r="E466" s="57">
        <v>0</v>
      </c>
      <c r="F466" s="57">
        <f>ROUND(Q$466,-2)</f>
        <v>0</v>
      </c>
      <c r="G466" s="57">
        <f>ROUND(Q$466,-2)</f>
        <v>0</v>
      </c>
      <c r="H466" s="57">
        <f>ROUND(Q$466,-2)</f>
        <v>0</v>
      </c>
      <c r="I466" s="57">
        <f>ROUND(Q$466,-2)</f>
        <v>0</v>
      </c>
      <c r="J466" s="57">
        <f>ROUND(Q$466,-2)</f>
        <v>0</v>
      </c>
      <c r="K466" s="57">
        <f>ROUND(Q$466,-2)</f>
        <v>0</v>
      </c>
      <c r="L466" s="57">
        <f>ROUND(Q$466,-2)</f>
        <v>0</v>
      </c>
      <c r="M466" s="57">
        <f>ROUND(Q$466,-2)</f>
        <v>0</v>
      </c>
      <c r="N466" s="57">
        <f>ROUND(Q$466,-2)</f>
        <v>0</v>
      </c>
      <c r="O466" s="63">
        <f>ROUND(Q$466,-2)</f>
        <v>0</v>
      </c>
      <c r="P466" s="47"/>
      <c r="Q466" s="45">
        <f t="shared" si="136"/>
        <v>0</v>
      </c>
      <c r="R466" s="47"/>
      <c r="S466" s="47"/>
      <c r="T466" s="47"/>
    </row>
    <row r="467" ht="24.75" customHeight="1" outlineLevel="1" spans="1:20">
      <c r="A467" s="19">
        <v>23900</v>
      </c>
      <c r="B467" s="20">
        <v>2429099</v>
      </c>
      <c r="C467" s="21" t="s">
        <v>360</v>
      </c>
      <c r="D467" s="57">
        <v>0</v>
      </c>
      <c r="E467" s="57">
        <v>0</v>
      </c>
      <c r="F467" s="57">
        <f>ROUND(Q$467,-2)</f>
        <v>0</v>
      </c>
      <c r="G467" s="57">
        <f>ROUND(Q$467,-2)</f>
        <v>0</v>
      </c>
      <c r="H467" s="57">
        <f>ROUND(Q$467,-2)</f>
        <v>0</v>
      </c>
      <c r="I467" s="57">
        <f>ROUND(Q$467,-2)</f>
        <v>0</v>
      </c>
      <c r="J467" s="57">
        <f>ROUND(Q$467,-2)</f>
        <v>0</v>
      </c>
      <c r="K467" s="57">
        <f>ROUND(Q$467,-2)</f>
        <v>0</v>
      </c>
      <c r="L467" s="57">
        <f>ROUND(Q$467,-2)</f>
        <v>0</v>
      </c>
      <c r="M467" s="57">
        <f>ROUND(Q$467,-2)</f>
        <v>0</v>
      </c>
      <c r="N467" s="57">
        <f>ROUND(Q$467,-2)</f>
        <v>0</v>
      </c>
      <c r="O467" s="63">
        <f>ROUND(Q$467,-2)</f>
        <v>0</v>
      </c>
      <c r="P467" s="47"/>
      <c r="Q467" s="45">
        <f t="shared" si="136"/>
        <v>0</v>
      </c>
      <c r="R467" s="47"/>
      <c r="S467" s="47"/>
      <c r="T467" s="47"/>
    </row>
    <row r="468" ht="24.75" customHeight="1" outlineLevel="1" spans="1:20">
      <c r="A468" s="19">
        <v>25400</v>
      </c>
      <c r="B468" s="20">
        <v>2431000</v>
      </c>
      <c r="C468" s="21" t="s">
        <v>383</v>
      </c>
      <c r="D468" s="57">
        <f t="shared" ref="D468:O468" si="149">+D469+D470</f>
        <v>0</v>
      </c>
      <c r="E468" s="57">
        <f t="shared" si="149"/>
        <v>0</v>
      </c>
      <c r="F468" s="57">
        <f t="shared" si="149"/>
        <v>0</v>
      </c>
      <c r="G468" s="57">
        <f t="shared" si="149"/>
        <v>0</v>
      </c>
      <c r="H468" s="57">
        <f t="shared" si="149"/>
        <v>0</v>
      </c>
      <c r="I468" s="57">
        <f t="shared" si="149"/>
        <v>0</v>
      </c>
      <c r="J468" s="57">
        <f t="shared" si="149"/>
        <v>0</v>
      </c>
      <c r="K468" s="57">
        <f t="shared" si="149"/>
        <v>0</v>
      </c>
      <c r="L468" s="57">
        <f t="shared" si="149"/>
        <v>0</v>
      </c>
      <c r="M468" s="57">
        <f t="shared" si="149"/>
        <v>0</v>
      </c>
      <c r="N468" s="57">
        <f t="shared" si="149"/>
        <v>0</v>
      </c>
      <c r="O468" s="63">
        <f t="shared" si="149"/>
        <v>0</v>
      </c>
      <c r="P468" s="47"/>
      <c r="Q468" s="45">
        <f t="shared" si="136"/>
        <v>0</v>
      </c>
      <c r="R468" s="47"/>
      <c r="S468" s="47"/>
      <c r="T468" s="47"/>
    </row>
    <row r="469" ht="24.75" customHeight="1" outlineLevel="1" spans="1:20">
      <c r="A469" s="19">
        <v>25401</v>
      </c>
      <c r="B469" s="20">
        <v>2431010</v>
      </c>
      <c r="C469" s="21" t="s">
        <v>362</v>
      </c>
      <c r="D469" s="57">
        <v>0</v>
      </c>
      <c r="E469" s="57">
        <v>0</v>
      </c>
      <c r="F469" s="57">
        <f>ROUND(Q$469,-2)</f>
        <v>0</v>
      </c>
      <c r="G469" s="57">
        <f>ROUND(Q$469,-2)</f>
        <v>0</v>
      </c>
      <c r="H469" s="57">
        <f>ROUND(Q$469,-2)</f>
        <v>0</v>
      </c>
      <c r="I469" s="57">
        <f>ROUND(Q$469,-2)</f>
        <v>0</v>
      </c>
      <c r="J469" s="57">
        <f>ROUND(Q$469,-2)</f>
        <v>0</v>
      </c>
      <c r="K469" s="57">
        <f>ROUND(Q$469,-2)</f>
        <v>0</v>
      </c>
      <c r="L469" s="57">
        <f>ROUND(Q$469,-2)</f>
        <v>0</v>
      </c>
      <c r="M469" s="57">
        <f>ROUND(Q$469,-2)</f>
        <v>0</v>
      </c>
      <c r="N469" s="57">
        <f>ROUND(Q$469,-2)</f>
        <v>0</v>
      </c>
      <c r="O469" s="63">
        <f>ROUND(Q$469,-2)</f>
        <v>0</v>
      </c>
      <c r="P469" s="47"/>
      <c r="Q469" s="45">
        <f t="shared" si="136"/>
        <v>0</v>
      </c>
      <c r="R469" s="47"/>
      <c r="S469" s="47"/>
      <c r="T469" s="47"/>
    </row>
    <row r="470" ht="24.75" customHeight="1" outlineLevel="1" spans="1:20">
      <c r="A470" s="19">
        <v>25402</v>
      </c>
      <c r="B470" s="20">
        <v>2431015</v>
      </c>
      <c r="C470" s="21" t="s">
        <v>363</v>
      </c>
      <c r="D470" s="57">
        <v>0</v>
      </c>
      <c r="E470" s="57">
        <v>0</v>
      </c>
      <c r="F470" s="57">
        <f>ROUND(Q$470,-2)</f>
        <v>0</v>
      </c>
      <c r="G470" s="57">
        <f>ROUND(Q$470,-2)</f>
        <v>0</v>
      </c>
      <c r="H470" s="57">
        <f>ROUND(Q$470,-2)</f>
        <v>0</v>
      </c>
      <c r="I470" s="57">
        <f>ROUND(Q$470,-2)</f>
        <v>0</v>
      </c>
      <c r="J470" s="57">
        <f>ROUND(Q$470,-2)</f>
        <v>0</v>
      </c>
      <c r="K470" s="57">
        <f>ROUND(Q$470,-2)</f>
        <v>0</v>
      </c>
      <c r="L470" s="57">
        <f>ROUND(Q$470,-2)</f>
        <v>0</v>
      </c>
      <c r="M470" s="57">
        <f>ROUND(Q$470,-2)</f>
        <v>0</v>
      </c>
      <c r="N470" s="57">
        <f>ROUND(Q$470,-2)</f>
        <v>0</v>
      </c>
      <c r="O470" s="63">
        <f>ROUND(Q$470,-2)</f>
        <v>0</v>
      </c>
      <c r="P470" s="47"/>
      <c r="Q470" s="45">
        <f t="shared" si="136"/>
        <v>0</v>
      </c>
      <c r="R470" s="47"/>
      <c r="S470" s="47"/>
      <c r="T470" s="47"/>
    </row>
    <row r="471" ht="24.75" customHeight="1" outlineLevel="1" spans="1:20">
      <c r="A471" s="19">
        <v>24000</v>
      </c>
      <c r="B471" s="20">
        <v>2450000</v>
      </c>
      <c r="C471" s="21" t="s">
        <v>384</v>
      </c>
      <c r="D471" s="57">
        <f t="shared" ref="D471:O471" si="150">+D472+D473+D474+D481</f>
        <v>0</v>
      </c>
      <c r="E471" s="57">
        <f t="shared" si="150"/>
        <v>0</v>
      </c>
      <c r="F471" s="57">
        <f t="shared" si="150"/>
        <v>0</v>
      </c>
      <c r="G471" s="57">
        <f t="shared" si="150"/>
        <v>0</v>
      </c>
      <c r="H471" s="57">
        <f t="shared" si="150"/>
        <v>0</v>
      </c>
      <c r="I471" s="57">
        <f t="shared" si="150"/>
        <v>0</v>
      </c>
      <c r="J471" s="57">
        <f t="shared" si="150"/>
        <v>0</v>
      </c>
      <c r="K471" s="57">
        <f t="shared" si="150"/>
        <v>0</v>
      </c>
      <c r="L471" s="57">
        <f t="shared" si="150"/>
        <v>0</v>
      </c>
      <c r="M471" s="57">
        <f t="shared" si="150"/>
        <v>0</v>
      </c>
      <c r="N471" s="57">
        <f t="shared" si="150"/>
        <v>0</v>
      </c>
      <c r="O471" s="63">
        <f t="shared" si="150"/>
        <v>0</v>
      </c>
      <c r="P471" s="47"/>
      <c r="Q471" s="45">
        <f t="shared" si="136"/>
        <v>0</v>
      </c>
      <c r="R471" s="47"/>
      <c r="S471" s="47"/>
      <c r="T471" s="47"/>
    </row>
    <row r="472" ht="24.75" customHeight="1" outlineLevel="1" spans="1:20">
      <c r="A472" s="19">
        <v>24100</v>
      </c>
      <c r="B472" s="20">
        <v>2451011</v>
      </c>
      <c r="C472" s="21" t="s">
        <v>385</v>
      </c>
      <c r="D472" s="57">
        <v>0</v>
      </c>
      <c r="E472" s="57">
        <v>0</v>
      </c>
      <c r="F472" s="57">
        <f>ROUND(Q$472,-2)</f>
        <v>0</v>
      </c>
      <c r="G472" s="57">
        <f>ROUND(Q$472,-2)</f>
        <v>0</v>
      </c>
      <c r="H472" s="57">
        <f>ROUND(Q$472,-2)</f>
        <v>0</v>
      </c>
      <c r="I472" s="57">
        <f>ROUND(Q$472,-2)</f>
        <v>0</v>
      </c>
      <c r="J472" s="57">
        <f>ROUND(Q$472,-2)</f>
        <v>0</v>
      </c>
      <c r="K472" s="57">
        <f>ROUND(Q$472,-2)</f>
        <v>0</v>
      </c>
      <c r="L472" s="57">
        <f>ROUND(Q$472,-2)</f>
        <v>0</v>
      </c>
      <c r="M472" s="57">
        <f>ROUND(Q$472,-2)</f>
        <v>0</v>
      </c>
      <c r="N472" s="57">
        <f>ROUND(Q$472,-2)</f>
        <v>0</v>
      </c>
      <c r="O472" s="63">
        <f>ROUND(Q$472,-2)</f>
        <v>0</v>
      </c>
      <c r="P472" s="47"/>
      <c r="Q472" s="45">
        <f t="shared" si="136"/>
        <v>0</v>
      </c>
      <c r="R472" s="47"/>
      <c r="S472" s="47"/>
      <c r="T472" s="47"/>
    </row>
    <row r="473" ht="24.75" customHeight="1" outlineLevel="1" spans="1:20">
      <c r="A473" s="19">
        <v>24200</v>
      </c>
      <c r="B473" s="20">
        <v>2451021</v>
      </c>
      <c r="C473" s="21" t="s">
        <v>386</v>
      </c>
      <c r="D473" s="57">
        <v>0</v>
      </c>
      <c r="E473" s="57">
        <v>0</v>
      </c>
      <c r="F473" s="57">
        <f>ROUND(Q$473,-2)</f>
        <v>0</v>
      </c>
      <c r="G473" s="57">
        <f>ROUND(Q$473,-2)</f>
        <v>0</v>
      </c>
      <c r="H473" s="57">
        <f>ROUND(Q$473,-2)</f>
        <v>0</v>
      </c>
      <c r="I473" s="57">
        <f>ROUND(Q$473,-2)</f>
        <v>0</v>
      </c>
      <c r="J473" s="57">
        <f>ROUND(Q$473,-2)</f>
        <v>0</v>
      </c>
      <c r="K473" s="57">
        <f>ROUND(Q$473,-2)</f>
        <v>0</v>
      </c>
      <c r="L473" s="57">
        <f>ROUND(Q$473,-2)</f>
        <v>0</v>
      </c>
      <c r="M473" s="57">
        <f>ROUND(Q$473,-2)</f>
        <v>0</v>
      </c>
      <c r="N473" s="57">
        <f>ROUND(Q$473,-2)</f>
        <v>0</v>
      </c>
      <c r="O473" s="63">
        <f>ROUND(Q$473,-2)</f>
        <v>0</v>
      </c>
      <c r="P473" s="47"/>
      <c r="Q473" s="45">
        <f t="shared" si="136"/>
        <v>0</v>
      </c>
      <c r="R473" s="47"/>
      <c r="S473" s="47"/>
      <c r="T473" s="47"/>
    </row>
    <row r="474" ht="24.75" customHeight="1" outlineLevel="1" spans="1:20">
      <c r="A474" s="19">
        <v>24300</v>
      </c>
      <c r="B474" s="20">
        <v>2452000</v>
      </c>
      <c r="C474" s="21" t="s">
        <v>387</v>
      </c>
      <c r="D474" s="96">
        <f t="shared" ref="D474:O474" si="151">+SUM(D475:D480)</f>
        <v>0</v>
      </c>
      <c r="E474" s="96">
        <f t="shared" si="151"/>
        <v>0</v>
      </c>
      <c r="F474" s="96">
        <f t="shared" si="151"/>
        <v>0</v>
      </c>
      <c r="G474" s="96">
        <f t="shared" si="151"/>
        <v>0</v>
      </c>
      <c r="H474" s="96">
        <f t="shared" si="151"/>
        <v>0</v>
      </c>
      <c r="I474" s="96">
        <f t="shared" si="151"/>
        <v>0</v>
      </c>
      <c r="J474" s="96">
        <f t="shared" si="151"/>
        <v>0</v>
      </c>
      <c r="K474" s="96">
        <f t="shared" si="151"/>
        <v>0</v>
      </c>
      <c r="L474" s="96">
        <f t="shared" si="151"/>
        <v>0</v>
      </c>
      <c r="M474" s="96">
        <f t="shared" si="151"/>
        <v>0</v>
      </c>
      <c r="N474" s="96">
        <f t="shared" si="151"/>
        <v>0</v>
      </c>
      <c r="O474" s="97">
        <f t="shared" si="151"/>
        <v>0</v>
      </c>
      <c r="P474" s="47"/>
      <c r="Q474" s="45">
        <f t="shared" si="136"/>
        <v>0</v>
      </c>
      <c r="R474" s="47"/>
      <c r="S474" s="47"/>
      <c r="T474" s="47"/>
    </row>
    <row r="475" ht="24.75" customHeight="1" outlineLevel="1" spans="1:20">
      <c r="A475" s="19">
        <v>24310</v>
      </c>
      <c r="B475" s="20">
        <v>2452011</v>
      </c>
      <c r="C475" s="21" t="s">
        <v>388</v>
      </c>
      <c r="D475" s="57">
        <v>0</v>
      </c>
      <c r="E475" s="57">
        <v>0</v>
      </c>
      <c r="F475" s="57">
        <f>ROUND(Q$475,-2)</f>
        <v>0</v>
      </c>
      <c r="G475" s="57">
        <f>ROUND(Q$475,-2)</f>
        <v>0</v>
      </c>
      <c r="H475" s="57">
        <f>ROUND(Q$475,-2)</f>
        <v>0</v>
      </c>
      <c r="I475" s="57">
        <f>ROUND(Q$475,-2)</f>
        <v>0</v>
      </c>
      <c r="J475" s="57">
        <f>ROUND(Q$475,-2)</f>
        <v>0</v>
      </c>
      <c r="K475" s="57">
        <f>ROUND(Q$475,-2)</f>
        <v>0</v>
      </c>
      <c r="L475" s="57">
        <f>ROUND(Q$475,-2)</f>
        <v>0</v>
      </c>
      <c r="M475" s="57">
        <f>ROUND(Q$475,-2)</f>
        <v>0</v>
      </c>
      <c r="N475" s="57">
        <f>ROUND(Q$475,-2)</f>
        <v>0</v>
      </c>
      <c r="O475" s="63">
        <f>ROUND(Q$475,-2)</f>
        <v>0</v>
      </c>
      <c r="P475" s="47"/>
      <c r="Q475" s="45">
        <f t="shared" si="136"/>
        <v>0</v>
      </c>
      <c r="R475" s="47"/>
      <c r="S475" s="47"/>
      <c r="T475" s="47"/>
    </row>
    <row r="476" ht="24.75" customHeight="1" outlineLevel="1" spans="1:20">
      <c r="A476" s="19">
        <v>24320</v>
      </c>
      <c r="B476" s="20">
        <v>2452021</v>
      </c>
      <c r="C476" s="21" t="s">
        <v>389</v>
      </c>
      <c r="D476" s="57">
        <v>0</v>
      </c>
      <c r="E476" s="57">
        <v>0</v>
      </c>
      <c r="F476" s="57">
        <f>ROUND(Q$476,-2)</f>
        <v>0</v>
      </c>
      <c r="G476" s="57">
        <f>ROUND(Q$476,-2)</f>
        <v>0</v>
      </c>
      <c r="H476" s="57">
        <f>ROUND(Q$476,-2)</f>
        <v>0</v>
      </c>
      <c r="I476" s="57">
        <f>ROUND(Q$476,-2)</f>
        <v>0</v>
      </c>
      <c r="J476" s="57">
        <f>ROUND(Q$476,-2)</f>
        <v>0</v>
      </c>
      <c r="K476" s="57">
        <f>ROUND(Q$476,-2)</f>
        <v>0</v>
      </c>
      <c r="L476" s="57">
        <f>ROUND(Q$476,-2)</f>
        <v>0</v>
      </c>
      <c r="M476" s="57">
        <f>ROUND(Q$476,-2)</f>
        <v>0</v>
      </c>
      <c r="N476" s="57">
        <f>ROUND(Q$476,-2)</f>
        <v>0</v>
      </c>
      <c r="O476" s="63">
        <f>ROUND(Q$476,-2)</f>
        <v>0</v>
      </c>
      <c r="P476" s="47"/>
      <c r="Q476" s="45">
        <f t="shared" si="136"/>
        <v>0</v>
      </c>
      <c r="R476" s="47"/>
      <c r="S476" s="47"/>
      <c r="T476" s="47"/>
    </row>
    <row r="477" ht="24.75" customHeight="1" outlineLevel="1" spans="1:20">
      <c r="A477" s="19">
        <v>24330</v>
      </c>
      <c r="B477" s="20">
        <v>2452031</v>
      </c>
      <c r="C477" s="21" t="s">
        <v>390</v>
      </c>
      <c r="D477" s="57">
        <v>0</v>
      </c>
      <c r="E477" s="57">
        <v>0</v>
      </c>
      <c r="F477" s="57">
        <f>ROUND(Q$477,-2)</f>
        <v>0</v>
      </c>
      <c r="G477" s="57">
        <f>ROUND(Q$477,-2)</f>
        <v>0</v>
      </c>
      <c r="H477" s="57">
        <f>ROUND(Q$477,-2)</f>
        <v>0</v>
      </c>
      <c r="I477" s="57">
        <f>ROUND(Q$477,-2)</f>
        <v>0</v>
      </c>
      <c r="J477" s="57">
        <f>ROUND(Q$477,-2)</f>
        <v>0</v>
      </c>
      <c r="K477" s="57">
        <f>ROUND(Q$477,-2)</f>
        <v>0</v>
      </c>
      <c r="L477" s="57">
        <f>ROUND(Q$477,-2)</f>
        <v>0</v>
      </c>
      <c r="M477" s="57">
        <f>ROUND(Q$477,-2)</f>
        <v>0</v>
      </c>
      <c r="N477" s="57">
        <f>ROUND(Q$477,-2)</f>
        <v>0</v>
      </c>
      <c r="O477" s="63">
        <f>ROUND(Q$477,-2)</f>
        <v>0</v>
      </c>
      <c r="P477" s="47"/>
      <c r="Q477" s="45">
        <f t="shared" si="136"/>
        <v>0</v>
      </c>
      <c r="R477" s="47"/>
      <c r="S477" s="47"/>
      <c r="T477" s="47"/>
    </row>
    <row r="478" ht="24.75" customHeight="1" outlineLevel="1" spans="1:20">
      <c r="A478" s="19">
        <v>24340</v>
      </c>
      <c r="B478" s="20">
        <v>2452041</v>
      </c>
      <c r="C478" s="21" t="s">
        <v>391</v>
      </c>
      <c r="D478" s="57">
        <v>0</v>
      </c>
      <c r="E478" s="57">
        <v>0</v>
      </c>
      <c r="F478" s="57">
        <f>ROUND(Q$478,-2)</f>
        <v>0</v>
      </c>
      <c r="G478" s="57">
        <f>ROUND(Q$478,-2)</f>
        <v>0</v>
      </c>
      <c r="H478" s="57">
        <f>ROUND(Q$478,-2)</f>
        <v>0</v>
      </c>
      <c r="I478" s="57">
        <f>ROUND(Q$478,-2)</f>
        <v>0</v>
      </c>
      <c r="J478" s="57">
        <f>ROUND(Q$478,-2)</f>
        <v>0</v>
      </c>
      <c r="K478" s="57">
        <f>ROUND(Q$478,-2)</f>
        <v>0</v>
      </c>
      <c r="L478" s="57">
        <f>ROUND(Q$478,-2)</f>
        <v>0</v>
      </c>
      <c r="M478" s="57">
        <f>ROUND(Q$478,-2)</f>
        <v>0</v>
      </c>
      <c r="N478" s="57">
        <f>ROUND(Q$478,-2)</f>
        <v>0</v>
      </c>
      <c r="O478" s="63">
        <f>ROUND(Q$478,-2)</f>
        <v>0</v>
      </c>
      <c r="P478" s="47"/>
      <c r="Q478" s="45">
        <f t="shared" si="136"/>
        <v>0</v>
      </c>
      <c r="R478" s="47"/>
      <c r="S478" s="47"/>
      <c r="T478" s="47"/>
    </row>
    <row r="479" ht="24.75" customHeight="1" outlineLevel="1" spans="1:20">
      <c r="A479" s="19">
        <v>24350</v>
      </c>
      <c r="B479" s="20">
        <v>2452051</v>
      </c>
      <c r="C479" s="21" t="s">
        <v>392</v>
      </c>
      <c r="D479" s="57">
        <v>0</v>
      </c>
      <c r="E479" s="57">
        <v>0</v>
      </c>
      <c r="F479" s="57">
        <f>ROUND(Q$479,-2)</f>
        <v>0</v>
      </c>
      <c r="G479" s="57">
        <f>ROUND(Q$479,-2)</f>
        <v>0</v>
      </c>
      <c r="H479" s="57">
        <f>ROUND(Q$479,-2)</f>
        <v>0</v>
      </c>
      <c r="I479" s="57">
        <f>ROUND(Q$479,-2)</f>
        <v>0</v>
      </c>
      <c r="J479" s="57">
        <f>ROUND(Q$479,-2)</f>
        <v>0</v>
      </c>
      <c r="K479" s="57">
        <f>ROUND(Q$479,-2)</f>
        <v>0</v>
      </c>
      <c r="L479" s="57">
        <f>ROUND(Q$479,-2)</f>
        <v>0</v>
      </c>
      <c r="M479" s="57">
        <f>ROUND(Q$479,-2)</f>
        <v>0</v>
      </c>
      <c r="N479" s="57">
        <f>ROUND(Q$479,-2)</f>
        <v>0</v>
      </c>
      <c r="O479" s="63">
        <f>ROUND(Q$479,-2)</f>
        <v>0</v>
      </c>
      <c r="P479" s="47"/>
      <c r="Q479" s="45">
        <f t="shared" ref="Q479:Q542" si="152">+E479</f>
        <v>0</v>
      </c>
      <c r="R479" s="47"/>
      <c r="S479" s="47"/>
      <c r="T479" s="47"/>
    </row>
    <row r="480" ht="24.75" customHeight="1" outlineLevel="1" spans="1:20">
      <c r="A480" s="19">
        <v>24390</v>
      </c>
      <c r="B480" s="20">
        <v>2452099</v>
      </c>
      <c r="C480" s="21" t="s">
        <v>174</v>
      </c>
      <c r="D480" s="57">
        <v>0</v>
      </c>
      <c r="E480" s="57">
        <v>0</v>
      </c>
      <c r="F480" s="57">
        <f>ROUND(Q$480,-2)</f>
        <v>0</v>
      </c>
      <c r="G480" s="57">
        <f>ROUND(Q$480,-2)</f>
        <v>0</v>
      </c>
      <c r="H480" s="57">
        <f>ROUND(Q$480,-2)</f>
        <v>0</v>
      </c>
      <c r="I480" s="57">
        <f>ROUND(Q$480,-2)</f>
        <v>0</v>
      </c>
      <c r="J480" s="57">
        <f>ROUND(Q$480,-2)</f>
        <v>0</v>
      </c>
      <c r="K480" s="57">
        <f>ROUND(Q$480,-2)</f>
        <v>0</v>
      </c>
      <c r="L480" s="57">
        <f>ROUND(Q$480,-2)</f>
        <v>0</v>
      </c>
      <c r="M480" s="57">
        <f>ROUND(Q$480,-2)</f>
        <v>0</v>
      </c>
      <c r="N480" s="57">
        <f>ROUND(Q$480,-2)</f>
        <v>0</v>
      </c>
      <c r="O480" s="63">
        <f>ROUND(Q$480,-2)</f>
        <v>0</v>
      </c>
      <c r="P480" s="47"/>
      <c r="Q480" s="45">
        <f t="shared" si="152"/>
        <v>0</v>
      </c>
      <c r="R480" s="47"/>
      <c r="S480" s="47"/>
      <c r="T480" s="47"/>
    </row>
    <row r="481" ht="24.75" customHeight="1" outlineLevel="1" spans="1:20">
      <c r="A481" s="19">
        <v>24900</v>
      </c>
      <c r="B481" s="20">
        <v>2459000</v>
      </c>
      <c r="C481" s="21" t="s">
        <v>27</v>
      </c>
      <c r="D481" s="57">
        <f t="shared" ref="D481:O481" si="153">+D482+D500</f>
        <v>0</v>
      </c>
      <c r="E481" s="57">
        <f t="shared" si="153"/>
        <v>0</v>
      </c>
      <c r="F481" s="57">
        <f t="shared" si="153"/>
        <v>0</v>
      </c>
      <c r="G481" s="57">
        <f t="shared" si="153"/>
        <v>0</v>
      </c>
      <c r="H481" s="57">
        <f t="shared" si="153"/>
        <v>0</v>
      </c>
      <c r="I481" s="57">
        <f t="shared" si="153"/>
        <v>0</v>
      </c>
      <c r="J481" s="57">
        <f t="shared" si="153"/>
        <v>0</v>
      </c>
      <c r="K481" s="57">
        <f t="shared" si="153"/>
        <v>0</v>
      </c>
      <c r="L481" s="57">
        <f t="shared" si="153"/>
        <v>0</v>
      </c>
      <c r="M481" s="57">
        <f t="shared" si="153"/>
        <v>0</v>
      </c>
      <c r="N481" s="57">
        <f t="shared" si="153"/>
        <v>0</v>
      </c>
      <c r="O481" s="63">
        <f t="shared" si="153"/>
        <v>0</v>
      </c>
      <c r="P481" s="47"/>
      <c r="Q481" s="45">
        <f t="shared" si="152"/>
        <v>0</v>
      </c>
      <c r="R481" s="47"/>
      <c r="S481" s="47"/>
      <c r="T481" s="47"/>
    </row>
    <row r="482" ht="24.75" customHeight="1" outlineLevel="1" spans="1:20">
      <c r="A482" s="19">
        <v>24910</v>
      </c>
      <c r="B482" s="20">
        <v>2459100</v>
      </c>
      <c r="C482" s="21" t="s">
        <v>393</v>
      </c>
      <c r="D482" s="57">
        <v>0</v>
      </c>
      <c r="E482" s="57">
        <v>0</v>
      </c>
      <c r="F482" s="57">
        <f t="shared" ref="F482:O482" si="154">+SUM(F483:F499)</f>
        <v>0</v>
      </c>
      <c r="G482" s="57">
        <f t="shared" si="154"/>
        <v>0</v>
      </c>
      <c r="H482" s="57">
        <f t="shared" si="154"/>
        <v>0</v>
      </c>
      <c r="I482" s="57">
        <f t="shared" si="154"/>
        <v>0</v>
      </c>
      <c r="J482" s="57">
        <f t="shared" si="154"/>
        <v>0</v>
      </c>
      <c r="K482" s="57">
        <f t="shared" si="154"/>
        <v>0</v>
      </c>
      <c r="L482" s="57">
        <f t="shared" si="154"/>
        <v>0</v>
      </c>
      <c r="M482" s="57">
        <f t="shared" si="154"/>
        <v>0</v>
      </c>
      <c r="N482" s="57">
        <f t="shared" si="154"/>
        <v>0</v>
      </c>
      <c r="O482" s="63">
        <f t="shared" si="154"/>
        <v>0</v>
      </c>
      <c r="P482" s="47"/>
      <c r="Q482" s="45">
        <f t="shared" si="152"/>
        <v>0</v>
      </c>
      <c r="R482" s="47"/>
      <c r="S482" s="47"/>
      <c r="T482" s="47"/>
    </row>
    <row r="483" ht="24.75" customHeight="1" outlineLevel="1" spans="1:20">
      <c r="A483" s="19">
        <v>24911</v>
      </c>
      <c r="B483" s="20">
        <v>2459111</v>
      </c>
      <c r="C483" s="21" t="s">
        <v>394</v>
      </c>
      <c r="D483" s="57">
        <v>0</v>
      </c>
      <c r="E483" s="57">
        <v>0</v>
      </c>
      <c r="F483" s="57">
        <f>ROUND(Q$483,-2)</f>
        <v>0</v>
      </c>
      <c r="G483" s="57">
        <f>ROUND(Q$483,-2)</f>
        <v>0</v>
      </c>
      <c r="H483" s="57">
        <f>ROUND(Q$483,-2)</f>
        <v>0</v>
      </c>
      <c r="I483" s="57">
        <f>ROUND(Q$483,-2)</f>
        <v>0</v>
      </c>
      <c r="J483" s="57">
        <f>ROUND(Q$483,-2)</f>
        <v>0</v>
      </c>
      <c r="K483" s="57">
        <f>ROUND(Q$483,-2)</f>
        <v>0</v>
      </c>
      <c r="L483" s="57">
        <f>ROUND(Q$483,-2)</f>
        <v>0</v>
      </c>
      <c r="M483" s="57">
        <f>ROUND(Q$483,-2)</f>
        <v>0</v>
      </c>
      <c r="N483" s="57">
        <f>ROUND(Q$483,-2)</f>
        <v>0</v>
      </c>
      <c r="O483" s="63">
        <f>ROUND(Q$483,-2)</f>
        <v>0</v>
      </c>
      <c r="P483" s="47"/>
      <c r="Q483" s="45">
        <f t="shared" si="152"/>
        <v>0</v>
      </c>
      <c r="R483" s="47"/>
      <c r="S483" s="47"/>
      <c r="T483" s="47"/>
    </row>
    <row r="484" ht="24.75" customHeight="1" outlineLevel="1" spans="1:20">
      <c r="A484" s="19">
        <v>24912</v>
      </c>
      <c r="B484" s="20">
        <v>2459112</v>
      </c>
      <c r="C484" s="21" t="s">
        <v>395</v>
      </c>
      <c r="D484" s="57">
        <v>0</v>
      </c>
      <c r="E484" s="57">
        <v>0</v>
      </c>
      <c r="F484" s="57">
        <f>ROUND(Q$484,-2)</f>
        <v>0</v>
      </c>
      <c r="G484" s="57">
        <f>ROUND(Q$484,-2)</f>
        <v>0</v>
      </c>
      <c r="H484" s="57">
        <f>ROUND(Q$484,-2)</f>
        <v>0</v>
      </c>
      <c r="I484" s="57">
        <f>ROUND(Q$484,-2)</f>
        <v>0</v>
      </c>
      <c r="J484" s="57">
        <f>ROUND(Q$484,-2)</f>
        <v>0</v>
      </c>
      <c r="K484" s="57">
        <f>ROUND(Q$484,-2)</f>
        <v>0</v>
      </c>
      <c r="L484" s="57">
        <f>ROUND(Q$484,-2)</f>
        <v>0</v>
      </c>
      <c r="M484" s="57">
        <f>ROUND(Q$484,-2)</f>
        <v>0</v>
      </c>
      <c r="N484" s="57">
        <f>ROUND(Q$484,-2)</f>
        <v>0</v>
      </c>
      <c r="O484" s="63">
        <f>ROUND(Q$484,-2)</f>
        <v>0</v>
      </c>
      <c r="P484" s="47"/>
      <c r="Q484" s="45">
        <f t="shared" si="152"/>
        <v>0</v>
      </c>
      <c r="R484" s="47"/>
      <c r="S484" s="47"/>
      <c r="T484" s="47"/>
    </row>
    <row r="485" ht="24.75" customHeight="1" outlineLevel="1" spans="1:20">
      <c r="A485" s="19">
        <v>24913</v>
      </c>
      <c r="B485" s="20">
        <v>2459113</v>
      </c>
      <c r="C485" s="21" t="s">
        <v>396</v>
      </c>
      <c r="D485" s="57">
        <v>0</v>
      </c>
      <c r="E485" s="57">
        <v>0</v>
      </c>
      <c r="F485" s="57">
        <f>ROUND(Q$485,-2)</f>
        <v>0</v>
      </c>
      <c r="G485" s="57">
        <f>ROUND(Q$485,-2)</f>
        <v>0</v>
      </c>
      <c r="H485" s="57">
        <f>ROUND(Q$485,-2)</f>
        <v>0</v>
      </c>
      <c r="I485" s="57">
        <f>ROUND(Q$485,-2)</f>
        <v>0</v>
      </c>
      <c r="J485" s="57">
        <f>ROUND(Q$485,-2)</f>
        <v>0</v>
      </c>
      <c r="K485" s="57">
        <f>ROUND(Q$485,-2)</f>
        <v>0</v>
      </c>
      <c r="L485" s="57">
        <f>ROUND(Q$485,-2)</f>
        <v>0</v>
      </c>
      <c r="M485" s="57">
        <f>ROUND(Q$485,-2)</f>
        <v>0</v>
      </c>
      <c r="N485" s="57">
        <f>ROUND(Q$485,-2)</f>
        <v>0</v>
      </c>
      <c r="O485" s="63">
        <f>ROUND(Q$485,-2)</f>
        <v>0</v>
      </c>
      <c r="P485" s="47"/>
      <c r="Q485" s="45">
        <f t="shared" si="152"/>
        <v>0</v>
      </c>
      <c r="R485" s="47"/>
      <c r="S485" s="47"/>
      <c r="T485" s="47"/>
    </row>
    <row r="486" ht="24.75" customHeight="1" outlineLevel="1" spans="1:20">
      <c r="A486" s="19">
        <v>24914</v>
      </c>
      <c r="B486" s="20">
        <v>2459114</v>
      </c>
      <c r="C486" s="21" t="s">
        <v>397</v>
      </c>
      <c r="D486" s="57">
        <v>0</v>
      </c>
      <c r="E486" s="57">
        <v>0</v>
      </c>
      <c r="F486" s="57">
        <f>ROUND(Q$486,-2)</f>
        <v>0</v>
      </c>
      <c r="G486" s="57">
        <f>ROUND(Q$486,-2)</f>
        <v>0</v>
      </c>
      <c r="H486" s="57">
        <f>ROUND(Q$486,-2)</f>
        <v>0</v>
      </c>
      <c r="I486" s="57">
        <f>ROUND(Q$486,-2)</f>
        <v>0</v>
      </c>
      <c r="J486" s="57">
        <f>ROUND(Q$486,-2)</f>
        <v>0</v>
      </c>
      <c r="K486" s="57">
        <f>ROUND(Q$486,-2)</f>
        <v>0</v>
      </c>
      <c r="L486" s="57">
        <f>ROUND(Q$486,-2)</f>
        <v>0</v>
      </c>
      <c r="M486" s="57">
        <f>ROUND(Q$486,-2)</f>
        <v>0</v>
      </c>
      <c r="N486" s="57">
        <f>ROUND(Q$486,-2)</f>
        <v>0</v>
      </c>
      <c r="O486" s="63">
        <f>ROUND(Q$486,-2)</f>
        <v>0</v>
      </c>
      <c r="P486" s="47"/>
      <c r="Q486" s="45">
        <f t="shared" si="152"/>
        <v>0</v>
      </c>
      <c r="R486" s="47"/>
      <c r="S486" s="47"/>
      <c r="T486" s="47"/>
    </row>
    <row r="487" ht="24.75" customHeight="1" outlineLevel="1" spans="1:20">
      <c r="A487" s="19">
        <v>24915</v>
      </c>
      <c r="B487" s="20">
        <v>2459115</v>
      </c>
      <c r="C487" s="21" t="s">
        <v>398</v>
      </c>
      <c r="D487" s="57">
        <v>0</v>
      </c>
      <c r="E487" s="57">
        <v>0</v>
      </c>
      <c r="F487" s="57">
        <f>ROUND(Q$487,-2)</f>
        <v>0</v>
      </c>
      <c r="G487" s="57">
        <f>ROUND(Q$487,-2)</f>
        <v>0</v>
      </c>
      <c r="H487" s="57">
        <f>ROUND(Q$487,-2)</f>
        <v>0</v>
      </c>
      <c r="I487" s="57">
        <f>ROUND(Q$487,-2)</f>
        <v>0</v>
      </c>
      <c r="J487" s="57">
        <f>ROUND(Q$487,-2)</f>
        <v>0</v>
      </c>
      <c r="K487" s="57">
        <f>ROUND(Q$487,-2)</f>
        <v>0</v>
      </c>
      <c r="L487" s="57">
        <f>ROUND(Q$487,-2)</f>
        <v>0</v>
      </c>
      <c r="M487" s="57">
        <f>ROUND(Q$487,-2)</f>
        <v>0</v>
      </c>
      <c r="N487" s="57">
        <f>ROUND(Q$487,-2)</f>
        <v>0</v>
      </c>
      <c r="O487" s="63">
        <f>ROUND(Q$487,-2)</f>
        <v>0</v>
      </c>
      <c r="P487" s="47"/>
      <c r="Q487" s="45">
        <f t="shared" si="152"/>
        <v>0</v>
      </c>
      <c r="R487" s="47"/>
      <c r="S487" s="47"/>
      <c r="T487" s="47"/>
    </row>
    <row r="488" ht="24.75" customHeight="1" outlineLevel="1" spans="1:20">
      <c r="A488" s="19">
        <v>24916</v>
      </c>
      <c r="B488" s="20">
        <v>2459116</v>
      </c>
      <c r="C488" s="71" t="s">
        <v>399</v>
      </c>
      <c r="D488" s="57">
        <v>0</v>
      </c>
      <c r="E488" s="57">
        <v>0</v>
      </c>
      <c r="F488" s="57">
        <f>ROUND(Q$488,-2)</f>
        <v>0</v>
      </c>
      <c r="G488" s="57">
        <f>ROUND(Q$488,-2)</f>
        <v>0</v>
      </c>
      <c r="H488" s="57">
        <f>ROUND(Q$488,-2)</f>
        <v>0</v>
      </c>
      <c r="I488" s="57">
        <f>ROUND(Q$488,-2)</f>
        <v>0</v>
      </c>
      <c r="J488" s="57">
        <f>ROUND(Q$488,-2)</f>
        <v>0</v>
      </c>
      <c r="K488" s="57">
        <f>ROUND(Q$488,-2)</f>
        <v>0</v>
      </c>
      <c r="L488" s="57">
        <f>ROUND(Q$488,-2)</f>
        <v>0</v>
      </c>
      <c r="M488" s="57">
        <f>ROUND(Q$488,-2)</f>
        <v>0</v>
      </c>
      <c r="N488" s="57">
        <f>ROUND(Q$488,-2)</f>
        <v>0</v>
      </c>
      <c r="O488" s="63">
        <f>ROUND(Q$488,-2)</f>
        <v>0</v>
      </c>
      <c r="P488" s="47"/>
      <c r="Q488" s="45">
        <f t="shared" si="152"/>
        <v>0</v>
      </c>
      <c r="R488" s="47"/>
      <c r="S488" s="47"/>
      <c r="T488" s="47"/>
    </row>
    <row r="489" ht="24.75" customHeight="1" outlineLevel="1" spans="1:20">
      <c r="A489" s="19">
        <v>24917</v>
      </c>
      <c r="B489" s="20">
        <v>2459117</v>
      </c>
      <c r="C489" s="21" t="s">
        <v>400</v>
      </c>
      <c r="D489" s="57">
        <v>0</v>
      </c>
      <c r="E489" s="57">
        <v>0</v>
      </c>
      <c r="F489" s="57">
        <f>ROUND(Q$489,-2)</f>
        <v>0</v>
      </c>
      <c r="G489" s="57">
        <f>ROUND(Q$489,-2)</f>
        <v>0</v>
      </c>
      <c r="H489" s="57">
        <f>ROUND(Q$489,-2)</f>
        <v>0</v>
      </c>
      <c r="I489" s="57">
        <f>ROUND(Q$489,-2)</f>
        <v>0</v>
      </c>
      <c r="J489" s="57">
        <f>ROUND(Q$489,-2)</f>
        <v>0</v>
      </c>
      <c r="K489" s="57">
        <f>ROUND(Q$489,-2)</f>
        <v>0</v>
      </c>
      <c r="L489" s="57">
        <f>ROUND(Q$489,-2)</f>
        <v>0</v>
      </c>
      <c r="M489" s="57">
        <f>ROUND(Q$489,-2)</f>
        <v>0</v>
      </c>
      <c r="N489" s="57">
        <f>ROUND(Q$489,-2)</f>
        <v>0</v>
      </c>
      <c r="O489" s="63">
        <f>ROUND(Q$489,-2)</f>
        <v>0</v>
      </c>
      <c r="P489" s="47"/>
      <c r="Q489" s="45">
        <f t="shared" si="152"/>
        <v>0</v>
      </c>
      <c r="R489" s="47"/>
      <c r="S489" s="47"/>
      <c r="T489" s="47"/>
    </row>
    <row r="490" ht="24.75" customHeight="1" outlineLevel="1" spans="1:20">
      <c r="A490" s="19">
        <v>24918</v>
      </c>
      <c r="B490" s="20">
        <v>2459118</v>
      </c>
      <c r="C490" s="71" t="s">
        <v>401</v>
      </c>
      <c r="D490" s="57">
        <v>0</v>
      </c>
      <c r="E490" s="57">
        <v>0</v>
      </c>
      <c r="F490" s="57">
        <f>ROUND(Q$490,-2)</f>
        <v>0</v>
      </c>
      <c r="G490" s="57">
        <f>ROUND(Q$490,-2)</f>
        <v>0</v>
      </c>
      <c r="H490" s="57">
        <f>ROUND(Q$490,-2)</f>
        <v>0</v>
      </c>
      <c r="I490" s="57">
        <f>ROUND(Q$490,-2)</f>
        <v>0</v>
      </c>
      <c r="J490" s="57">
        <f>ROUND(Q$490,-2)</f>
        <v>0</v>
      </c>
      <c r="K490" s="57">
        <f>ROUND(Q$490,-2)</f>
        <v>0</v>
      </c>
      <c r="L490" s="57">
        <f>ROUND(Q$490,-2)</f>
        <v>0</v>
      </c>
      <c r="M490" s="57">
        <f>ROUND(Q$490,-2)</f>
        <v>0</v>
      </c>
      <c r="N490" s="57">
        <f>ROUND(Q$490,-2)</f>
        <v>0</v>
      </c>
      <c r="O490" s="63">
        <f>ROUND(Q$490,-2)</f>
        <v>0</v>
      </c>
      <c r="P490" s="47"/>
      <c r="Q490" s="45">
        <f t="shared" si="152"/>
        <v>0</v>
      </c>
      <c r="R490" s="47"/>
      <c r="S490" s="47"/>
      <c r="T490" s="47"/>
    </row>
    <row r="491" ht="24.75" customHeight="1" outlineLevel="1" spans="1:20">
      <c r="A491" s="19">
        <v>24919</v>
      </c>
      <c r="B491" s="20">
        <v>2459121</v>
      </c>
      <c r="C491" s="71" t="s">
        <v>402</v>
      </c>
      <c r="D491" s="57">
        <v>0</v>
      </c>
      <c r="E491" s="57">
        <v>0</v>
      </c>
      <c r="F491" s="57">
        <f>ROUND(Q$491,-2)</f>
        <v>0</v>
      </c>
      <c r="G491" s="57">
        <f>ROUND(Q$491,-2)</f>
        <v>0</v>
      </c>
      <c r="H491" s="57">
        <f>ROUND(Q$491,-2)</f>
        <v>0</v>
      </c>
      <c r="I491" s="57">
        <f>ROUND(Q$491,-2)</f>
        <v>0</v>
      </c>
      <c r="J491" s="57">
        <f>ROUND(Q$491,-2)</f>
        <v>0</v>
      </c>
      <c r="K491" s="57">
        <f>ROUND(Q$491,-2)</f>
        <v>0</v>
      </c>
      <c r="L491" s="57">
        <f>ROUND(Q$491,-2)</f>
        <v>0</v>
      </c>
      <c r="M491" s="57">
        <f>ROUND(Q$491,-2)</f>
        <v>0</v>
      </c>
      <c r="N491" s="57">
        <f>ROUND(Q$491,-2)</f>
        <v>0</v>
      </c>
      <c r="O491" s="63">
        <f>ROUND(Q$491,-2)</f>
        <v>0</v>
      </c>
      <c r="P491" s="47"/>
      <c r="Q491" s="45">
        <f t="shared" si="152"/>
        <v>0</v>
      </c>
      <c r="R491" s="47"/>
      <c r="S491" s="47"/>
      <c r="T491" s="47"/>
    </row>
    <row r="492" ht="24.75" customHeight="1" outlineLevel="1" spans="1:20">
      <c r="A492" s="19">
        <v>24920</v>
      </c>
      <c r="B492" s="20">
        <v>2459122</v>
      </c>
      <c r="C492" s="71" t="s">
        <v>403</v>
      </c>
      <c r="D492" s="57">
        <v>0</v>
      </c>
      <c r="E492" s="57">
        <v>0</v>
      </c>
      <c r="F492" s="57">
        <f>ROUND(Q$492,-2)</f>
        <v>0</v>
      </c>
      <c r="G492" s="57">
        <f>ROUND(Q$492,-2)</f>
        <v>0</v>
      </c>
      <c r="H492" s="57">
        <f>ROUND(Q$492,-2)</f>
        <v>0</v>
      </c>
      <c r="I492" s="57">
        <f>ROUND(Q$492,-2)</f>
        <v>0</v>
      </c>
      <c r="J492" s="57">
        <f>ROUND(Q$492,-2)</f>
        <v>0</v>
      </c>
      <c r="K492" s="57">
        <f>ROUND(Q$492,-2)</f>
        <v>0</v>
      </c>
      <c r="L492" s="57">
        <f>ROUND(Q$492,-2)</f>
        <v>0</v>
      </c>
      <c r="M492" s="57">
        <f>ROUND(Q$492,-2)</f>
        <v>0</v>
      </c>
      <c r="N492" s="57">
        <f>ROUND(Q$492,-2)</f>
        <v>0</v>
      </c>
      <c r="O492" s="63">
        <f>ROUND(Q$492,-2)</f>
        <v>0</v>
      </c>
      <c r="P492" s="47"/>
      <c r="Q492" s="45">
        <f t="shared" si="152"/>
        <v>0</v>
      </c>
      <c r="R492" s="47"/>
      <c r="S492" s="47"/>
      <c r="T492" s="47"/>
    </row>
    <row r="493" ht="24.75" customHeight="1" outlineLevel="1" spans="1:20">
      <c r="A493" s="19">
        <v>24921</v>
      </c>
      <c r="B493" s="20">
        <v>2459123</v>
      </c>
      <c r="C493" s="71" t="s">
        <v>404</v>
      </c>
      <c r="D493" s="57">
        <v>0</v>
      </c>
      <c r="E493" s="57">
        <v>0</v>
      </c>
      <c r="F493" s="57">
        <f>ROUND(Q$493,-2)</f>
        <v>0</v>
      </c>
      <c r="G493" s="57">
        <f>ROUND(Q$493,-2)</f>
        <v>0</v>
      </c>
      <c r="H493" s="57">
        <f>ROUND(Q$493,-2)</f>
        <v>0</v>
      </c>
      <c r="I493" s="57">
        <f>ROUND(Q$493,-2)</f>
        <v>0</v>
      </c>
      <c r="J493" s="57">
        <f>ROUND(Q$493,-2)</f>
        <v>0</v>
      </c>
      <c r="K493" s="57">
        <f>ROUND(Q$493,-2)</f>
        <v>0</v>
      </c>
      <c r="L493" s="57">
        <f>ROUND(Q$493,-2)</f>
        <v>0</v>
      </c>
      <c r="M493" s="57">
        <f>ROUND(Q$493,-2)</f>
        <v>0</v>
      </c>
      <c r="N493" s="57">
        <f>ROUND(Q$493,-2)</f>
        <v>0</v>
      </c>
      <c r="O493" s="63">
        <f>ROUND(Q$493,-2)</f>
        <v>0</v>
      </c>
      <c r="P493" s="47"/>
      <c r="Q493" s="45">
        <f t="shared" si="152"/>
        <v>0</v>
      </c>
      <c r="R493" s="47"/>
      <c r="S493" s="47"/>
      <c r="T493" s="47"/>
    </row>
    <row r="494" ht="24.75" customHeight="1" outlineLevel="1" spans="1:20">
      <c r="A494" s="19">
        <v>24922</v>
      </c>
      <c r="B494" s="20">
        <v>2459124</v>
      </c>
      <c r="C494" s="71" t="s">
        <v>405</v>
      </c>
      <c r="D494" s="57">
        <v>0</v>
      </c>
      <c r="E494" s="57">
        <v>0</v>
      </c>
      <c r="F494" s="57">
        <f>ROUND(Q$494,-2)</f>
        <v>0</v>
      </c>
      <c r="G494" s="57">
        <f>ROUND(Q$494,-2)</f>
        <v>0</v>
      </c>
      <c r="H494" s="57">
        <f>ROUND(Q$494,-2)</f>
        <v>0</v>
      </c>
      <c r="I494" s="57">
        <f>ROUND(Q$494,-2)</f>
        <v>0</v>
      </c>
      <c r="J494" s="57">
        <f>ROUND(Q$494,-2)</f>
        <v>0</v>
      </c>
      <c r="K494" s="57">
        <f>ROUND(Q$494,-2)</f>
        <v>0</v>
      </c>
      <c r="L494" s="57">
        <f>ROUND(Q$494,-2)</f>
        <v>0</v>
      </c>
      <c r="M494" s="57">
        <f>ROUND(Q$494,-2)</f>
        <v>0</v>
      </c>
      <c r="N494" s="57">
        <f>ROUND(Q$494,-2)</f>
        <v>0</v>
      </c>
      <c r="O494" s="63">
        <f>ROUND(Q$494,-2)</f>
        <v>0</v>
      </c>
      <c r="P494" s="47"/>
      <c r="Q494" s="45">
        <f t="shared" si="152"/>
        <v>0</v>
      </c>
      <c r="R494" s="47"/>
      <c r="S494" s="47"/>
      <c r="T494" s="47"/>
    </row>
    <row r="495" ht="24.75" customHeight="1" outlineLevel="1" spans="1:20">
      <c r="A495" s="19">
        <v>24923</v>
      </c>
      <c r="B495" s="20">
        <v>2459125</v>
      </c>
      <c r="C495" s="71" t="s">
        <v>406</v>
      </c>
      <c r="D495" s="57">
        <v>0</v>
      </c>
      <c r="E495" s="57">
        <v>0</v>
      </c>
      <c r="F495" s="57">
        <f>ROUND(Q$495,-2)</f>
        <v>0</v>
      </c>
      <c r="G495" s="57">
        <f>ROUND(Q$495,-2)</f>
        <v>0</v>
      </c>
      <c r="H495" s="57">
        <f>ROUND(Q$495,-2)</f>
        <v>0</v>
      </c>
      <c r="I495" s="57">
        <f>ROUND(Q$495,-2)</f>
        <v>0</v>
      </c>
      <c r="J495" s="57">
        <f>ROUND(Q$495,-2)</f>
        <v>0</v>
      </c>
      <c r="K495" s="57">
        <f>ROUND(Q$495,-2)</f>
        <v>0</v>
      </c>
      <c r="L495" s="57">
        <f>ROUND(Q$495,-2)</f>
        <v>0</v>
      </c>
      <c r="M495" s="57">
        <f>ROUND(Q$495,-2)</f>
        <v>0</v>
      </c>
      <c r="N495" s="57">
        <f>ROUND(Q$495,-2)</f>
        <v>0</v>
      </c>
      <c r="O495" s="63">
        <f>ROUND(Q$495,-2)</f>
        <v>0</v>
      </c>
      <c r="P495" s="47"/>
      <c r="Q495" s="45">
        <f t="shared" si="152"/>
        <v>0</v>
      </c>
      <c r="R495" s="47"/>
      <c r="S495" s="47"/>
      <c r="T495" s="47"/>
    </row>
    <row r="496" ht="24.75" customHeight="1" outlineLevel="1" spans="1:20">
      <c r="A496" s="19">
        <v>24924</v>
      </c>
      <c r="B496" s="20">
        <v>2459126</v>
      </c>
      <c r="C496" s="71" t="s">
        <v>407</v>
      </c>
      <c r="D496" s="57">
        <v>0</v>
      </c>
      <c r="E496" s="57">
        <v>0</v>
      </c>
      <c r="F496" s="57">
        <f>ROUND(Q$496,-2)</f>
        <v>0</v>
      </c>
      <c r="G496" s="57">
        <f>ROUND(Q$496,-2)</f>
        <v>0</v>
      </c>
      <c r="H496" s="57">
        <f>ROUND(Q$496,-2)</f>
        <v>0</v>
      </c>
      <c r="I496" s="57">
        <f>ROUND(Q$496,-2)</f>
        <v>0</v>
      </c>
      <c r="J496" s="57">
        <f>ROUND(Q$496,-2)</f>
        <v>0</v>
      </c>
      <c r="K496" s="57">
        <f>ROUND(Q$496,-2)</f>
        <v>0</v>
      </c>
      <c r="L496" s="57">
        <f>ROUND(Q$496,-2)</f>
        <v>0</v>
      </c>
      <c r="M496" s="57">
        <f>ROUND(Q$496,-2)</f>
        <v>0</v>
      </c>
      <c r="N496" s="57">
        <f>ROUND(Q$496,-2)</f>
        <v>0</v>
      </c>
      <c r="O496" s="63">
        <f>ROUND(Q$496,-2)</f>
        <v>0</v>
      </c>
      <c r="P496" s="47"/>
      <c r="Q496" s="45">
        <f t="shared" si="152"/>
        <v>0</v>
      </c>
      <c r="R496" s="47"/>
      <c r="S496" s="47"/>
      <c r="T496" s="47"/>
    </row>
    <row r="497" ht="24.75" customHeight="1" outlineLevel="1" spans="1:20">
      <c r="A497" s="19">
        <v>24925</v>
      </c>
      <c r="B497" s="20">
        <v>2459127</v>
      </c>
      <c r="C497" s="71" t="s">
        <v>408</v>
      </c>
      <c r="D497" s="57">
        <v>0</v>
      </c>
      <c r="E497" s="57">
        <v>0</v>
      </c>
      <c r="F497" s="57">
        <f>ROUND(Q$497,-2)</f>
        <v>0</v>
      </c>
      <c r="G497" s="57">
        <f>ROUND(Q$497,-2)</f>
        <v>0</v>
      </c>
      <c r="H497" s="57">
        <f>ROUND(Q$497,-2)</f>
        <v>0</v>
      </c>
      <c r="I497" s="57">
        <f>ROUND(Q$497,-2)</f>
        <v>0</v>
      </c>
      <c r="J497" s="57">
        <f>ROUND(Q$497,-2)</f>
        <v>0</v>
      </c>
      <c r="K497" s="57">
        <f>ROUND(Q$497,-2)</f>
        <v>0</v>
      </c>
      <c r="L497" s="57">
        <f>ROUND(Q$497,-2)</f>
        <v>0</v>
      </c>
      <c r="M497" s="57">
        <f>ROUND(Q$497,-2)</f>
        <v>0</v>
      </c>
      <c r="N497" s="57">
        <f>ROUND(Q$497,-2)</f>
        <v>0</v>
      </c>
      <c r="O497" s="63">
        <f>ROUND(Q$497,-2)</f>
        <v>0</v>
      </c>
      <c r="P497" s="47"/>
      <c r="Q497" s="45">
        <f t="shared" si="152"/>
        <v>0</v>
      </c>
      <c r="R497" s="47"/>
      <c r="S497" s="47"/>
      <c r="T497" s="47"/>
    </row>
    <row r="498" ht="24.75" customHeight="1" outlineLevel="1" spans="1:20">
      <c r="A498" s="19">
        <v>24926</v>
      </c>
      <c r="B498" s="20">
        <v>2459128</v>
      </c>
      <c r="C498" s="71" t="s">
        <v>409</v>
      </c>
      <c r="D498" s="57">
        <v>0</v>
      </c>
      <c r="E498" s="57">
        <v>0</v>
      </c>
      <c r="F498" s="57">
        <f>ROUND(Q$498,-2)</f>
        <v>0</v>
      </c>
      <c r="G498" s="57">
        <f>ROUND(Q$498,-2)</f>
        <v>0</v>
      </c>
      <c r="H498" s="57">
        <f>ROUND(Q$498,-2)</f>
        <v>0</v>
      </c>
      <c r="I498" s="57">
        <f>ROUND(Q$498,-2)</f>
        <v>0</v>
      </c>
      <c r="J498" s="57">
        <f>ROUND(Q$498,-2)</f>
        <v>0</v>
      </c>
      <c r="K498" s="57">
        <f>ROUND(Q$498,-2)</f>
        <v>0</v>
      </c>
      <c r="L498" s="57">
        <f>ROUND(Q$498,-2)</f>
        <v>0</v>
      </c>
      <c r="M498" s="57">
        <f>ROUND(Q$498,-2)</f>
        <v>0</v>
      </c>
      <c r="N498" s="57">
        <f>ROUND(Q$498,-2)</f>
        <v>0</v>
      </c>
      <c r="O498" s="63">
        <f>ROUND(Q$498,-2)</f>
        <v>0</v>
      </c>
      <c r="P498" s="47"/>
      <c r="Q498" s="45">
        <f t="shared" si="152"/>
        <v>0</v>
      </c>
      <c r="R498" s="47"/>
      <c r="S498" s="47"/>
      <c r="T498" s="47"/>
    </row>
    <row r="499" ht="24.75" customHeight="1" outlineLevel="1" spans="1:20">
      <c r="A499" s="19">
        <v>22221</v>
      </c>
      <c r="B499" s="20">
        <v>2459221</v>
      </c>
      <c r="C499" s="71" t="s">
        <v>410</v>
      </c>
      <c r="D499" s="57">
        <v>0</v>
      </c>
      <c r="E499" s="57">
        <v>0</v>
      </c>
      <c r="F499" s="57">
        <f>ROUND(Q$499,-2)</f>
        <v>0</v>
      </c>
      <c r="G499" s="57">
        <f>ROUND(Q$499,-2)</f>
        <v>0</v>
      </c>
      <c r="H499" s="57">
        <f>ROUND(Q$499,-2)</f>
        <v>0</v>
      </c>
      <c r="I499" s="57">
        <f>ROUND(Q$499,-2)</f>
        <v>0</v>
      </c>
      <c r="J499" s="57">
        <f>ROUND(Q$499,-2)</f>
        <v>0</v>
      </c>
      <c r="K499" s="57">
        <f>ROUND(Q$499,-2)</f>
        <v>0</v>
      </c>
      <c r="L499" s="57">
        <f>ROUND(Q$499,-2)</f>
        <v>0</v>
      </c>
      <c r="M499" s="57">
        <f>ROUND(Q$499,-2)</f>
        <v>0</v>
      </c>
      <c r="N499" s="57">
        <f>ROUND(Q$499,-2)</f>
        <v>0</v>
      </c>
      <c r="O499" s="63">
        <f>ROUND(Q$499,-2)</f>
        <v>0</v>
      </c>
      <c r="P499" s="47"/>
      <c r="Q499" s="45">
        <f t="shared" si="152"/>
        <v>0</v>
      </c>
      <c r="R499" s="47"/>
      <c r="S499" s="47"/>
      <c r="T499" s="47"/>
    </row>
    <row r="500" ht="24.75" customHeight="1" outlineLevel="1" spans="1:20">
      <c r="A500" s="19">
        <v>24950</v>
      </c>
      <c r="B500" s="20">
        <v>2459500</v>
      </c>
      <c r="C500" s="71" t="s">
        <v>411</v>
      </c>
      <c r="D500" s="57">
        <f t="shared" ref="D500:O500" si="155">+D501</f>
        <v>0</v>
      </c>
      <c r="E500" s="57">
        <f t="shared" si="155"/>
        <v>0</v>
      </c>
      <c r="F500" s="57">
        <f t="shared" si="155"/>
        <v>0</v>
      </c>
      <c r="G500" s="57">
        <f t="shared" si="155"/>
        <v>0</v>
      </c>
      <c r="H500" s="57">
        <f t="shared" si="155"/>
        <v>0</v>
      </c>
      <c r="I500" s="57">
        <f t="shared" si="155"/>
        <v>0</v>
      </c>
      <c r="J500" s="57">
        <f t="shared" si="155"/>
        <v>0</v>
      </c>
      <c r="K500" s="57">
        <f t="shared" si="155"/>
        <v>0</v>
      </c>
      <c r="L500" s="57">
        <f t="shared" si="155"/>
        <v>0</v>
      </c>
      <c r="M500" s="57">
        <f t="shared" si="155"/>
        <v>0</v>
      </c>
      <c r="N500" s="57">
        <f t="shared" si="155"/>
        <v>0</v>
      </c>
      <c r="O500" s="63">
        <f t="shared" si="155"/>
        <v>0</v>
      </c>
      <c r="P500" s="47"/>
      <c r="Q500" s="45">
        <f t="shared" si="152"/>
        <v>0</v>
      </c>
      <c r="R500" s="47"/>
      <c r="S500" s="47"/>
      <c r="T500" s="47"/>
    </row>
    <row r="501" ht="24.75" customHeight="1" outlineLevel="1" spans="1:20">
      <c r="A501" s="19">
        <v>22222</v>
      </c>
      <c r="B501" s="20">
        <v>2459511</v>
      </c>
      <c r="C501" s="71" t="s">
        <v>412</v>
      </c>
      <c r="D501" s="57">
        <v>0</v>
      </c>
      <c r="E501" s="57">
        <v>0</v>
      </c>
      <c r="F501" s="57">
        <f>ROUND(Q$501,-2)</f>
        <v>0</v>
      </c>
      <c r="G501" s="57">
        <f>ROUND(Q$501,-2)</f>
        <v>0</v>
      </c>
      <c r="H501" s="57">
        <f>ROUND(Q$501,-2)</f>
        <v>0</v>
      </c>
      <c r="I501" s="57">
        <f>ROUND(Q$501,-2)</f>
        <v>0</v>
      </c>
      <c r="J501" s="57">
        <f>ROUND(Q$501,-2)</f>
        <v>0</v>
      </c>
      <c r="K501" s="57">
        <f>ROUND(Q$501,-2)</f>
        <v>0</v>
      </c>
      <c r="L501" s="57">
        <f>ROUND(Q$501,-2)</f>
        <v>0</v>
      </c>
      <c r="M501" s="57">
        <f>ROUND(Q$501,-2)</f>
        <v>0</v>
      </c>
      <c r="N501" s="57">
        <f>ROUND(Q$501,-2)</f>
        <v>0</v>
      </c>
      <c r="O501" s="63">
        <f>ROUND(Q$501,-2)</f>
        <v>0</v>
      </c>
      <c r="P501" s="47"/>
      <c r="Q501" s="45">
        <f t="shared" si="152"/>
        <v>0</v>
      </c>
      <c r="R501" s="47"/>
      <c r="S501" s="47"/>
      <c r="T501" s="47"/>
    </row>
    <row r="502" ht="24.75" customHeight="1" spans="1:20">
      <c r="A502" s="48" t="s">
        <v>413</v>
      </c>
      <c r="B502" s="49"/>
      <c r="C502" s="50" t="s">
        <v>103</v>
      </c>
      <c r="D502" s="51">
        <f t="shared" ref="D502:O502" si="156">D503+D513+D529</f>
        <v>589447244.697</v>
      </c>
      <c r="E502" s="51">
        <f t="shared" si="156"/>
        <v>612299870.422</v>
      </c>
      <c r="F502" s="51" t="e">
        <f t="shared" si="156"/>
        <v>#REF!</v>
      </c>
      <c r="G502" s="51" t="e">
        <f t="shared" si="156"/>
        <v>#REF!</v>
      </c>
      <c r="H502" s="51" t="e">
        <f t="shared" si="156"/>
        <v>#REF!</v>
      </c>
      <c r="I502" s="51" t="e">
        <f t="shared" si="156"/>
        <v>#REF!</v>
      </c>
      <c r="J502" s="51" t="e">
        <f t="shared" si="156"/>
        <v>#REF!</v>
      </c>
      <c r="K502" s="51" t="e">
        <f t="shared" si="156"/>
        <v>#REF!</v>
      </c>
      <c r="L502" s="51" t="e">
        <f t="shared" si="156"/>
        <v>#REF!</v>
      </c>
      <c r="M502" s="51" t="e">
        <f t="shared" si="156"/>
        <v>#REF!</v>
      </c>
      <c r="N502" s="51" t="e">
        <f t="shared" si="156"/>
        <v>#REF!</v>
      </c>
      <c r="O502" s="53" t="e">
        <f t="shared" si="156"/>
        <v>#REF!</v>
      </c>
      <c r="P502" s="47"/>
      <c r="Q502" s="55">
        <f t="shared" si="152"/>
        <v>612299870.422</v>
      </c>
      <c r="R502" s="47"/>
      <c r="S502" s="47"/>
      <c r="T502" s="47"/>
    </row>
    <row r="503" ht="24.75" customHeight="1" outlineLevel="1" spans="1:20">
      <c r="A503" s="19">
        <v>26000</v>
      </c>
      <c r="B503" s="20">
        <v>2500000</v>
      </c>
      <c r="C503" s="71" t="s">
        <v>414</v>
      </c>
      <c r="D503" s="57">
        <f t="shared" ref="D503:O503" si="157">+SUM(D504:D506)</f>
        <v>431432.608</v>
      </c>
      <c r="E503" s="57">
        <f t="shared" si="157"/>
        <v>293250.405</v>
      </c>
      <c r="F503" s="57">
        <f t="shared" si="157"/>
        <v>381205.973995127</v>
      </c>
      <c r="G503" s="57">
        <f t="shared" si="157"/>
        <v>358663.139370427</v>
      </c>
      <c r="H503" s="57">
        <f t="shared" si="157"/>
        <v>319004.448826974</v>
      </c>
      <c r="I503" s="57">
        <f t="shared" si="157"/>
        <v>310655.250817826</v>
      </c>
      <c r="J503" s="57">
        <f t="shared" si="157"/>
        <v>316499.689424229</v>
      </c>
      <c r="K503" s="57">
        <f t="shared" si="157"/>
        <v>294791.774600444</v>
      </c>
      <c r="L503" s="57">
        <f t="shared" si="157"/>
        <v>323179.047831548</v>
      </c>
      <c r="M503" s="57">
        <f t="shared" si="157"/>
        <v>334033.00524344</v>
      </c>
      <c r="N503" s="57">
        <f t="shared" si="157"/>
        <v>343634.582953961</v>
      </c>
      <c r="O503" s="63">
        <f t="shared" si="157"/>
        <v>357828.219569512</v>
      </c>
      <c r="P503" s="47"/>
      <c r="Q503" s="45">
        <f t="shared" si="152"/>
        <v>293250.405</v>
      </c>
      <c r="R503" s="47"/>
      <c r="S503" s="47"/>
      <c r="T503" s="47"/>
    </row>
    <row r="504" ht="24.75" customHeight="1" outlineLevel="1" spans="1:20">
      <c r="A504" s="19">
        <v>26010</v>
      </c>
      <c r="B504" s="20">
        <v>2501011</v>
      </c>
      <c r="C504" s="71" t="s">
        <v>415</v>
      </c>
      <c r="D504" s="57">
        <v>0</v>
      </c>
      <c r="E504" s="57">
        <v>0</v>
      </c>
      <c r="F504" s="57">
        <f>ROUND(Q$504,-2)</f>
        <v>0</v>
      </c>
      <c r="G504" s="57">
        <f>ROUND(Q$504,-2)</f>
        <v>0</v>
      </c>
      <c r="H504" s="57">
        <f>ROUND(Q$504,-2)</f>
        <v>0</v>
      </c>
      <c r="I504" s="57">
        <f>ROUND(Q$504,-2)</f>
        <v>0</v>
      </c>
      <c r="J504" s="57">
        <f>ROUND(Q$504,-2)</f>
        <v>0</v>
      </c>
      <c r="K504" s="57">
        <f>ROUND(Q$504,-2)</f>
        <v>0</v>
      </c>
      <c r="L504" s="57">
        <f>ROUND(Q$504,-2)</f>
        <v>0</v>
      </c>
      <c r="M504" s="57">
        <f>ROUND(Q$504,-2)</f>
        <v>0</v>
      </c>
      <c r="N504" s="57">
        <f>ROUND(Q$504,-2)</f>
        <v>0</v>
      </c>
      <c r="O504" s="63">
        <f>ROUND(Q$504,-2)</f>
        <v>0</v>
      </c>
      <c r="P504" s="47"/>
      <c r="Q504" s="45">
        <f t="shared" si="152"/>
        <v>0</v>
      </c>
      <c r="R504" s="47"/>
      <c r="S504" s="47"/>
      <c r="T504" s="47"/>
    </row>
    <row r="505" ht="24.75" customHeight="1" outlineLevel="1" spans="1:20">
      <c r="A505" s="19">
        <v>26020</v>
      </c>
      <c r="B505" s="20">
        <v>2501012</v>
      </c>
      <c r="C505" s="71" t="s">
        <v>416</v>
      </c>
      <c r="D505" s="57">
        <v>0</v>
      </c>
      <c r="E505" s="57">
        <v>0</v>
      </c>
      <c r="F505" s="57">
        <f>ROUND(Q$505,-2)</f>
        <v>0</v>
      </c>
      <c r="G505" s="57">
        <f>ROUND(Q$505,-2)</f>
        <v>0</v>
      </c>
      <c r="H505" s="57">
        <f>ROUND(Q$505,-2)</f>
        <v>0</v>
      </c>
      <c r="I505" s="57">
        <f>ROUND(Q$505,-2)</f>
        <v>0</v>
      </c>
      <c r="J505" s="57">
        <f>ROUND(Q$505,-2)</f>
        <v>0</v>
      </c>
      <c r="K505" s="57">
        <f>ROUND(Q$505,-2)</f>
        <v>0</v>
      </c>
      <c r="L505" s="57">
        <f>ROUND(Q$505,-2)</f>
        <v>0</v>
      </c>
      <c r="M505" s="57">
        <f>ROUND(Q$505,-2)</f>
        <v>0</v>
      </c>
      <c r="N505" s="57">
        <f>ROUND(Q$505,-2)</f>
        <v>0</v>
      </c>
      <c r="O505" s="63">
        <f>ROUND(Q$505,-2)</f>
        <v>0</v>
      </c>
      <c r="P505" s="47"/>
      <c r="Q505" s="45">
        <f t="shared" si="152"/>
        <v>0</v>
      </c>
      <c r="R505" s="47"/>
      <c r="S505" s="47"/>
      <c r="T505" s="47"/>
    </row>
    <row r="506" ht="24.75" customHeight="1" outlineLevel="1" spans="1:20">
      <c r="A506" s="19">
        <v>26030</v>
      </c>
      <c r="B506" s="20">
        <v>2501050</v>
      </c>
      <c r="C506" s="71" t="s">
        <v>417</v>
      </c>
      <c r="D506" s="57">
        <f t="shared" ref="D506:O506" si="158">+SUM(D507:D512)</f>
        <v>431432.608</v>
      </c>
      <c r="E506" s="57">
        <f t="shared" si="158"/>
        <v>293250.405</v>
      </c>
      <c r="F506" s="57">
        <f t="shared" si="158"/>
        <v>381205.973995127</v>
      </c>
      <c r="G506" s="57">
        <f t="shared" si="158"/>
        <v>358663.139370427</v>
      </c>
      <c r="H506" s="57">
        <f t="shared" si="158"/>
        <v>319004.448826974</v>
      </c>
      <c r="I506" s="57">
        <f t="shared" si="158"/>
        <v>310655.250817826</v>
      </c>
      <c r="J506" s="57">
        <f t="shared" si="158"/>
        <v>316499.689424229</v>
      </c>
      <c r="K506" s="57">
        <f t="shared" si="158"/>
        <v>294791.774600444</v>
      </c>
      <c r="L506" s="57">
        <f t="shared" si="158"/>
        <v>323179.047831548</v>
      </c>
      <c r="M506" s="57">
        <f t="shared" si="158"/>
        <v>334033.00524344</v>
      </c>
      <c r="N506" s="57">
        <f t="shared" si="158"/>
        <v>343634.582953961</v>
      </c>
      <c r="O506" s="63">
        <f t="shared" si="158"/>
        <v>357828.219569512</v>
      </c>
      <c r="P506" s="47"/>
      <c r="Q506" s="45">
        <f t="shared" si="152"/>
        <v>293250.405</v>
      </c>
      <c r="R506" s="47"/>
      <c r="S506" s="47"/>
      <c r="T506" s="47"/>
    </row>
    <row r="507" ht="24.75" customHeight="1" outlineLevel="1" spans="1:20">
      <c r="A507" s="19">
        <v>26031</v>
      </c>
      <c r="B507" s="20">
        <v>2501051</v>
      </c>
      <c r="C507" s="71" t="s">
        <v>418</v>
      </c>
      <c r="D507" s="57">
        <v>0</v>
      </c>
      <c r="E507" s="57">
        <v>0</v>
      </c>
      <c r="F507" s="57">
        <f>ROUND(Q$507,-2)</f>
        <v>0</v>
      </c>
      <c r="G507" s="57">
        <f>ROUND(Q$507,-2)</f>
        <v>0</v>
      </c>
      <c r="H507" s="57">
        <f>ROUND(Q$507,-2)</f>
        <v>0</v>
      </c>
      <c r="I507" s="57">
        <f>ROUND(Q$507,-2)</f>
        <v>0</v>
      </c>
      <c r="J507" s="57">
        <f>ROUND(Q$507,-2)</f>
        <v>0</v>
      </c>
      <c r="K507" s="57">
        <f>ROUND(Q$507,-2)</f>
        <v>0</v>
      </c>
      <c r="L507" s="57">
        <f>ROUND(Q$507,-2)</f>
        <v>0</v>
      </c>
      <c r="M507" s="57">
        <f>ROUND(Q$507,-2)</f>
        <v>0</v>
      </c>
      <c r="N507" s="57">
        <f>ROUND(Q$507,-2)</f>
        <v>0</v>
      </c>
      <c r="O507" s="63">
        <f>ROUND(Q$507,-2)</f>
        <v>0</v>
      </c>
      <c r="P507" s="47"/>
      <c r="Q507" s="45">
        <f t="shared" si="152"/>
        <v>0</v>
      </c>
      <c r="R507" s="47"/>
      <c r="S507" s="47"/>
      <c r="T507" s="47"/>
    </row>
    <row r="508" ht="24.75" customHeight="1" outlineLevel="1" spans="1:20">
      <c r="A508" s="19">
        <v>26032</v>
      </c>
      <c r="B508" s="20">
        <v>2501052</v>
      </c>
      <c r="C508" s="71" t="s">
        <v>419</v>
      </c>
      <c r="D508" s="57">
        <v>314448.447</v>
      </c>
      <c r="E508" s="57">
        <v>177244.294</v>
      </c>
      <c r="F508" s="57">
        <v>177200</v>
      </c>
      <c r="G508" s="57">
        <v>177200</v>
      </c>
      <c r="H508" s="57">
        <v>177200</v>
      </c>
      <c r="I508" s="57">
        <v>177200</v>
      </c>
      <c r="J508" s="57">
        <v>177200</v>
      </c>
      <c r="K508" s="57">
        <v>177200</v>
      </c>
      <c r="L508" s="57">
        <v>177200</v>
      </c>
      <c r="M508" s="57">
        <v>177200</v>
      </c>
      <c r="N508" s="57">
        <v>177200</v>
      </c>
      <c r="O508" s="63">
        <v>177200</v>
      </c>
      <c r="P508" s="47"/>
      <c r="Q508" s="45">
        <f t="shared" si="152"/>
        <v>177244.294</v>
      </c>
      <c r="R508" s="47"/>
      <c r="S508" s="47"/>
      <c r="T508" s="47"/>
    </row>
    <row r="509" ht="24.75" customHeight="1" outlineLevel="1" spans="1:20">
      <c r="A509" s="19">
        <v>26033</v>
      </c>
      <c r="B509" s="20">
        <v>2501053</v>
      </c>
      <c r="C509" s="71" t="s">
        <v>420</v>
      </c>
      <c r="D509" s="57">
        <v>0</v>
      </c>
      <c r="E509" s="57">
        <v>0</v>
      </c>
      <c r="F509" s="57">
        <f>ROUND(Q$509,-2)</f>
        <v>0</v>
      </c>
      <c r="G509" s="57">
        <f>ROUND(Q$509,-2)</f>
        <v>0</v>
      </c>
      <c r="H509" s="57">
        <f>ROUND(Q$509,-2)</f>
        <v>0</v>
      </c>
      <c r="I509" s="57">
        <f>ROUND(Q$509,-2)</f>
        <v>0</v>
      </c>
      <c r="J509" s="57">
        <f>ROUND(Q$509,-2)</f>
        <v>0</v>
      </c>
      <c r="K509" s="57">
        <f>ROUND(Q$509,-2)</f>
        <v>0</v>
      </c>
      <c r="L509" s="57">
        <f>ROUND(Q$509,-2)</f>
        <v>0</v>
      </c>
      <c r="M509" s="57">
        <f>ROUND(Q$509,-2)</f>
        <v>0</v>
      </c>
      <c r="N509" s="57">
        <f>ROUND(Q$509,-2)</f>
        <v>0</v>
      </c>
      <c r="O509" s="63">
        <f>ROUND(Q$509,-2)</f>
        <v>0</v>
      </c>
      <c r="P509" s="47"/>
      <c r="Q509" s="45">
        <f t="shared" si="152"/>
        <v>0</v>
      </c>
      <c r="R509" s="47"/>
      <c r="S509" s="47"/>
      <c r="T509" s="47"/>
    </row>
    <row r="510" ht="24.75" customHeight="1" outlineLevel="1" spans="1:20">
      <c r="A510" s="19">
        <v>26034</v>
      </c>
      <c r="B510" s="20">
        <v>2501054</v>
      </c>
      <c r="C510" s="71" t="s">
        <v>421</v>
      </c>
      <c r="D510" s="57">
        <v>116984.161</v>
      </c>
      <c r="E510" s="57">
        <v>116006.111</v>
      </c>
      <c r="F510" s="57">
        <v>204005.973995127</v>
      </c>
      <c r="G510" s="57">
        <v>181463.139370427</v>
      </c>
      <c r="H510" s="57">
        <v>141804.448826974</v>
      </c>
      <c r="I510" s="57">
        <v>133455.250817826</v>
      </c>
      <c r="J510" s="57">
        <v>139299.689424229</v>
      </c>
      <c r="K510" s="57">
        <v>117591.774600444</v>
      </c>
      <c r="L510" s="57">
        <v>145979.047831548</v>
      </c>
      <c r="M510" s="57">
        <v>156833.00524344</v>
      </c>
      <c r="N510" s="57">
        <v>166434.582953961</v>
      </c>
      <c r="O510" s="63">
        <v>180628.219569512</v>
      </c>
      <c r="P510" s="47"/>
      <c r="Q510" s="45">
        <f t="shared" si="152"/>
        <v>116006.111</v>
      </c>
      <c r="R510" s="47"/>
      <c r="S510" s="47"/>
      <c r="T510" s="47"/>
    </row>
    <row r="511" ht="24.75" customHeight="1" outlineLevel="1" spans="1:20">
      <c r="A511" s="19">
        <v>26035</v>
      </c>
      <c r="B511" s="20">
        <v>2501055</v>
      </c>
      <c r="C511" s="71" t="s">
        <v>422</v>
      </c>
      <c r="D511" s="57">
        <v>0</v>
      </c>
      <c r="E511" s="57">
        <v>0</v>
      </c>
      <c r="F511" s="57">
        <f>ROUND(Q$511,-2)</f>
        <v>0</v>
      </c>
      <c r="G511" s="57">
        <f>ROUND(Q$511,-2)</f>
        <v>0</v>
      </c>
      <c r="H511" s="57">
        <f>ROUND(Q$511,-2)</f>
        <v>0</v>
      </c>
      <c r="I511" s="57">
        <f>ROUND(Q$511,-2)</f>
        <v>0</v>
      </c>
      <c r="J511" s="57">
        <f>ROUND(Q$511,-2)</f>
        <v>0</v>
      </c>
      <c r="K511" s="57">
        <f>ROUND(Q$511,-2)</f>
        <v>0</v>
      </c>
      <c r="L511" s="57">
        <f>ROUND(Q$511,-2)</f>
        <v>0</v>
      </c>
      <c r="M511" s="57">
        <f>ROUND(Q$511,-2)</f>
        <v>0</v>
      </c>
      <c r="N511" s="57">
        <f>ROUND(Q$511,-2)</f>
        <v>0</v>
      </c>
      <c r="O511" s="63">
        <f>ROUND(Q$511,-2)</f>
        <v>0</v>
      </c>
      <c r="P511" s="47"/>
      <c r="Q511" s="45">
        <f t="shared" si="152"/>
        <v>0</v>
      </c>
      <c r="R511" s="47"/>
      <c r="S511" s="47"/>
      <c r="T511" s="47"/>
    </row>
    <row r="512" ht="24.75" customHeight="1" outlineLevel="1" spans="1:20">
      <c r="A512" s="19">
        <v>26039</v>
      </c>
      <c r="B512" s="20">
        <v>2501059</v>
      </c>
      <c r="C512" s="71" t="s">
        <v>174</v>
      </c>
      <c r="D512" s="57">
        <v>0</v>
      </c>
      <c r="E512" s="57">
        <v>0</v>
      </c>
      <c r="F512" s="57">
        <f>ROUND(Q$512,-2)</f>
        <v>0</v>
      </c>
      <c r="G512" s="57">
        <f>ROUND(Q$512,-2)</f>
        <v>0</v>
      </c>
      <c r="H512" s="57">
        <f>ROUND(Q$512,-2)</f>
        <v>0</v>
      </c>
      <c r="I512" s="57">
        <f>ROUND(Q$512,-2)</f>
        <v>0</v>
      </c>
      <c r="J512" s="57">
        <f>ROUND(Q$512,-2)</f>
        <v>0</v>
      </c>
      <c r="K512" s="57">
        <f>ROUND(Q$512,-2)</f>
        <v>0</v>
      </c>
      <c r="L512" s="57">
        <f>ROUND(Q$512,-2)</f>
        <v>0</v>
      </c>
      <c r="M512" s="57">
        <f>ROUND(Q$512,-2)</f>
        <v>0</v>
      </c>
      <c r="N512" s="57">
        <f>ROUND(Q$512,-2)</f>
        <v>0</v>
      </c>
      <c r="O512" s="63">
        <f>ROUND(Q$512,-2)</f>
        <v>0</v>
      </c>
      <c r="P512" s="47"/>
      <c r="Q512" s="45">
        <f t="shared" si="152"/>
        <v>0</v>
      </c>
      <c r="R512" s="47"/>
      <c r="S512" s="47"/>
      <c r="T512" s="47"/>
    </row>
    <row r="513" ht="24.75" customHeight="1" outlineLevel="1" spans="1:20">
      <c r="A513" s="19">
        <v>27000</v>
      </c>
      <c r="B513" s="20">
        <v>2800000</v>
      </c>
      <c r="C513" s="71" t="s">
        <v>423</v>
      </c>
      <c r="D513" s="57">
        <f t="shared" ref="D513:O513" si="159">+SUM(D514:D521)</f>
        <v>573029451.648</v>
      </c>
      <c r="E513" s="57">
        <f t="shared" si="159"/>
        <v>594735230.753</v>
      </c>
      <c r="F513" s="57" t="e">
        <f t="shared" si="159"/>
        <v>#REF!</v>
      </c>
      <c r="G513" s="57" t="e">
        <f t="shared" si="159"/>
        <v>#REF!</v>
      </c>
      <c r="H513" s="57" t="e">
        <f t="shared" si="159"/>
        <v>#REF!</v>
      </c>
      <c r="I513" s="57" t="e">
        <f t="shared" si="159"/>
        <v>#REF!</v>
      </c>
      <c r="J513" s="57" t="e">
        <f t="shared" si="159"/>
        <v>#REF!</v>
      </c>
      <c r="K513" s="57" t="e">
        <f t="shared" si="159"/>
        <v>#REF!</v>
      </c>
      <c r="L513" s="57" t="e">
        <f t="shared" si="159"/>
        <v>#REF!</v>
      </c>
      <c r="M513" s="57" t="e">
        <f t="shared" si="159"/>
        <v>#REF!</v>
      </c>
      <c r="N513" s="57" t="e">
        <f t="shared" si="159"/>
        <v>#REF!</v>
      </c>
      <c r="O513" s="63" t="e">
        <f t="shared" si="159"/>
        <v>#REF!</v>
      </c>
      <c r="P513" s="47"/>
      <c r="Q513" s="45">
        <f t="shared" si="152"/>
        <v>594735230.753</v>
      </c>
      <c r="R513" s="47"/>
      <c r="S513" s="47"/>
      <c r="T513" s="47"/>
    </row>
    <row r="514" ht="24.75" customHeight="1" outlineLevel="1" spans="1:20">
      <c r="A514" s="19"/>
      <c r="B514" s="20">
        <v>2801000</v>
      </c>
      <c r="C514" s="71" t="s">
        <v>232</v>
      </c>
      <c r="D514" s="57">
        <v>301896273.073</v>
      </c>
      <c r="E514" s="57">
        <v>329152123.428</v>
      </c>
      <c r="F514" s="57" t="e">
        <f t="shared" ref="F514:O514" si="160">IF(F5-(SUM(F515:F521)+F785)&gt;=0,F5-(SUM(F515:F521)+F785),0)</f>
        <v>#REF!</v>
      </c>
      <c r="G514" s="57" t="e">
        <f t="shared" si="160"/>
        <v>#REF!</v>
      </c>
      <c r="H514" s="57" t="e">
        <f t="shared" si="160"/>
        <v>#REF!</v>
      </c>
      <c r="I514" s="57" t="e">
        <f t="shared" si="160"/>
        <v>#REF!</v>
      </c>
      <c r="J514" s="57" t="e">
        <f t="shared" si="160"/>
        <v>#REF!</v>
      </c>
      <c r="K514" s="57" t="e">
        <f t="shared" si="160"/>
        <v>#REF!</v>
      </c>
      <c r="L514" s="57" t="e">
        <f t="shared" si="160"/>
        <v>#REF!</v>
      </c>
      <c r="M514" s="57" t="e">
        <f t="shared" si="160"/>
        <v>#REF!</v>
      </c>
      <c r="N514" s="57" t="e">
        <f t="shared" si="160"/>
        <v>#REF!</v>
      </c>
      <c r="O514" s="63" t="e">
        <f t="shared" si="160"/>
        <v>#REF!</v>
      </c>
      <c r="P514" s="47"/>
      <c r="Q514" s="45">
        <f t="shared" si="152"/>
        <v>329152123.428</v>
      </c>
      <c r="R514" s="47"/>
      <c r="S514" s="47"/>
      <c r="T514" s="47"/>
    </row>
    <row r="515" ht="24.75" customHeight="1" outlineLevel="1" spans="1:20">
      <c r="A515" s="68"/>
      <c r="B515" s="20">
        <v>2802000</v>
      </c>
      <c r="C515" s="71" t="s">
        <v>233</v>
      </c>
      <c r="D515" s="57">
        <v>0</v>
      </c>
      <c r="E515" s="57">
        <v>0</v>
      </c>
      <c r="F515" s="57">
        <f>ROUND(Q$515,-2)</f>
        <v>0</v>
      </c>
      <c r="G515" s="57">
        <f>ROUND(Q$515,-2)</f>
        <v>0</v>
      </c>
      <c r="H515" s="57">
        <f>ROUND(Q$515,-2)</f>
        <v>0</v>
      </c>
      <c r="I515" s="57">
        <f>ROUND(Q$515,-2)</f>
        <v>0</v>
      </c>
      <c r="J515" s="57">
        <f>ROUND(Q$515,-2)</f>
        <v>0</v>
      </c>
      <c r="K515" s="57">
        <f>ROUND(Q$515,-2)</f>
        <v>0</v>
      </c>
      <c r="L515" s="57">
        <f>ROUND(Q$515,-2)</f>
        <v>0</v>
      </c>
      <c r="M515" s="57">
        <f>ROUND(Q$515,-2)</f>
        <v>0</v>
      </c>
      <c r="N515" s="57">
        <f>ROUND(Q$515,-2)</f>
        <v>0</v>
      </c>
      <c r="O515" s="63">
        <f>ROUND(Q$515,-2)</f>
        <v>0</v>
      </c>
      <c r="P515" s="47"/>
      <c r="Q515" s="45">
        <f t="shared" si="152"/>
        <v>0</v>
      </c>
      <c r="R515" s="47"/>
      <c r="S515" s="47"/>
      <c r="T515" s="47"/>
    </row>
    <row r="516" ht="24.75" customHeight="1" outlineLevel="1" spans="1:20">
      <c r="A516" s="19">
        <v>27100</v>
      </c>
      <c r="B516" s="20">
        <v>2803101</v>
      </c>
      <c r="C516" s="71" t="s">
        <v>424</v>
      </c>
      <c r="D516" s="57">
        <v>268835468.75</v>
      </c>
      <c r="E516" s="57">
        <v>260130647.5</v>
      </c>
      <c r="F516" s="57">
        <f>+E$516</f>
        <v>260130647.5</v>
      </c>
      <c r="G516" s="57">
        <f>+E$516</f>
        <v>260130647.5</v>
      </c>
      <c r="H516" s="57">
        <f>+E$516</f>
        <v>260130647.5</v>
      </c>
      <c r="I516" s="57">
        <f>+E$516</f>
        <v>260130647.5</v>
      </c>
      <c r="J516" s="57">
        <f>+E$516</f>
        <v>260130647.5</v>
      </c>
      <c r="K516" s="57">
        <f>+E$516</f>
        <v>260130647.5</v>
      </c>
      <c r="L516" s="57">
        <f>+E$516</f>
        <v>260130647.5</v>
      </c>
      <c r="M516" s="57">
        <f>+E$516</f>
        <v>260130647.5</v>
      </c>
      <c r="N516" s="57">
        <f>+E$516</f>
        <v>260130647.5</v>
      </c>
      <c r="O516" s="63">
        <f>+E$516</f>
        <v>260130647.5</v>
      </c>
      <c r="P516" s="47"/>
      <c r="Q516" s="45">
        <f t="shared" si="152"/>
        <v>260130647.5</v>
      </c>
      <c r="R516" s="47"/>
      <c r="S516" s="47"/>
      <c r="T516" s="47"/>
    </row>
    <row r="517" ht="24.75" customHeight="1" outlineLevel="1" spans="1:20">
      <c r="A517" s="19">
        <v>27200</v>
      </c>
      <c r="B517" s="20">
        <v>2803201</v>
      </c>
      <c r="C517" s="71" t="s">
        <v>425</v>
      </c>
      <c r="D517" s="57">
        <v>2233750</v>
      </c>
      <c r="E517" s="57">
        <v>5388500</v>
      </c>
      <c r="F517" s="57">
        <f>ROUND(Q$517,-2)</f>
        <v>5388500</v>
      </c>
      <c r="G517" s="57">
        <f>ROUND(Q$517,-2)</f>
        <v>5388500</v>
      </c>
      <c r="H517" s="57">
        <f>ROUND(Q$517,-2)</f>
        <v>5388500</v>
      </c>
      <c r="I517" s="57">
        <f>ROUND(Q$517,-2)</f>
        <v>5388500</v>
      </c>
      <c r="J517" s="57">
        <f>ROUND(Q$517,-2)</f>
        <v>5388500</v>
      </c>
      <c r="K517" s="57">
        <f>ROUND(Q$517,-2)</f>
        <v>5388500</v>
      </c>
      <c r="L517" s="57">
        <f>ROUND(Q$517,-2)</f>
        <v>5388500</v>
      </c>
      <c r="M517" s="57">
        <f>ROUND(Q$517,-2)</f>
        <v>5388500</v>
      </c>
      <c r="N517" s="57">
        <f>ROUND(Q$517,-2)</f>
        <v>5388500</v>
      </c>
      <c r="O517" s="63">
        <f>ROUND(Q$517,-2)</f>
        <v>5388500</v>
      </c>
      <c r="P517" s="47"/>
      <c r="Q517" s="45">
        <f t="shared" si="152"/>
        <v>5388500</v>
      </c>
      <c r="R517" s="47"/>
      <c r="S517" s="47"/>
      <c r="T517" s="47"/>
    </row>
    <row r="518" ht="24.75" customHeight="1" outlineLevel="1" spans="1:20">
      <c r="A518" s="19">
        <v>27300</v>
      </c>
      <c r="B518" s="20">
        <v>2803301</v>
      </c>
      <c r="C518" s="71" t="s">
        <v>426</v>
      </c>
      <c r="D518" s="57">
        <v>63959.825</v>
      </c>
      <c r="E518" s="57">
        <v>63959.825</v>
      </c>
      <c r="F518" s="57">
        <f>ROUND(Q$518,-2)</f>
        <v>64000</v>
      </c>
      <c r="G518" s="57">
        <f>ROUND(Q$518,-2)</f>
        <v>64000</v>
      </c>
      <c r="H518" s="57">
        <f>ROUND(Q$518,-2)</f>
        <v>64000</v>
      </c>
      <c r="I518" s="57">
        <f>ROUND(Q$518,-2)</f>
        <v>64000</v>
      </c>
      <c r="J518" s="57">
        <f>ROUND(Q$518,-2)</f>
        <v>64000</v>
      </c>
      <c r="K518" s="57">
        <f>ROUND(Q$518,-2)</f>
        <v>64000</v>
      </c>
      <c r="L518" s="57">
        <f>ROUND(Q$518,-2)</f>
        <v>64000</v>
      </c>
      <c r="M518" s="57">
        <f>ROUND(Q$518,-2)</f>
        <v>64000</v>
      </c>
      <c r="N518" s="57">
        <f>ROUND(Q$518,-2)</f>
        <v>64000</v>
      </c>
      <c r="O518" s="63">
        <f>ROUND(Q$518,-2)</f>
        <v>64000</v>
      </c>
      <c r="P518" s="47"/>
      <c r="Q518" s="45">
        <f t="shared" si="152"/>
        <v>63959.825</v>
      </c>
      <c r="R518" s="47"/>
      <c r="S518" s="47"/>
      <c r="T518" s="47"/>
    </row>
    <row r="519" ht="24.75" customHeight="1" outlineLevel="1" spans="1:20">
      <c r="A519" s="19"/>
      <c r="B519" s="20"/>
      <c r="C519" s="71" t="s">
        <v>427</v>
      </c>
      <c r="D519" s="57">
        <v>0</v>
      </c>
      <c r="E519" s="57">
        <v>0</v>
      </c>
      <c r="F519" s="57">
        <f>ROUND(Q$519,-2)</f>
        <v>0</v>
      </c>
      <c r="G519" s="57">
        <f>ROUND(Q$519,-2)</f>
        <v>0</v>
      </c>
      <c r="H519" s="57">
        <f>ROUND(Q$519,-2)</f>
        <v>0</v>
      </c>
      <c r="I519" s="57">
        <f>ROUND(Q$519,-2)</f>
        <v>0</v>
      </c>
      <c r="J519" s="57">
        <f>ROUND(Q$519,-2)</f>
        <v>0</v>
      </c>
      <c r="K519" s="57">
        <f>ROUND(Q$519,-2)</f>
        <v>0</v>
      </c>
      <c r="L519" s="57">
        <f>ROUND(Q$519,-2)</f>
        <v>0</v>
      </c>
      <c r="M519" s="57">
        <f>ROUND(Q$519,-2)</f>
        <v>0</v>
      </c>
      <c r="N519" s="57">
        <f>ROUND(Q$519,-2)</f>
        <v>0</v>
      </c>
      <c r="O519" s="63">
        <f>ROUND(Q$519,-2)</f>
        <v>0</v>
      </c>
      <c r="P519" s="47"/>
      <c r="Q519" s="45">
        <f t="shared" si="152"/>
        <v>0</v>
      </c>
      <c r="R519" s="47"/>
      <c r="S519" s="47"/>
      <c r="T519" s="47"/>
    </row>
    <row r="520" ht="24.75" customHeight="1" outlineLevel="1" spans="1:20">
      <c r="A520" s="19"/>
      <c r="B520" s="20">
        <v>2803701</v>
      </c>
      <c r="C520" s="71" t="s">
        <v>428</v>
      </c>
      <c r="D520" s="57">
        <v>0</v>
      </c>
      <c r="E520" s="57">
        <v>0</v>
      </c>
      <c r="F520" s="57">
        <f>ROUND(Q$520,-2)</f>
        <v>0</v>
      </c>
      <c r="G520" s="57">
        <f>ROUND(Q$520,-2)</f>
        <v>0</v>
      </c>
      <c r="H520" s="57">
        <f>ROUND(Q$520,-2)</f>
        <v>0</v>
      </c>
      <c r="I520" s="57">
        <f>ROUND(Q$520,-2)</f>
        <v>0</v>
      </c>
      <c r="J520" s="57">
        <f>ROUND(Q$520,-2)</f>
        <v>0</v>
      </c>
      <c r="K520" s="57">
        <f>ROUND(Q$520,-2)</f>
        <v>0</v>
      </c>
      <c r="L520" s="57">
        <f>ROUND(Q$520,-2)</f>
        <v>0</v>
      </c>
      <c r="M520" s="57">
        <f>ROUND(Q$520,-2)</f>
        <v>0</v>
      </c>
      <c r="N520" s="57">
        <f>ROUND(Q$520,-2)</f>
        <v>0</v>
      </c>
      <c r="O520" s="63">
        <f>ROUND(Q$520,-2)</f>
        <v>0</v>
      </c>
      <c r="P520" s="47"/>
      <c r="Q520" s="45">
        <f t="shared" si="152"/>
        <v>0</v>
      </c>
      <c r="R520" s="47"/>
      <c r="S520" s="47"/>
      <c r="T520" s="47"/>
    </row>
    <row r="521" ht="24.75" customHeight="1" outlineLevel="1" spans="1:20">
      <c r="A521" s="19">
        <v>27400</v>
      </c>
      <c r="B521" s="20">
        <v>2803851</v>
      </c>
      <c r="C521" s="71" t="s">
        <v>429</v>
      </c>
      <c r="D521" s="57">
        <v>0</v>
      </c>
      <c r="E521" s="57">
        <v>0</v>
      </c>
      <c r="F521" s="57">
        <f>ROUND(Q$521,-2)</f>
        <v>0</v>
      </c>
      <c r="G521" s="57">
        <f>ROUND(Q$521,-2)</f>
        <v>0</v>
      </c>
      <c r="H521" s="57">
        <f>ROUND(Q$521,-2)</f>
        <v>0</v>
      </c>
      <c r="I521" s="57">
        <f>ROUND(Q$521,-2)</f>
        <v>0</v>
      </c>
      <c r="J521" s="57">
        <f>ROUND(Q$521,-2)</f>
        <v>0</v>
      </c>
      <c r="K521" s="57">
        <f>ROUND(Q$521,-2)</f>
        <v>0</v>
      </c>
      <c r="L521" s="57">
        <f>ROUND(Q$521,-2)</f>
        <v>0</v>
      </c>
      <c r="M521" s="57">
        <f>ROUND(Q$521,-2)</f>
        <v>0</v>
      </c>
      <c r="N521" s="57">
        <f>ROUND(Q$521,-2)</f>
        <v>0</v>
      </c>
      <c r="O521" s="63">
        <f>ROUND(Q$521,-2)</f>
        <v>0</v>
      </c>
      <c r="P521" s="47"/>
      <c r="Q521" s="45">
        <f t="shared" si="152"/>
        <v>0</v>
      </c>
      <c r="R521" s="47"/>
      <c r="S521" s="47"/>
      <c r="T521" s="47"/>
    </row>
    <row r="522" ht="24.75" customHeight="1" outlineLevel="1" spans="1:20">
      <c r="A522" s="19">
        <v>28400</v>
      </c>
      <c r="B522" s="20">
        <v>2900000</v>
      </c>
      <c r="C522" s="71" t="s">
        <v>430</v>
      </c>
      <c r="D522" s="57">
        <f t="shared" ref="D522:O522" si="161">+SUM(D523:D528)</f>
        <v>0</v>
      </c>
      <c r="E522" s="57">
        <f t="shared" si="161"/>
        <v>0</v>
      </c>
      <c r="F522" s="57">
        <f t="shared" si="161"/>
        <v>0</v>
      </c>
      <c r="G522" s="57">
        <f t="shared" si="161"/>
        <v>0</v>
      </c>
      <c r="H522" s="57">
        <f t="shared" si="161"/>
        <v>0</v>
      </c>
      <c r="I522" s="57">
        <f t="shared" si="161"/>
        <v>0</v>
      </c>
      <c r="J522" s="57">
        <f t="shared" si="161"/>
        <v>0</v>
      </c>
      <c r="K522" s="57">
        <f t="shared" si="161"/>
        <v>0</v>
      </c>
      <c r="L522" s="57">
        <f t="shared" si="161"/>
        <v>0</v>
      </c>
      <c r="M522" s="57">
        <f t="shared" si="161"/>
        <v>0</v>
      </c>
      <c r="N522" s="57">
        <f t="shared" si="161"/>
        <v>0</v>
      </c>
      <c r="O522" s="63">
        <f t="shared" si="161"/>
        <v>0</v>
      </c>
      <c r="P522" s="47"/>
      <c r="Q522" s="45">
        <f t="shared" si="152"/>
        <v>0</v>
      </c>
      <c r="R522" s="47"/>
      <c r="S522" s="47"/>
      <c r="T522" s="47"/>
    </row>
    <row r="523" ht="24.75" customHeight="1" outlineLevel="1" spans="1:20">
      <c r="A523" s="19">
        <v>28401</v>
      </c>
      <c r="B523" s="20">
        <v>2901011</v>
      </c>
      <c r="C523" s="71" t="s">
        <v>431</v>
      </c>
      <c r="D523" s="57">
        <v>0</v>
      </c>
      <c r="E523" s="57">
        <v>0</v>
      </c>
      <c r="F523" s="57">
        <f>ROUND(Q$523,-2)</f>
        <v>0</v>
      </c>
      <c r="G523" s="57">
        <f>ROUND(Q$523,-2)</f>
        <v>0</v>
      </c>
      <c r="H523" s="57">
        <f>ROUND(Q$523,-2)</f>
        <v>0</v>
      </c>
      <c r="I523" s="57">
        <f>ROUND(Q$523,-2)</f>
        <v>0</v>
      </c>
      <c r="J523" s="57">
        <f>ROUND(Q$523,-2)</f>
        <v>0</v>
      </c>
      <c r="K523" s="57">
        <f>ROUND(Q$523,-2)</f>
        <v>0</v>
      </c>
      <c r="L523" s="57">
        <f>ROUND(Q$523,-2)</f>
        <v>0</v>
      </c>
      <c r="M523" s="57">
        <f>ROUND(Q$523,-2)</f>
        <v>0</v>
      </c>
      <c r="N523" s="57">
        <f>ROUND(Q$523,-2)</f>
        <v>0</v>
      </c>
      <c r="O523" s="63">
        <f>ROUND(Q$523,-2)</f>
        <v>0</v>
      </c>
      <c r="P523" s="47"/>
      <c r="Q523" s="45">
        <f t="shared" si="152"/>
        <v>0</v>
      </c>
      <c r="R523" s="47"/>
      <c r="S523" s="47"/>
      <c r="T523" s="47"/>
    </row>
    <row r="524" ht="24.75" customHeight="1" outlineLevel="1" spans="1:20">
      <c r="A524" s="19">
        <v>28402</v>
      </c>
      <c r="B524" s="20">
        <v>2901012</v>
      </c>
      <c r="C524" s="71" t="s">
        <v>432</v>
      </c>
      <c r="D524" s="57">
        <v>0</v>
      </c>
      <c r="E524" s="57">
        <v>0</v>
      </c>
      <c r="F524" s="57">
        <f>ROUND(Q$524,-2)</f>
        <v>0</v>
      </c>
      <c r="G524" s="57">
        <f>ROUND(Q$524,-2)</f>
        <v>0</v>
      </c>
      <c r="H524" s="57">
        <f>ROUND(Q$524,-2)</f>
        <v>0</v>
      </c>
      <c r="I524" s="57">
        <f>ROUND(Q$524,-2)</f>
        <v>0</v>
      </c>
      <c r="J524" s="57">
        <f>ROUND(Q$524,-2)</f>
        <v>0</v>
      </c>
      <c r="K524" s="57">
        <f>ROUND(Q$524,-2)</f>
        <v>0</v>
      </c>
      <c r="L524" s="57">
        <f>ROUND(Q$524,-2)</f>
        <v>0</v>
      </c>
      <c r="M524" s="57">
        <f>ROUND(Q$524,-2)</f>
        <v>0</v>
      </c>
      <c r="N524" s="57">
        <f>ROUND(Q$524,-2)</f>
        <v>0</v>
      </c>
      <c r="O524" s="63">
        <f>ROUND(Q$524,-2)</f>
        <v>0</v>
      </c>
      <c r="P524" s="47"/>
      <c r="Q524" s="45">
        <f t="shared" si="152"/>
        <v>0</v>
      </c>
      <c r="R524" s="47"/>
      <c r="S524" s="47"/>
      <c r="T524" s="47"/>
    </row>
    <row r="525" ht="24.75" customHeight="1" outlineLevel="1" spans="1:20">
      <c r="A525" s="19">
        <v>28403</v>
      </c>
      <c r="B525" s="20">
        <v>2901013</v>
      </c>
      <c r="C525" s="71" t="s">
        <v>433</v>
      </c>
      <c r="D525" s="57">
        <v>0</v>
      </c>
      <c r="E525" s="57">
        <v>0</v>
      </c>
      <c r="F525" s="57">
        <f>ROUND(Q$525,-2)</f>
        <v>0</v>
      </c>
      <c r="G525" s="57">
        <f>ROUND(Q$525,-2)</f>
        <v>0</v>
      </c>
      <c r="H525" s="57">
        <f>ROUND(Q$525,-2)</f>
        <v>0</v>
      </c>
      <c r="I525" s="57">
        <f>ROUND(Q$525,-2)</f>
        <v>0</v>
      </c>
      <c r="J525" s="57">
        <f>ROUND(Q$525,-2)</f>
        <v>0</v>
      </c>
      <c r="K525" s="57">
        <f>ROUND(Q$525,-2)</f>
        <v>0</v>
      </c>
      <c r="L525" s="57">
        <f>ROUND(Q$525,-2)</f>
        <v>0</v>
      </c>
      <c r="M525" s="57">
        <f>ROUND(Q$525,-2)</f>
        <v>0</v>
      </c>
      <c r="N525" s="57">
        <f>ROUND(Q$525,-2)</f>
        <v>0</v>
      </c>
      <c r="O525" s="63">
        <f>ROUND(Q$525,-2)</f>
        <v>0</v>
      </c>
      <c r="P525" s="47"/>
      <c r="Q525" s="45">
        <f t="shared" si="152"/>
        <v>0</v>
      </c>
      <c r="R525" s="47"/>
      <c r="S525" s="47"/>
      <c r="T525" s="47"/>
    </row>
    <row r="526" ht="24.75" customHeight="1" outlineLevel="1" spans="1:20">
      <c r="A526" s="19">
        <v>28404</v>
      </c>
      <c r="B526" s="20">
        <v>2901014</v>
      </c>
      <c r="C526" s="71" t="s">
        <v>434</v>
      </c>
      <c r="D526" s="57">
        <v>0</v>
      </c>
      <c r="E526" s="57">
        <v>0</v>
      </c>
      <c r="F526" s="57">
        <f>ROUND(Q$526,-2)</f>
        <v>0</v>
      </c>
      <c r="G526" s="57">
        <f>ROUND(Q$526,-2)</f>
        <v>0</v>
      </c>
      <c r="H526" s="57">
        <f>ROUND(Q$526,-2)</f>
        <v>0</v>
      </c>
      <c r="I526" s="57">
        <f>ROUND(Q$526,-2)</f>
        <v>0</v>
      </c>
      <c r="J526" s="57">
        <f>ROUND(Q$526,-2)</f>
        <v>0</v>
      </c>
      <c r="K526" s="57">
        <f>ROUND(Q$526,-2)</f>
        <v>0</v>
      </c>
      <c r="L526" s="57">
        <f>ROUND(Q$526,-2)</f>
        <v>0</v>
      </c>
      <c r="M526" s="57">
        <f>ROUND(Q$526,-2)</f>
        <v>0</v>
      </c>
      <c r="N526" s="57">
        <f>ROUND(Q$526,-2)</f>
        <v>0</v>
      </c>
      <c r="O526" s="63">
        <f>ROUND(Q$526,-2)</f>
        <v>0</v>
      </c>
      <c r="P526" s="47"/>
      <c r="Q526" s="45">
        <f t="shared" si="152"/>
        <v>0</v>
      </c>
      <c r="R526" s="47"/>
      <c r="S526" s="47"/>
      <c r="T526" s="47"/>
    </row>
    <row r="527" ht="24.75" customHeight="1" outlineLevel="1" spans="1:20">
      <c r="A527" s="19">
        <v>28405</v>
      </c>
      <c r="B527" s="20">
        <v>2901015</v>
      </c>
      <c r="C527" s="71" t="s">
        <v>435</v>
      </c>
      <c r="D527" s="57">
        <v>0</v>
      </c>
      <c r="E527" s="57">
        <v>0</v>
      </c>
      <c r="F527" s="57">
        <f>ROUND(Q$527,-2)</f>
        <v>0</v>
      </c>
      <c r="G527" s="57">
        <f>ROUND(Q$527,-2)</f>
        <v>0</v>
      </c>
      <c r="H527" s="57">
        <f>ROUND(Q$527,-2)</f>
        <v>0</v>
      </c>
      <c r="I527" s="57">
        <f>ROUND(Q$527,-2)</f>
        <v>0</v>
      </c>
      <c r="J527" s="57">
        <f>ROUND(Q$527,-2)</f>
        <v>0</v>
      </c>
      <c r="K527" s="57">
        <f>ROUND(Q$527,-2)</f>
        <v>0</v>
      </c>
      <c r="L527" s="57">
        <f>ROUND(Q$527,-2)</f>
        <v>0</v>
      </c>
      <c r="M527" s="57">
        <f>ROUND(Q$527,-2)</f>
        <v>0</v>
      </c>
      <c r="N527" s="57">
        <f>ROUND(Q$527,-2)</f>
        <v>0</v>
      </c>
      <c r="O527" s="63">
        <f>ROUND(Q$527,-2)</f>
        <v>0</v>
      </c>
      <c r="P527" s="47"/>
      <c r="Q527" s="45">
        <f t="shared" si="152"/>
        <v>0</v>
      </c>
      <c r="R527" s="47"/>
      <c r="S527" s="47"/>
      <c r="T527" s="47"/>
    </row>
    <row r="528" ht="24.75" customHeight="1" outlineLevel="1" spans="1:20">
      <c r="A528" s="19">
        <v>28409</v>
      </c>
      <c r="B528" s="20">
        <v>2901019</v>
      </c>
      <c r="C528" s="71" t="s">
        <v>436</v>
      </c>
      <c r="D528" s="57">
        <v>0</v>
      </c>
      <c r="E528" s="57">
        <v>0</v>
      </c>
      <c r="F528" s="57">
        <f>ROUND(Q$528,-2)</f>
        <v>0</v>
      </c>
      <c r="G528" s="57">
        <f>ROUND(Q$528,-2)</f>
        <v>0</v>
      </c>
      <c r="H528" s="57">
        <f>ROUND(Q$528,-2)</f>
        <v>0</v>
      </c>
      <c r="I528" s="57">
        <f>ROUND(Q$528,-2)</f>
        <v>0</v>
      </c>
      <c r="J528" s="57">
        <f>ROUND(Q$528,-2)</f>
        <v>0</v>
      </c>
      <c r="K528" s="57">
        <f>ROUND(Q$528,-2)</f>
        <v>0</v>
      </c>
      <c r="L528" s="57">
        <f>ROUND(Q$528,-2)</f>
        <v>0</v>
      </c>
      <c r="M528" s="57">
        <f>ROUND(Q$528,-2)</f>
        <v>0</v>
      </c>
      <c r="N528" s="57">
        <f>ROUND(Q$528,-2)</f>
        <v>0</v>
      </c>
      <c r="O528" s="63">
        <f>ROUND(Q$528,-2)</f>
        <v>0</v>
      </c>
      <c r="P528" s="47"/>
      <c r="Q528" s="45">
        <f t="shared" si="152"/>
        <v>0</v>
      </c>
      <c r="R528" s="47"/>
      <c r="S528" s="47"/>
      <c r="T528" s="47"/>
    </row>
    <row r="529" ht="24.75" customHeight="1" outlineLevel="1" spans="1:20">
      <c r="A529" s="19"/>
      <c r="B529" s="20">
        <v>2950000</v>
      </c>
      <c r="C529" s="71" t="s">
        <v>437</v>
      </c>
      <c r="D529" s="57">
        <f t="shared" ref="D529:O529" si="162">+D530+D556+D559+D560+D600+D602+D604+D616+SUM(D627:D639)+D640</f>
        <v>15986360.441</v>
      </c>
      <c r="E529" s="57">
        <f t="shared" si="162"/>
        <v>17271389.264</v>
      </c>
      <c r="F529" s="57">
        <f t="shared" si="162"/>
        <v>17271500</v>
      </c>
      <c r="G529" s="57">
        <f t="shared" si="162"/>
        <v>17271500</v>
      </c>
      <c r="H529" s="57">
        <f t="shared" si="162"/>
        <v>17271500</v>
      </c>
      <c r="I529" s="57">
        <f t="shared" si="162"/>
        <v>17271500</v>
      </c>
      <c r="J529" s="57">
        <f t="shared" si="162"/>
        <v>17271500</v>
      </c>
      <c r="K529" s="57">
        <f t="shared" si="162"/>
        <v>17271500</v>
      </c>
      <c r="L529" s="57">
        <f t="shared" si="162"/>
        <v>17271500</v>
      </c>
      <c r="M529" s="57">
        <f t="shared" si="162"/>
        <v>17271500</v>
      </c>
      <c r="N529" s="57">
        <f t="shared" si="162"/>
        <v>17271500</v>
      </c>
      <c r="O529" s="63">
        <f t="shared" si="162"/>
        <v>17271500</v>
      </c>
      <c r="P529" s="47"/>
      <c r="Q529" s="45">
        <f t="shared" si="152"/>
        <v>17271389.264</v>
      </c>
      <c r="R529" s="47"/>
      <c r="S529" s="47"/>
      <c r="T529" s="47"/>
    </row>
    <row r="530" ht="24.75" customHeight="1" outlineLevel="1" spans="1:20">
      <c r="A530" s="19">
        <v>25100</v>
      </c>
      <c r="B530" s="20">
        <v>2951000</v>
      </c>
      <c r="C530" s="71" t="s">
        <v>438</v>
      </c>
      <c r="D530" s="57">
        <f t="shared" ref="D530:O530" si="163">+SUM(D531:D555)</f>
        <v>169372.782</v>
      </c>
      <c r="E530" s="57">
        <f t="shared" si="163"/>
        <v>194525.164</v>
      </c>
      <c r="F530" s="57">
        <f t="shared" si="163"/>
        <v>194300</v>
      </c>
      <c r="G530" s="57">
        <f t="shared" si="163"/>
        <v>194300</v>
      </c>
      <c r="H530" s="57">
        <f t="shared" si="163"/>
        <v>194300</v>
      </c>
      <c r="I530" s="57">
        <f t="shared" si="163"/>
        <v>194300</v>
      </c>
      <c r="J530" s="57">
        <f t="shared" si="163"/>
        <v>194300</v>
      </c>
      <c r="K530" s="57">
        <f t="shared" si="163"/>
        <v>194300</v>
      </c>
      <c r="L530" s="57">
        <f t="shared" si="163"/>
        <v>194300</v>
      </c>
      <c r="M530" s="57">
        <f t="shared" si="163"/>
        <v>194300</v>
      </c>
      <c r="N530" s="57">
        <f t="shared" si="163"/>
        <v>194300</v>
      </c>
      <c r="O530" s="63">
        <f t="shared" si="163"/>
        <v>194300</v>
      </c>
      <c r="P530" s="47"/>
      <c r="Q530" s="45">
        <f t="shared" si="152"/>
        <v>194525.164</v>
      </c>
      <c r="R530" s="47"/>
      <c r="S530" s="47"/>
      <c r="T530" s="47"/>
    </row>
    <row r="531" ht="24.75" customHeight="1" outlineLevel="1" spans="1:20">
      <c r="A531" s="19">
        <v>25101</v>
      </c>
      <c r="B531" s="20">
        <v>2951011</v>
      </c>
      <c r="C531" s="71" t="s">
        <v>439</v>
      </c>
      <c r="D531" s="57">
        <v>0</v>
      </c>
      <c r="E531" s="57">
        <v>0</v>
      </c>
      <c r="F531" s="57">
        <f>ROUND(Q$531,-2)</f>
        <v>0</v>
      </c>
      <c r="G531" s="57">
        <f>ROUND(Q$531,-2)</f>
        <v>0</v>
      </c>
      <c r="H531" s="57">
        <f>ROUND(Q$531,-2)</f>
        <v>0</v>
      </c>
      <c r="I531" s="57">
        <f>ROUND(Q$531,-2)</f>
        <v>0</v>
      </c>
      <c r="J531" s="57">
        <f>ROUND(Q$531,-2)</f>
        <v>0</v>
      </c>
      <c r="K531" s="57">
        <f>ROUND(Q$531,-2)</f>
        <v>0</v>
      </c>
      <c r="L531" s="57">
        <f>ROUND(Q$531,-2)</f>
        <v>0</v>
      </c>
      <c r="M531" s="57">
        <f>ROUND(Q$531,-2)</f>
        <v>0</v>
      </c>
      <c r="N531" s="57">
        <f>ROUND(Q$531,-2)</f>
        <v>0</v>
      </c>
      <c r="O531" s="63">
        <f>ROUND(Q$531,-2)</f>
        <v>0</v>
      </c>
      <c r="P531" s="47"/>
      <c r="Q531" s="45">
        <f t="shared" si="152"/>
        <v>0</v>
      </c>
      <c r="R531" s="47"/>
      <c r="S531" s="47"/>
      <c r="T531" s="47"/>
    </row>
    <row r="532" ht="24.75" customHeight="1" outlineLevel="1" spans="1:20">
      <c r="A532" s="19">
        <v>25102</v>
      </c>
      <c r="B532" s="20">
        <v>2951012</v>
      </c>
      <c r="C532" s="71" t="s">
        <v>440</v>
      </c>
      <c r="D532" s="57">
        <v>29190.532</v>
      </c>
      <c r="E532" s="57">
        <v>40503.145</v>
      </c>
      <c r="F532" s="57">
        <f>ROUND(Q$532,-2)</f>
        <v>40500</v>
      </c>
      <c r="G532" s="57">
        <f>ROUND(Q$532,-2)</f>
        <v>40500</v>
      </c>
      <c r="H532" s="57">
        <f>ROUND(Q$532,-2)</f>
        <v>40500</v>
      </c>
      <c r="I532" s="57">
        <f>ROUND(Q$532,-2)</f>
        <v>40500</v>
      </c>
      <c r="J532" s="57">
        <f>ROUND(Q$532,-2)</f>
        <v>40500</v>
      </c>
      <c r="K532" s="57">
        <f>ROUND(Q$532,-2)</f>
        <v>40500</v>
      </c>
      <c r="L532" s="57">
        <f>ROUND(Q$532,-2)</f>
        <v>40500</v>
      </c>
      <c r="M532" s="57">
        <f>ROUND(Q$532,-2)</f>
        <v>40500</v>
      </c>
      <c r="N532" s="57">
        <f>ROUND(Q$532,-2)</f>
        <v>40500</v>
      </c>
      <c r="O532" s="63">
        <f>ROUND(Q$532,-2)</f>
        <v>40500</v>
      </c>
      <c r="P532" s="47"/>
      <c r="Q532" s="45">
        <f t="shared" si="152"/>
        <v>40503.145</v>
      </c>
      <c r="R532" s="47"/>
      <c r="S532" s="47"/>
      <c r="T532" s="47"/>
    </row>
    <row r="533" ht="24.75" customHeight="1" outlineLevel="1" spans="1:20">
      <c r="A533" s="19">
        <v>25103</v>
      </c>
      <c r="B533" s="20">
        <v>2951013</v>
      </c>
      <c r="C533" s="71" t="s">
        <v>441</v>
      </c>
      <c r="D533" s="57">
        <v>98601.147</v>
      </c>
      <c r="E533" s="57">
        <v>85640.416</v>
      </c>
      <c r="F533" s="57">
        <f>ROUND(Q$533,-2)</f>
        <v>85600</v>
      </c>
      <c r="G533" s="57">
        <f>ROUND(Q$533,-2)</f>
        <v>85600</v>
      </c>
      <c r="H533" s="57">
        <f>ROUND(Q$533,-2)</f>
        <v>85600</v>
      </c>
      <c r="I533" s="57">
        <f>ROUND(Q$533,-2)</f>
        <v>85600</v>
      </c>
      <c r="J533" s="57">
        <f>ROUND(Q$533,-2)</f>
        <v>85600</v>
      </c>
      <c r="K533" s="57">
        <f>ROUND(Q$533,-2)</f>
        <v>85600</v>
      </c>
      <c r="L533" s="57">
        <f>ROUND(Q$533,-2)</f>
        <v>85600</v>
      </c>
      <c r="M533" s="57">
        <f>ROUND(Q$533,-2)</f>
        <v>85600</v>
      </c>
      <c r="N533" s="57">
        <f>ROUND(Q$533,-2)</f>
        <v>85600</v>
      </c>
      <c r="O533" s="63">
        <f>ROUND(Q$533,-2)</f>
        <v>85600</v>
      </c>
      <c r="P533" s="47"/>
      <c r="Q533" s="45">
        <f t="shared" si="152"/>
        <v>85640.416</v>
      </c>
      <c r="R533" s="47"/>
      <c r="S533" s="47"/>
      <c r="T533" s="47"/>
    </row>
    <row r="534" ht="24.75" customHeight="1" outlineLevel="1" spans="1:20">
      <c r="A534" s="19">
        <v>25104</v>
      </c>
      <c r="B534" s="20">
        <v>2951014</v>
      </c>
      <c r="C534" s="71" t="s">
        <v>442</v>
      </c>
      <c r="D534" s="57">
        <v>26399.411</v>
      </c>
      <c r="E534" s="57">
        <v>22443.807</v>
      </c>
      <c r="F534" s="57">
        <f>ROUND(Q$534,-2)</f>
        <v>22400</v>
      </c>
      <c r="G534" s="57">
        <f>ROUND(Q$534,-2)</f>
        <v>22400</v>
      </c>
      <c r="H534" s="57">
        <f>ROUND(Q$534,-2)</f>
        <v>22400</v>
      </c>
      <c r="I534" s="57">
        <f>ROUND(Q$534,-2)</f>
        <v>22400</v>
      </c>
      <c r="J534" s="57">
        <f>ROUND(Q$534,-2)</f>
        <v>22400</v>
      </c>
      <c r="K534" s="57">
        <f>ROUND(Q$534,-2)</f>
        <v>22400</v>
      </c>
      <c r="L534" s="57">
        <f>ROUND(Q$534,-2)</f>
        <v>22400</v>
      </c>
      <c r="M534" s="57">
        <f>ROUND(Q$534,-2)</f>
        <v>22400</v>
      </c>
      <c r="N534" s="57">
        <f>ROUND(Q$534,-2)</f>
        <v>22400</v>
      </c>
      <c r="O534" s="63">
        <f>ROUND(Q$534,-2)</f>
        <v>22400</v>
      </c>
      <c r="P534" s="47"/>
      <c r="Q534" s="45">
        <f t="shared" si="152"/>
        <v>22443.807</v>
      </c>
      <c r="R534" s="47"/>
      <c r="S534" s="47"/>
      <c r="T534" s="47"/>
    </row>
    <row r="535" ht="24.75" customHeight="1" outlineLevel="1" spans="1:20">
      <c r="A535" s="19">
        <v>25105</v>
      </c>
      <c r="B535" s="20">
        <v>2951015</v>
      </c>
      <c r="C535" s="71" t="s">
        <v>443</v>
      </c>
      <c r="D535" s="57">
        <v>10767.921</v>
      </c>
      <c r="E535" s="57">
        <v>8730.037</v>
      </c>
      <c r="F535" s="57">
        <f>ROUND(Q$535,-2)</f>
        <v>8700</v>
      </c>
      <c r="G535" s="57">
        <f>ROUND(Q$535,-2)</f>
        <v>8700</v>
      </c>
      <c r="H535" s="57">
        <f>ROUND(Q$535,-2)</f>
        <v>8700</v>
      </c>
      <c r="I535" s="57">
        <f>ROUND(Q$535,-2)</f>
        <v>8700</v>
      </c>
      <c r="J535" s="57">
        <f>ROUND(Q$535,-2)</f>
        <v>8700</v>
      </c>
      <c r="K535" s="57">
        <f>ROUND(Q$535,-2)</f>
        <v>8700</v>
      </c>
      <c r="L535" s="57">
        <f>ROUND(Q$535,-2)</f>
        <v>8700</v>
      </c>
      <c r="M535" s="57">
        <f>ROUND(Q$535,-2)</f>
        <v>8700</v>
      </c>
      <c r="N535" s="57">
        <f>ROUND(Q$535,-2)</f>
        <v>8700</v>
      </c>
      <c r="O535" s="63">
        <f>ROUND(Q$535,-2)</f>
        <v>8700</v>
      </c>
      <c r="P535" s="47"/>
      <c r="Q535" s="45">
        <f t="shared" si="152"/>
        <v>8730.037</v>
      </c>
      <c r="R535" s="47"/>
      <c r="S535" s="47"/>
      <c r="T535" s="47"/>
    </row>
    <row r="536" ht="24.75" customHeight="1" outlineLevel="1" spans="1:20">
      <c r="A536" s="19">
        <v>25106</v>
      </c>
      <c r="B536" s="20">
        <v>2951016</v>
      </c>
      <c r="C536" s="71" t="s">
        <v>444</v>
      </c>
      <c r="D536" s="57">
        <v>3558.709</v>
      </c>
      <c r="E536" s="57">
        <v>3141.616</v>
      </c>
      <c r="F536" s="57">
        <f>ROUND(Q$536,-2)</f>
        <v>3100</v>
      </c>
      <c r="G536" s="57">
        <f>ROUND(Q$536,-2)</f>
        <v>3100</v>
      </c>
      <c r="H536" s="57">
        <f>ROUND(Q$536,-2)</f>
        <v>3100</v>
      </c>
      <c r="I536" s="57">
        <f>ROUND(Q$536,-2)</f>
        <v>3100</v>
      </c>
      <c r="J536" s="57">
        <f>ROUND(Q$536,-2)</f>
        <v>3100</v>
      </c>
      <c r="K536" s="57">
        <f>ROUND(Q$536,-2)</f>
        <v>3100</v>
      </c>
      <c r="L536" s="57">
        <f>ROUND(Q$536,-2)</f>
        <v>3100</v>
      </c>
      <c r="M536" s="57">
        <f>ROUND(Q$536,-2)</f>
        <v>3100</v>
      </c>
      <c r="N536" s="57">
        <f>ROUND(Q$536,-2)</f>
        <v>3100</v>
      </c>
      <c r="O536" s="63">
        <f>ROUND(Q$536,-2)</f>
        <v>3100</v>
      </c>
      <c r="P536" s="47"/>
      <c r="Q536" s="45">
        <f t="shared" si="152"/>
        <v>3141.616</v>
      </c>
      <c r="R536" s="47"/>
      <c r="S536" s="47"/>
      <c r="T536" s="47"/>
    </row>
    <row r="537" ht="24.75" customHeight="1" outlineLevel="1" spans="1:20">
      <c r="A537" s="19">
        <v>25107</v>
      </c>
      <c r="B537" s="20">
        <v>2951017</v>
      </c>
      <c r="C537" s="71" t="s">
        <v>445</v>
      </c>
      <c r="D537" s="57">
        <v>0</v>
      </c>
      <c r="E537" s="57">
        <v>0</v>
      </c>
      <c r="F537" s="57">
        <f>ROUND(Q$537,-2)</f>
        <v>0</v>
      </c>
      <c r="G537" s="57">
        <f>ROUND(Q$537,-2)</f>
        <v>0</v>
      </c>
      <c r="H537" s="57">
        <f>ROUND(Q$537,-2)</f>
        <v>0</v>
      </c>
      <c r="I537" s="57">
        <f>ROUND(Q$537,-2)</f>
        <v>0</v>
      </c>
      <c r="J537" s="57">
        <f>ROUND(Q$537,-2)</f>
        <v>0</v>
      </c>
      <c r="K537" s="57">
        <f>ROUND(Q$537,-2)</f>
        <v>0</v>
      </c>
      <c r="L537" s="57">
        <f>ROUND(Q$537,-2)</f>
        <v>0</v>
      </c>
      <c r="M537" s="57">
        <f>ROUND(Q$537,-2)</f>
        <v>0</v>
      </c>
      <c r="N537" s="57">
        <f>ROUND(Q$537,-2)</f>
        <v>0</v>
      </c>
      <c r="O537" s="63">
        <f>ROUND(Q$537,-2)</f>
        <v>0</v>
      </c>
      <c r="P537" s="47"/>
      <c r="Q537" s="45">
        <f t="shared" si="152"/>
        <v>0</v>
      </c>
      <c r="R537" s="47"/>
      <c r="S537" s="47"/>
      <c r="T537" s="47"/>
    </row>
    <row r="538" ht="24.75" customHeight="1" outlineLevel="1" spans="1:20">
      <c r="A538" s="19">
        <v>25108</v>
      </c>
      <c r="B538" s="20">
        <v>2951018</v>
      </c>
      <c r="C538" s="71" t="s">
        <v>446</v>
      </c>
      <c r="D538" s="57">
        <v>0</v>
      </c>
      <c r="E538" s="57">
        <v>0</v>
      </c>
      <c r="F538" s="57">
        <f>ROUND(Q$538,-2)</f>
        <v>0</v>
      </c>
      <c r="G538" s="57">
        <f>ROUND(Q$538,-2)</f>
        <v>0</v>
      </c>
      <c r="H538" s="57">
        <f>ROUND(Q$538,-2)</f>
        <v>0</v>
      </c>
      <c r="I538" s="57">
        <f>ROUND(Q$538,-2)</f>
        <v>0</v>
      </c>
      <c r="J538" s="57">
        <f>ROUND(Q$538,-2)</f>
        <v>0</v>
      </c>
      <c r="K538" s="57">
        <f>ROUND(Q$538,-2)</f>
        <v>0</v>
      </c>
      <c r="L538" s="57">
        <f>ROUND(Q$538,-2)</f>
        <v>0</v>
      </c>
      <c r="M538" s="57">
        <f>ROUND(Q$538,-2)</f>
        <v>0</v>
      </c>
      <c r="N538" s="57">
        <f>ROUND(Q$538,-2)</f>
        <v>0</v>
      </c>
      <c r="O538" s="63">
        <f>ROUND(Q$538,-2)</f>
        <v>0</v>
      </c>
      <c r="P538" s="47"/>
      <c r="Q538" s="45">
        <f t="shared" si="152"/>
        <v>0</v>
      </c>
      <c r="R538" s="47"/>
      <c r="S538" s="47"/>
      <c r="T538" s="47"/>
    </row>
    <row r="539" ht="24.75" customHeight="1" outlineLevel="1" spans="1:20">
      <c r="A539" s="19">
        <v>25109</v>
      </c>
      <c r="B539" s="20">
        <v>2951021</v>
      </c>
      <c r="C539" s="71" t="s">
        <v>447</v>
      </c>
      <c r="D539" s="57">
        <v>0</v>
      </c>
      <c r="E539" s="57">
        <v>0</v>
      </c>
      <c r="F539" s="57">
        <f>ROUND(Q$539,-2)</f>
        <v>0</v>
      </c>
      <c r="G539" s="57">
        <f>ROUND(Q$539,-2)</f>
        <v>0</v>
      </c>
      <c r="H539" s="57">
        <f>ROUND(Q$539,-2)</f>
        <v>0</v>
      </c>
      <c r="I539" s="57">
        <f>ROUND(Q$539,-2)</f>
        <v>0</v>
      </c>
      <c r="J539" s="57">
        <f>ROUND(Q$539,-2)</f>
        <v>0</v>
      </c>
      <c r="K539" s="57">
        <f>ROUND(Q$539,-2)</f>
        <v>0</v>
      </c>
      <c r="L539" s="57">
        <f>ROUND(Q$539,-2)</f>
        <v>0</v>
      </c>
      <c r="M539" s="57">
        <f>ROUND(Q$539,-2)</f>
        <v>0</v>
      </c>
      <c r="N539" s="57">
        <f>ROUND(Q$539,-2)</f>
        <v>0</v>
      </c>
      <c r="O539" s="63">
        <f>ROUND(Q$539,-2)</f>
        <v>0</v>
      </c>
      <c r="P539" s="47"/>
      <c r="Q539" s="45">
        <f t="shared" si="152"/>
        <v>0</v>
      </c>
      <c r="R539" s="47"/>
      <c r="S539" s="47"/>
      <c r="T539" s="47"/>
    </row>
    <row r="540" ht="24.75" customHeight="1" outlineLevel="1" spans="1:20">
      <c r="A540" s="19">
        <v>25110</v>
      </c>
      <c r="B540" s="20">
        <v>2951022</v>
      </c>
      <c r="C540" s="71" t="s">
        <v>448</v>
      </c>
      <c r="D540" s="57">
        <v>0</v>
      </c>
      <c r="E540" s="57">
        <v>0</v>
      </c>
      <c r="F540" s="57">
        <f>ROUND(Q$540,-2)</f>
        <v>0</v>
      </c>
      <c r="G540" s="57">
        <f>ROUND(Q$540,-2)</f>
        <v>0</v>
      </c>
      <c r="H540" s="57">
        <f>ROUND(Q$540,-2)</f>
        <v>0</v>
      </c>
      <c r="I540" s="57">
        <f>ROUND(Q$540,-2)</f>
        <v>0</v>
      </c>
      <c r="J540" s="57">
        <f>ROUND(Q$540,-2)</f>
        <v>0</v>
      </c>
      <c r="K540" s="57">
        <f>ROUND(Q$540,-2)</f>
        <v>0</v>
      </c>
      <c r="L540" s="57">
        <f>ROUND(Q$540,-2)</f>
        <v>0</v>
      </c>
      <c r="M540" s="57">
        <f>ROUND(Q$540,-2)</f>
        <v>0</v>
      </c>
      <c r="N540" s="57">
        <f>ROUND(Q$540,-2)</f>
        <v>0</v>
      </c>
      <c r="O540" s="63">
        <f>ROUND(Q$540,-2)</f>
        <v>0</v>
      </c>
      <c r="P540" s="47"/>
      <c r="Q540" s="45">
        <f t="shared" si="152"/>
        <v>0</v>
      </c>
      <c r="R540" s="47"/>
      <c r="S540" s="47"/>
      <c r="T540" s="47"/>
    </row>
    <row r="541" ht="24.75" customHeight="1" outlineLevel="1" spans="1:20">
      <c r="A541" s="19">
        <v>25111</v>
      </c>
      <c r="B541" s="20">
        <v>2951023</v>
      </c>
      <c r="C541" s="71" t="s">
        <v>449</v>
      </c>
      <c r="D541" s="57">
        <v>0</v>
      </c>
      <c r="E541" s="57">
        <v>33333.333</v>
      </c>
      <c r="F541" s="57">
        <f>ROUND(Q$541,-2)</f>
        <v>33300</v>
      </c>
      <c r="G541" s="57">
        <f>ROUND(Q$541,-2)</f>
        <v>33300</v>
      </c>
      <c r="H541" s="57">
        <f>ROUND(Q$541,-2)</f>
        <v>33300</v>
      </c>
      <c r="I541" s="57">
        <f>ROUND(Q$541,-2)</f>
        <v>33300</v>
      </c>
      <c r="J541" s="57">
        <f>ROUND(Q$541,-2)</f>
        <v>33300</v>
      </c>
      <c r="K541" s="57">
        <f>ROUND(Q$541,-2)</f>
        <v>33300</v>
      </c>
      <c r="L541" s="57">
        <f>ROUND(Q$541,-2)</f>
        <v>33300</v>
      </c>
      <c r="M541" s="57">
        <f>ROUND(Q$541,-2)</f>
        <v>33300</v>
      </c>
      <c r="N541" s="57">
        <f>ROUND(Q$541,-2)</f>
        <v>33300</v>
      </c>
      <c r="O541" s="63">
        <f>ROUND(Q$541,-2)</f>
        <v>33300</v>
      </c>
      <c r="P541" s="47"/>
      <c r="Q541" s="45">
        <f t="shared" si="152"/>
        <v>33333.333</v>
      </c>
      <c r="R541" s="47"/>
      <c r="S541" s="47"/>
      <c r="T541" s="47"/>
    </row>
    <row r="542" ht="24.75" customHeight="1" outlineLevel="1" spans="1:20">
      <c r="A542" s="19">
        <v>25112</v>
      </c>
      <c r="B542" s="20">
        <v>2951024</v>
      </c>
      <c r="C542" s="71" t="s">
        <v>450</v>
      </c>
      <c r="D542" s="57">
        <v>0</v>
      </c>
      <c r="E542" s="57">
        <v>0</v>
      </c>
      <c r="F542" s="57">
        <f>ROUND(Q$542,-2)</f>
        <v>0</v>
      </c>
      <c r="G542" s="57">
        <f>ROUND(Q$542,-2)</f>
        <v>0</v>
      </c>
      <c r="H542" s="57">
        <f>ROUND(Q$542,-2)</f>
        <v>0</v>
      </c>
      <c r="I542" s="57">
        <f>ROUND(Q$542,-2)</f>
        <v>0</v>
      </c>
      <c r="J542" s="57">
        <f>ROUND(Q$542,-2)</f>
        <v>0</v>
      </c>
      <c r="K542" s="57">
        <f>ROUND(Q$542,-2)</f>
        <v>0</v>
      </c>
      <c r="L542" s="57">
        <f>ROUND(Q$542,-2)</f>
        <v>0</v>
      </c>
      <c r="M542" s="57">
        <f>ROUND(Q$542,-2)</f>
        <v>0</v>
      </c>
      <c r="N542" s="57">
        <f>ROUND(Q$542,-2)</f>
        <v>0</v>
      </c>
      <c r="O542" s="63">
        <f>ROUND(Q$542,-2)</f>
        <v>0</v>
      </c>
      <c r="P542" s="47"/>
      <c r="Q542" s="45">
        <f t="shared" si="152"/>
        <v>0</v>
      </c>
      <c r="R542" s="47"/>
      <c r="S542" s="47"/>
      <c r="T542" s="47"/>
    </row>
    <row r="543" ht="24.75" customHeight="1" outlineLevel="1" spans="1:20">
      <c r="A543" s="19">
        <v>25113</v>
      </c>
      <c r="B543" s="20">
        <v>2951025</v>
      </c>
      <c r="C543" s="71" t="s">
        <v>451</v>
      </c>
      <c r="D543" s="57">
        <v>0</v>
      </c>
      <c r="E543" s="57">
        <v>0</v>
      </c>
      <c r="F543" s="57">
        <f>ROUND(Q$543,-2)</f>
        <v>0</v>
      </c>
      <c r="G543" s="57">
        <f>ROUND(Q$543,-2)</f>
        <v>0</v>
      </c>
      <c r="H543" s="57">
        <f>ROUND(Q$543,-2)</f>
        <v>0</v>
      </c>
      <c r="I543" s="57">
        <f>ROUND(Q$543,-2)</f>
        <v>0</v>
      </c>
      <c r="J543" s="57">
        <f>ROUND(Q$543,-2)</f>
        <v>0</v>
      </c>
      <c r="K543" s="57">
        <f>ROUND(Q$543,-2)</f>
        <v>0</v>
      </c>
      <c r="L543" s="57">
        <f>ROUND(Q$543,-2)</f>
        <v>0</v>
      </c>
      <c r="M543" s="57">
        <f>ROUND(Q$543,-2)</f>
        <v>0</v>
      </c>
      <c r="N543" s="57">
        <f>ROUND(Q$543,-2)</f>
        <v>0</v>
      </c>
      <c r="O543" s="63">
        <f>ROUND(Q$543,-2)</f>
        <v>0</v>
      </c>
      <c r="P543" s="47"/>
      <c r="Q543" s="45">
        <f t="shared" ref="Q543:Q606" si="164">+E543</f>
        <v>0</v>
      </c>
      <c r="R543" s="47"/>
      <c r="S543" s="47"/>
      <c r="T543" s="47"/>
    </row>
    <row r="544" ht="24.75" customHeight="1" outlineLevel="1" spans="1:20">
      <c r="A544" s="19">
        <v>25114</v>
      </c>
      <c r="B544" s="20">
        <v>2951026</v>
      </c>
      <c r="C544" s="71" t="s">
        <v>452</v>
      </c>
      <c r="D544" s="57">
        <v>0</v>
      </c>
      <c r="E544" s="57">
        <v>0</v>
      </c>
      <c r="F544" s="57">
        <f>ROUND(Q$544,-2)</f>
        <v>0</v>
      </c>
      <c r="G544" s="57">
        <f>ROUND(Q$544,-2)</f>
        <v>0</v>
      </c>
      <c r="H544" s="57">
        <f>ROUND(Q$544,-2)</f>
        <v>0</v>
      </c>
      <c r="I544" s="57">
        <f>ROUND(Q$544,-2)</f>
        <v>0</v>
      </c>
      <c r="J544" s="57">
        <f>ROUND(Q$544,-2)</f>
        <v>0</v>
      </c>
      <c r="K544" s="57">
        <f>ROUND(Q$544,-2)</f>
        <v>0</v>
      </c>
      <c r="L544" s="57">
        <f>ROUND(Q$544,-2)</f>
        <v>0</v>
      </c>
      <c r="M544" s="57">
        <f>ROUND(Q$544,-2)</f>
        <v>0</v>
      </c>
      <c r="N544" s="57">
        <f>ROUND(Q$544,-2)</f>
        <v>0</v>
      </c>
      <c r="O544" s="63">
        <f>ROUND(Q$544,-2)</f>
        <v>0</v>
      </c>
      <c r="P544" s="47"/>
      <c r="Q544" s="45">
        <f t="shared" si="164"/>
        <v>0</v>
      </c>
      <c r="R544" s="47"/>
      <c r="S544" s="47"/>
      <c r="T544" s="47"/>
    </row>
    <row r="545" ht="24.75" customHeight="1" outlineLevel="1" spans="1:20">
      <c r="A545" s="19">
        <v>25115</v>
      </c>
      <c r="B545" s="20">
        <v>2951027</v>
      </c>
      <c r="C545" s="71" t="s">
        <v>453</v>
      </c>
      <c r="D545" s="57">
        <v>18.066</v>
      </c>
      <c r="E545" s="57">
        <v>17.058</v>
      </c>
      <c r="F545" s="57">
        <f>ROUND(Q$545,-2)</f>
        <v>0</v>
      </c>
      <c r="G545" s="57">
        <f>ROUND(Q$545,-2)</f>
        <v>0</v>
      </c>
      <c r="H545" s="57">
        <f>ROUND(Q$545,-2)</f>
        <v>0</v>
      </c>
      <c r="I545" s="57">
        <f>ROUND(Q$545,-2)</f>
        <v>0</v>
      </c>
      <c r="J545" s="57">
        <f>ROUND(Q$545,-2)</f>
        <v>0</v>
      </c>
      <c r="K545" s="57">
        <f>ROUND(Q$545,-2)</f>
        <v>0</v>
      </c>
      <c r="L545" s="57">
        <f>ROUND(Q$545,-2)</f>
        <v>0</v>
      </c>
      <c r="M545" s="57">
        <f>ROUND(Q$545,-2)</f>
        <v>0</v>
      </c>
      <c r="N545" s="57">
        <f>ROUND(Q$545,-2)</f>
        <v>0</v>
      </c>
      <c r="O545" s="63">
        <f>ROUND(Q$545,-2)</f>
        <v>0</v>
      </c>
      <c r="P545" s="47"/>
      <c r="Q545" s="45">
        <f t="shared" si="164"/>
        <v>17.058</v>
      </c>
      <c r="R545" s="47"/>
      <c r="S545" s="47"/>
      <c r="T545" s="47"/>
    </row>
    <row r="546" ht="24.75" customHeight="1" outlineLevel="1" spans="1:20">
      <c r="A546" s="19">
        <v>25116</v>
      </c>
      <c r="B546" s="20">
        <v>2951028</v>
      </c>
      <c r="C546" s="71" t="s">
        <v>454</v>
      </c>
      <c r="D546" s="57">
        <v>0</v>
      </c>
      <c r="E546" s="57">
        <v>0</v>
      </c>
      <c r="F546" s="57">
        <f>ROUND(Q$546,-2)</f>
        <v>0</v>
      </c>
      <c r="G546" s="57">
        <f>ROUND(Q$546,-2)</f>
        <v>0</v>
      </c>
      <c r="H546" s="57">
        <f>ROUND(Q$546,-2)</f>
        <v>0</v>
      </c>
      <c r="I546" s="57">
        <f>ROUND(Q$546,-2)</f>
        <v>0</v>
      </c>
      <c r="J546" s="57">
        <f>ROUND(Q$546,-2)</f>
        <v>0</v>
      </c>
      <c r="K546" s="57">
        <f>ROUND(Q$546,-2)</f>
        <v>0</v>
      </c>
      <c r="L546" s="57">
        <f>ROUND(Q$546,-2)</f>
        <v>0</v>
      </c>
      <c r="M546" s="57">
        <f>ROUND(Q$546,-2)</f>
        <v>0</v>
      </c>
      <c r="N546" s="57">
        <f>ROUND(Q$546,-2)</f>
        <v>0</v>
      </c>
      <c r="O546" s="63">
        <f>ROUND(Q$546,-2)</f>
        <v>0</v>
      </c>
      <c r="P546" s="47"/>
      <c r="Q546" s="45">
        <f t="shared" si="164"/>
        <v>0</v>
      </c>
      <c r="R546" s="47"/>
      <c r="S546" s="47"/>
      <c r="T546" s="47"/>
    </row>
    <row r="547" ht="24.75" customHeight="1" outlineLevel="1" spans="1:20">
      <c r="A547" s="19">
        <v>25117</v>
      </c>
      <c r="B547" s="20">
        <v>2951031</v>
      </c>
      <c r="C547" s="71" t="s">
        <v>455</v>
      </c>
      <c r="D547" s="57">
        <v>0</v>
      </c>
      <c r="E547" s="57">
        <v>0</v>
      </c>
      <c r="F547" s="57">
        <f>ROUND(Q$547,-2)</f>
        <v>0</v>
      </c>
      <c r="G547" s="57">
        <f>ROUND(Q$547,-2)</f>
        <v>0</v>
      </c>
      <c r="H547" s="57">
        <f>ROUND(Q$547,-2)</f>
        <v>0</v>
      </c>
      <c r="I547" s="57">
        <f>ROUND(Q$547,-2)</f>
        <v>0</v>
      </c>
      <c r="J547" s="57">
        <f>ROUND(Q$547,-2)</f>
        <v>0</v>
      </c>
      <c r="K547" s="57">
        <f>ROUND(Q$547,-2)</f>
        <v>0</v>
      </c>
      <c r="L547" s="57">
        <f>ROUND(Q$547,-2)</f>
        <v>0</v>
      </c>
      <c r="M547" s="57">
        <f>ROUND(Q$547,-2)</f>
        <v>0</v>
      </c>
      <c r="N547" s="57">
        <f>ROUND(Q$547,-2)</f>
        <v>0</v>
      </c>
      <c r="O547" s="63">
        <f>ROUND(Q$547,-2)</f>
        <v>0</v>
      </c>
      <c r="P547" s="47"/>
      <c r="Q547" s="45">
        <f t="shared" si="164"/>
        <v>0</v>
      </c>
      <c r="R547" s="47"/>
      <c r="S547" s="47"/>
      <c r="T547" s="47"/>
    </row>
    <row r="548" ht="24.75" customHeight="1" outlineLevel="1" spans="1:20">
      <c r="A548" s="19">
        <v>25118</v>
      </c>
      <c r="B548" s="20">
        <v>2951032</v>
      </c>
      <c r="C548" s="71" t="s">
        <v>456</v>
      </c>
      <c r="D548" s="57">
        <v>836.996</v>
      </c>
      <c r="E548" s="57">
        <v>715.752</v>
      </c>
      <c r="F548" s="57">
        <f>ROUND(Q$548,-2)</f>
        <v>700</v>
      </c>
      <c r="G548" s="57">
        <f>ROUND(Q$548,-2)</f>
        <v>700</v>
      </c>
      <c r="H548" s="57">
        <f>ROUND(Q$548,-2)</f>
        <v>700</v>
      </c>
      <c r="I548" s="57">
        <f>ROUND(Q$548,-2)</f>
        <v>700</v>
      </c>
      <c r="J548" s="57">
        <f>ROUND(Q$548,-2)</f>
        <v>700</v>
      </c>
      <c r="K548" s="57">
        <f>ROUND(Q$548,-2)</f>
        <v>700</v>
      </c>
      <c r="L548" s="57">
        <f>ROUND(Q$548,-2)</f>
        <v>700</v>
      </c>
      <c r="M548" s="57">
        <f>ROUND(Q$548,-2)</f>
        <v>700</v>
      </c>
      <c r="N548" s="57">
        <f>ROUND(Q$548,-2)</f>
        <v>700</v>
      </c>
      <c r="O548" s="63">
        <f>ROUND(Q$548,-2)</f>
        <v>700</v>
      </c>
      <c r="P548" s="47"/>
      <c r="Q548" s="45">
        <f t="shared" si="164"/>
        <v>715.752</v>
      </c>
      <c r="R548" s="47"/>
      <c r="S548" s="47"/>
      <c r="T548" s="47"/>
    </row>
    <row r="549" ht="24.75" customHeight="1" outlineLevel="1" spans="1:20">
      <c r="A549" s="19">
        <v>25119</v>
      </c>
      <c r="B549" s="20">
        <v>2951033</v>
      </c>
      <c r="C549" s="71" t="s">
        <v>457</v>
      </c>
      <c r="D549" s="57">
        <v>0</v>
      </c>
      <c r="E549" s="57">
        <v>0</v>
      </c>
      <c r="F549" s="57">
        <f>ROUND(Q$549,-2)</f>
        <v>0</v>
      </c>
      <c r="G549" s="57">
        <f>ROUND(Q$549,-2)</f>
        <v>0</v>
      </c>
      <c r="H549" s="57">
        <f>ROUND(Q$549,-2)</f>
        <v>0</v>
      </c>
      <c r="I549" s="57">
        <f>ROUND(Q$549,-2)</f>
        <v>0</v>
      </c>
      <c r="J549" s="57">
        <f>ROUND(Q$549,-2)</f>
        <v>0</v>
      </c>
      <c r="K549" s="57">
        <f>ROUND(Q$549,-2)</f>
        <v>0</v>
      </c>
      <c r="L549" s="57">
        <f>ROUND(Q$549,-2)</f>
        <v>0</v>
      </c>
      <c r="M549" s="57">
        <f>ROUND(Q$549,-2)</f>
        <v>0</v>
      </c>
      <c r="N549" s="57">
        <f>ROUND(Q$549,-2)</f>
        <v>0</v>
      </c>
      <c r="O549" s="63">
        <f>ROUND(Q$549,-2)</f>
        <v>0</v>
      </c>
      <c r="P549" s="47"/>
      <c r="Q549" s="45">
        <f t="shared" si="164"/>
        <v>0</v>
      </c>
      <c r="R549" s="47"/>
      <c r="S549" s="47"/>
      <c r="T549" s="47"/>
    </row>
    <row r="550" ht="24.75" customHeight="1" outlineLevel="1" spans="1:20">
      <c r="A550" s="19">
        <v>25120</v>
      </c>
      <c r="B550" s="20">
        <v>2951034</v>
      </c>
      <c r="C550" s="71" t="s">
        <v>458</v>
      </c>
      <c r="D550" s="57">
        <v>0</v>
      </c>
      <c r="E550" s="57">
        <v>0</v>
      </c>
      <c r="F550" s="57">
        <f>ROUND(Q$550,-2)</f>
        <v>0</v>
      </c>
      <c r="G550" s="57">
        <f>ROUND(Q$550,-2)</f>
        <v>0</v>
      </c>
      <c r="H550" s="57">
        <f>ROUND(Q$550,-2)</f>
        <v>0</v>
      </c>
      <c r="I550" s="57">
        <f>ROUND(Q$550,-2)</f>
        <v>0</v>
      </c>
      <c r="J550" s="57">
        <f>ROUND(Q$550,-2)</f>
        <v>0</v>
      </c>
      <c r="K550" s="57">
        <f>ROUND(Q$550,-2)</f>
        <v>0</v>
      </c>
      <c r="L550" s="57">
        <f>ROUND(Q$550,-2)</f>
        <v>0</v>
      </c>
      <c r="M550" s="57">
        <f>ROUND(Q$550,-2)</f>
        <v>0</v>
      </c>
      <c r="N550" s="57">
        <f>ROUND(Q$550,-2)</f>
        <v>0</v>
      </c>
      <c r="O550" s="63">
        <f>ROUND(Q$550,-2)</f>
        <v>0</v>
      </c>
      <c r="P550" s="47"/>
      <c r="Q550" s="45">
        <f t="shared" si="164"/>
        <v>0</v>
      </c>
      <c r="R550" s="47"/>
      <c r="S550" s="47"/>
      <c r="T550" s="47"/>
    </row>
    <row r="551" ht="24.75" customHeight="1" outlineLevel="1" spans="1:20">
      <c r="A551" s="19">
        <v>25121</v>
      </c>
      <c r="B551" s="20">
        <v>2951035</v>
      </c>
      <c r="C551" s="71" t="s">
        <v>459</v>
      </c>
      <c r="D551" s="57">
        <v>0</v>
      </c>
      <c r="E551" s="57">
        <v>0</v>
      </c>
      <c r="F551" s="57">
        <f>ROUND(Q$551,-2)</f>
        <v>0</v>
      </c>
      <c r="G551" s="57">
        <f>ROUND(Q$551,-2)</f>
        <v>0</v>
      </c>
      <c r="H551" s="57">
        <f>ROUND(Q$551,-2)</f>
        <v>0</v>
      </c>
      <c r="I551" s="57">
        <f>ROUND(Q$551,-2)</f>
        <v>0</v>
      </c>
      <c r="J551" s="57">
        <f>ROUND(Q$551,-2)</f>
        <v>0</v>
      </c>
      <c r="K551" s="57">
        <f>ROUND(Q$551,-2)</f>
        <v>0</v>
      </c>
      <c r="L551" s="57">
        <f>ROUND(Q$551,-2)</f>
        <v>0</v>
      </c>
      <c r="M551" s="57">
        <f>ROUND(Q$551,-2)</f>
        <v>0</v>
      </c>
      <c r="N551" s="57">
        <f>ROUND(Q$551,-2)</f>
        <v>0</v>
      </c>
      <c r="O551" s="63">
        <f>ROUND(Q$551,-2)</f>
        <v>0</v>
      </c>
      <c r="P551" s="47"/>
      <c r="Q551" s="45">
        <f t="shared" si="164"/>
        <v>0</v>
      </c>
      <c r="R551" s="47"/>
      <c r="S551" s="47"/>
      <c r="T551" s="47"/>
    </row>
    <row r="552" ht="24.75" customHeight="1" outlineLevel="1" spans="1:20">
      <c r="A552" s="19">
        <v>25122</v>
      </c>
      <c r="B552" s="20">
        <v>2951036</v>
      </c>
      <c r="C552" s="71" t="s">
        <v>460</v>
      </c>
      <c r="D552" s="57">
        <v>0</v>
      </c>
      <c r="E552" s="57">
        <v>0</v>
      </c>
      <c r="F552" s="57">
        <f>ROUND(Q$552,-2)</f>
        <v>0</v>
      </c>
      <c r="G552" s="57">
        <f>ROUND(Q$552,-2)</f>
        <v>0</v>
      </c>
      <c r="H552" s="57">
        <f>ROUND(Q$552,-2)</f>
        <v>0</v>
      </c>
      <c r="I552" s="57">
        <f>ROUND(Q$552,-2)</f>
        <v>0</v>
      </c>
      <c r="J552" s="57">
        <f>ROUND(Q$552,-2)</f>
        <v>0</v>
      </c>
      <c r="K552" s="57">
        <f>ROUND(Q$552,-2)</f>
        <v>0</v>
      </c>
      <c r="L552" s="57">
        <f>ROUND(Q$552,-2)</f>
        <v>0</v>
      </c>
      <c r="M552" s="57">
        <f>ROUND(Q$552,-2)</f>
        <v>0</v>
      </c>
      <c r="N552" s="57">
        <f>ROUND(Q$552,-2)</f>
        <v>0</v>
      </c>
      <c r="O552" s="63">
        <f>ROUND(Q$552,-2)</f>
        <v>0</v>
      </c>
      <c r="P552" s="47"/>
      <c r="Q552" s="45">
        <f t="shared" si="164"/>
        <v>0</v>
      </c>
      <c r="R552" s="47"/>
      <c r="S552" s="47"/>
      <c r="T552" s="47"/>
    </row>
    <row r="553" ht="24.75" customHeight="1" outlineLevel="1" spans="1:20">
      <c r="A553" s="19">
        <v>25123</v>
      </c>
      <c r="B553" s="20">
        <v>2951037</v>
      </c>
      <c r="C553" s="71" t="s">
        <v>461</v>
      </c>
      <c r="D553" s="57">
        <v>0</v>
      </c>
      <c r="E553" s="57">
        <v>0</v>
      </c>
      <c r="F553" s="57">
        <f>ROUND(Q$553,-2)</f>
        <v>0</v>
      </c>
      <c r="G553" s="57">
        <f>ROUND(Q$553,-2)</f>
        <v>0</v>
      </c>
      <c r="H553" s="57">
        <f>ROUND(Q$553,-2)</f>
        <v>0</v>
      </c>
      <c r="I553" s="57">
        <f>ROUND(Q$553,-2)</f>
        <v>0</v>
      </c>
      <c r="J553" s="57">
        <f>ROUND(Q$553,-2)</f>
        <v>0</v>
      </c>
      <c r="K553" s="57">
        <f>ROUND(Q$553,-2)</f>
        <v>0</v>
      </c>
      <c r="L553" s="57">
        <f>ROUND(Q$553,-2)</f>
        <v>0</v>
      </c>
      <c r="M553" s="57">
        <f>ROUND(Q$553,-2)</f>
        <v>0</v>
      </c>
      <c r="N553" s="57">
        <f>ROUND(Q$553,-2)</f>
        <v>0</v>
      </c>
      <c r="O553" s="63">
        <f>ROUND(Q$553,-2)</f>
        <v>0</v>
      </c>
      <c r="P553" s="47"/>
      <c r="Q553" s="45">
        <f t="shared" si="164"/>
        <v>0</v>
      </c>
      <c r="R553" s="47"/>
      <c r="S553" s="47"/>
      <c r="T553" s="47"/>
    </row>
    <row r="554" ht="24.75" customHeight="1" outlineLevel="1" spans="1:20">
      <c r="A554" s="19">
        <v>25124</v>
      </c>
      <c r="B554" s="20">
        <v>2951038</v>
      </c>
      <c r="C554" s="71" t="s">
        <v>462</v>
      </c>
      <c r="D554" s="57">
        <v>0</v>
      </c>
      <c r="E554" s="57">
        <v>0</v>
      </c>
      <c r="F554" s="57">
        <f>ROUND(Q$554,-2)</f>
        <v>0</v>
      </c>
      <c r="G554" s="57">
        <f>ROUND(Q$554,-2)</f>
        <v>0</v>
      </c>
      <c r="H554" s="57">
        <f>ROUND(Q$554,-2)</f>
        <v>0</v>
      </c>
      <c r="I554" s="57">
        <f>ROUND(Q$554,-2)</f>
        <v>0</v>
      </c>
      <c r="J554" s="57">
        <f>ROUND(Q$554,-2)</f>
        <v>0</v>
      </c>
      <c r="K554" s="57">
        <f>ROUND(Q$554,-2)</f>
        <v>0</v>
      </c>
      <c r="L554" s="57">
        <f>ROUND(Q$554,-2)</f>
        <v>0</v>
      </c>
      <c r="M554" s="57">
        <f>ROUND(Q$554,-2)</f>
        <v>0</v>
      </c>
      <c r="N554" s="57">
        <f>ROUND(Q$554,-2)</f>
        <v>0</v>
      </c>
      <c r="O554" s="63">
        <f>ROUND(Q$554,-2)</f>
        <v>0</v>
      </c>
      <c r="P554" s="47"/>
      <c r="Q554" s="45">
        <f t="shared" si="164"/>
        <v>0</v>
      </c>
      <c r="R554" s="47"/>
      <c r="S554" s="47"/>
      <c r="T554" s="47"/>
    </row>
    <row r="555" ht="24.75" customHeight="1" outlineLevel="1" spans="1:20">
      <c r="A555" s="19">
        <v>25125</v>
      </c>
      <c r="B555" s="20">
        <v>2951039</v>
      </c>
      <c r="C555" s="71" t="s">
        <v>463</v>
      </c>
      <c r="D555" s="57">
        <v>0</v>
      </c>
      <c r="E555" s="57">
        <v>0</v>
      </c>
      <c r="F555" s="57">
        <f>ROUND(Q$555,-2)</f>
        <v>0</v>
      </c>
      <c r="G555" s="57">
        <f>ROUND(Q$555,-2)</f>
        <v>0</v>
      </c>
      <c r="H555" s="57">
        <f>ROUND(Q$555,-2)</f>
        <v>0</v>
      </c>
      <c r="I555" s="57">
        <f>ROUND(Q$555,-2)</f>
        <v>0</v>
      </c>
      <c r="J555" s="57">
        <f>ROUND(Q$555,-2)</f>
        <v>0</v>
      </c>
      <c r="K555" s="57">
        <f>ROUND(Q$555,-2)</f>
        <v>0</v>
      </c>
      <c r="L555" s="57">
        <f>ROUND(Q$555,-2)</f>
        <v>0</v>
      </c>
      <c r="M555" s="57">
        <f>ROUND(Q$555,-2)</f>
        <v>0</v>
      </c>
      <c r="N555" s="57">
        <f>ROUND(Q$555,-2)</f>
        <v>0</v>
      </c>
      <c r="O555" s="63">
        <f>ROUND(Q$555,-2)</f>
        <v>0</v>
      </c>
      <c r="P555" s="47"/>
      <c r="Q555" s="45">
        <f t="shared" si="164"/>
        <v>0</v>
      </c>
      <c r="R555" s="47"/>
      <c r="S555" s="47"/>
      <c r="T555" s="47"/>
    </row>
    <row r="556" ht="24.75" customHeight="1" outlineLevel="1" spans="1:20">
      <c r="A556" s="19">
        <v>25200</v>
      </c>
      <c r="B556" s="20">
        <v>2952000</v>
      </c>
      <c r="C556" s="71" t="s">
        <v>464</v>
      </c>
      <c r="D556" s="57">
        <f>+D557+D558</f>
        <v>128205.932</v>
      </c>
      <c r="E556" s="57">
        <f t="shared" ref="E556:O556" si="165">+E557+E558</f>
        <v>164663.818</v>
      </c>
      <c r="F556" s="57">
        <f t="shared" si="165"/>
        <v>164700</v>
      </c>
      <c r="G556" s="57">
        <f t="shared" si="165"/>
        <v>164700</v>
      </c>
      <c r="H556" s="57">
        <f t="shared" si="165"/>
        <v>164700</v>
      </c>
      <c r="I556" s="57">
        <f t="shared" si="165"/>
        <v>164700</v>
      </c>
      <c r="J556" s="57">
        <f t="shared" si="165"/>
        <v>164700</v>
      </c>
      <c r="K556" s="57">
        <f t="shared" si="165"/>
        <v>164700</v>
      </c>
      <c r="L556" s="57">
        <f t="shared" si="165"/>
        <v>164700</v>
      </c>
      <c r="M556" s="57">
        <f t="shared" si="165"/>
        <v>164700</v>
      </c>
      <c r="N556" s="57">
        <f t="shared" si="165"/>
        <v>164700</v>
      </c>
      <c r="O556" s="63">
        <f t="shared" si="165"/>
        <v>164700</v>
      </c>
      <c r="P556" s="47"/>
      <c r="Q556" s="45">
        <f t="shared" si="164"/>
        <v>164663.818</v>
      </c>
      <c r="R556" s="47"/>
      <c r="S556" s="47"/>
      <c r="T556" s="47"/>
    </row>
    <row r="557" ht="24.75" customHeight="1" outlineLevel="1" spans="1:20">
      <c r="A557" s="19">
        <v>25202</v>
      </c>
      <c r="B557" s="20">
        <v>2952111</v>
      </c>
      <c r="C557" s="71" t="s">
        <v>465</v>
      </c>
      <c r="D557" s="57">
        <v>128205.932</v>
      </c>
      <c r="E557" s="57">
        <v>164663.818</v>
      </c>
      <c r="F557" s="57">
        <f>ROUND(Q$557,-2)</f>
        <v>164700</v>
      </c>
      <c r="G557" s="57">
        <f>ROUND(Q$557,-2)</f>
        <v>164700</v>
      </c>
      <c r="H557" s="57">
        <f>ROUND(Q$557,-2)</f>
        <v>164700</v>
      </c>
      <c r="I557" s="57">
        <f>ROUND(Q$557,-2)</f>
        <v>164700</v>
      </c>
      <c r="J557" s="57">
        <f>ROUND(Q$557,-2)</f>
        <v>164700</v>
      </c>
      <c r="K557" s="57">
        <f>ROUND(Q$557,-2)</f>
        <v>164700</v>
      </c>
      <c r="L557" s="57">
        <f>ROUND(Q$557,-2)</f>
        <v>164700</v>
      </c>
      <c r="M557" s="57">
        <f>ROUND(Q$557,-2)</f>
        <v>164700</v>
      </c>
      <c r="N557" s="57">
        <f>ROUND(Q$557,-2)</f>
        <v>164700</v>
      </c>
      <c r="O557" s="63">
        <f>ROUND(Q$557,-2)</f>
        <v>164700</v>
      </c>
      <c r="P557" s="47"/>
      <c r="Q557" s="45">
        <f t="shared" si="164"/>
        <v>164663.818</v>
      </c>
      <c r="R557" s="47"/>
      <c r="S557" s="47"/>
      <c r="T557" s="47"/>
    </row>
    <row r="558" ht="24.75" customHeight="1" outlineLevel="1" spans="1:20">
      <c r="A558" s="19">
        <v>22901</v>
      </c>
      <c r="B558" s="20">
        <v>2201222</v>
      </c>
      <c r="C558" s="71" t="s">
        <v>466</v>
      </c>
      <c r="D558" s="57">
        <v>0</v>
      </c>
      <c r="E558" s="57">
        <v>0</v>
      </c>
      <c r="F558" s="57">
        <f>ROUND(Q$558,-2)</f>
        <v>0</v>
      </c>
      <c r="G558" s="57">
        <f>ROUND(Q$558,-2)</f>
        <v>0</v>
      </c>
      <c r="H558" s="57">
        <f>ROUND(Q$558,-2)</f>
        <v>0</v>
      </c>
      <c r="I558" s="57">
        <f>ROUND(Q$558,-2)</f>
        <v>0</v>
      </c>
      <c r="J558" s="57">
        <f>ROUND(Q$558,-2)</f>
        <v>0</v>
      </c>
      <c r="K558" s="57">
        <f>ROUND(Q$558,-2)</f>
        <v>0</v>
      </c>
      <c r="L558" s="57">
        <f>ROUND(Q$558,-2)</f>
        <v>0</v>
      </c>
      <c r="M558" s="57">
        <f>ROUND(Q$558,-2)</f>
        <v>0</v>
      </c>
      <c r="N558" s="57">
        <f>ROUND(Q$558,-2)</f>
        <v>0</v>
      </c>
      <c r="O558" s="63">
        <f>ROUND(Q$558,-2)</f>
        <v>0</v>
      </c>
      <c r="P558" s="47"/>
      <c r="Q558" s="45">
        <f t="shared" si="164"/>
        <v>0</v>
      </c>
      <c r="R558" s="47"/>
      <c r="S558" s="47"/>
      <c r="T558" s="47"/>
    </row>
    <row r="559" ht="24.75" customHeight="1" outlineLevel="1" spans="1:20">
      <c r="A559" s="19">
        <v>25300</v>
      </c>
      <c r="B559" s="20">
        <v>2952511</v>
      </c>
      <c r="C559" s="71" t="s">
        <v>467</v>
      </c>
      <c r="D559" s="57">
        <v>0</v>
      </c>
      <c r="E559" s="57">
        <v>0</v>
      </c>
      <c r="F559" s="57">
        <f>ROUND(Q$559,-2)</f>
        <v>0</v>
      </c>
      <c r="G559" s="57">
        <f>ROUND(Q$559,-2)</f>
        <v>0</v>
      </c>
      <c r="H559" s="57">
        <f>ROUND(Q$559,-2)</f>
        <v>0</v>
      </c>
      <c r="I559" s="57">
        <f>ROUND(Q$559,-2)</f>
        <v>0</v>
      </c>
      <c r="J559" s="57">
        <f>ROUND(Q$559,-2)</f>
        <v>0</v>
      </c>
      <c r="K559" s="57">
        <f>ROUND(Q$559,-2)</f>
        <v>0</v>
      </c>
      <c r="L559" s="57">
        <f>ROUND(Q$559,-2)</f>
        <v>0</v>
      </c>
      <c r="M559" s="57">
        <f>ROUND(Q$559,-2)</f>
        <v>0</v>
      </c>
      <c r="N559" s="57">
        <f>ROUND(Q$559,-2)</f>
        <v>0</v>
      </c>
      <c r="O559" s="63">
        <f>ROUND(Q$559,-2)</f>
        <v>0</v>
      </c>
      <c r="P559" s="47"/>
      <c r="Q559" s="45">
        <f t="shared" si="164"/>
        <v>0</v>
      </c>
      <c r="R559" s="47"/>
      <c r="S559" s="47"/>
      <c r="T559" s="47"/>
    </row>
    <row r="560" ht="24.75" customHeight="1" outlineLevel="1" spans="1:20">
      <c r="A560" s="19"/>
      <c r="B560" s="20">
        <v>2953000</v>
      </c>
      <c r="C560" s="71" t="s">
        <v>468</v>
      </c>
      <c r="D560" s="57">
        <f t="shared" ref="D560:O560" si="166">+D561+D572</f>
        <v>614110.61</v>
      </c>
      <c r="E560" s="57">
        <f t="shared" si="166"/>
        <v>692572.814</v>
      </c>
      <c r="F560" s="57">
        <f t="shared" si="166"/>
        <v>692600</v>
      </c>
      <c r="G560" s="57">
        <f t="shared" si="166"/>
        <v>692600</v>
      </c>
      <c r="H560" s="57">
        <f t="shared" si="166"/>
        <v>692600</v>
      </c>
      <c r="I560" s="57">
        <f t="shared" si="166"/>
        <v>692600</v>
      </c>
      <c r="J560" s="57">
        <f t="shared" si="166"/>
        <v>692600</v>
      </c>
      <c r="K560" s="57">
        <f t="shared" si="166"/>
        <v>692600</v>
      </c>
      <c r="L560" s="57">
        <f t="shared" si="166"/>
        <v>692600</v>
      </c>
      <c r="M560" s="57">
        <f t="shared" si="166"/>
        <v>692600</v>
      </c>
      <c r="N560" s="57">
        <f t="shared" si="166"/>
        <v>692600</v>
      </c>
      <c r="O560" s="63">
        <f t="shared" si="166"/>
        <v>692600</v>
      </c>
      <c r="P560" s="47"/>
      <c r="Q560" s="45">
        <f t="shared" si="164"/>
        <v>692572.814</v>
      </c>
      <c r="R560" s="47"/>
      <c r="S560" s="47"/>
      <c r="T560" s="47"/>
    </row>
    <row r="561" ht="24.75" customHeight="1" outlineLevel="1" spans="1:20">
      <c r="A561" s="19"/>
      <c r="B561" s="20">
        <v>2953200</v>
      </c>
      <c r="C561" s="71" t="s">
        <v>469</v>
      </c>
      <c r="D561" s="57">
        <f t="shared" ref="D561:O561" si="167">+SUM(D562:D571)</f>
        <v>1562.304</v>
      </c>
      <c r="E561" s="57">
        <f t="shared" si="167"/>
        <v>1887.164</v>
      </c>
      <c r="F561" s="57">
        <f t="shared" si="167"/>
        <v>1900</v>
      </c>
      <c r="G561" s="57">
        <f t="shared" si="167"/>
        <v>1900</v>
      </c>
      <c r="H561" s="57">
        <f t="shared" si="167"/>
        <v>1900</v>
      </c>
      <c r="I561" s="57">
        <f t="shared" si="167"/>
        <v>1900</v>
      </c>
      <c r="J561" s="57">
        <f t="shared" si="167"/>
        <v>1900</v>
      </c>
      <c r="K561" s="57">
        <f t="shared" si="167"/>
        <v>1900</v>
      </c>
      <c r="L561" s="57">
        <f t="shared" si="167"/>
        <v>1900</v>
      </c>
      <c r="M561" s="57">
        <f t="shared" si="167"/>
        <v>1900</v>
      </c>
      <c r="N561" s="57">
        <f t="shared" si="167"/>
        <v>1900</v>
      </c>
      <c r="O561" s="63">
        <f t="shared" si="167"/>
        <v>1900</v>
      </c>
      <c r="P561" s="47"/>
      <c r="Q561" s="45">
        <f t="shared" si="164"/>
        <v>1887.164</v>
      </c>
      <c r="R561" s="47"/>
      <c r="S561" s="47"/>
      <c r="T561" s="47"/>
    </row>
    <row r="562" ht="24.75" customHeight="1" outlineLevel="1" spans="1:20">
      <c r="A562" s="19">
        <v>22301</v>
      </c>
      <c r="B562" s="20">
        <v>2953211</v>
      </c>
      <c r="C562" s="71" t="s">
        <v>470</v>
      </c>
      <c r="D562" s="57">
        <v>319.842</v>
      </c>
      <c r="E562" s="57">
        <v>352.882</v>
      </c>
      <c r="F562" s="57">
        <f>ROUND(Q$562,-2)</f>
        <v>400</v>
      </c>
      <c r="G562" s="57">
        <f>ROUND(Q$562,-2)</f>
        <v>400</v>
      </c>
      <c r="H562" s="57">
        <f>ROUND(Q$562,-2)</f>
        <v>400</v>
      </c>
      <c r="I562" s="57">
        <f>ROUND(Q$562,-2)</f>
        <v>400</v>
      </c>
      <c r="J562" s="57">
        <f>ROUND(Q$562,-2)</f>
        <v>400</v>
      </c>
      <c r="K562" s="57">
        <f>ROUND(Q$562,-2)</f>
        <v>400</v>
      </c>
      <c r="L562" s="57">
        <f>ROUND(Q$562,-2)</f>
        <v>400</v>
      </c>
      <c r="M562" s="57">
        <f>ROUND(Q$562,-2)</f>
        <v>400</v>
      </c>
      <c r="N562" s="57">
        <f>ROUND(Q$562,-2)</f>
        <v>400</v>
      </c>
      <c r="O562" s="63">
        <f>ROUND(Q$562,-2)</f>
        <v>400</v>
      </c>
      <c r="P562" s="47"/>
      <c r="Q562" s="45">
        <f t="shared" si="164"/>
        <v>352.882</v>
      </c>
      <c r="R562" s="47"/>
      <c r="S562" s="47"/>
      <c r="T562" s="47"/>
    </row>
    <row r="563" ht="24.75" customHeight="1" outlineLevel="1" spans="1:20">
      <c r="A563" s="19">
        <v>22302</v>
      </c>
      <c r="B563" s="20">
        <v>2953212</v>
      </c>
      <c r="C563" s="71" t="s">
        <v>471</v>
      </c>
      <c r="D563" s="57">
        <v>0</v>
      </c>
      <c r="E563" s="57">
        <v>0</v>
      </c>
      <c r="F563" s="57">
        <f>ROUND(Q$563,-2)</f>
        <v>0</v>
      </c>
      <c r="G563" s="57">
        <f>ROUND(Q$563,-2)</f>
        <v>0</v>
      </c>
      <c r="H563" s="57">
        <f>ROUND(Q$563,-2)</f>
        <v>0</v>
      </c>
      <c r="I563" s="57">
        <f>ROUND(Q$563,-2)</f>
        <v>0</v>
      </c>
      <c r="J563" s="57">
        <f>ROUND(Q$563,-2)</f>
        <v>0</v>
      </c>
      <c r="K563" s="57">
        <f>ROUND(Q$563,-2)</f>
        <v>0</v>
      </c>
      <c r="L563" s="57">
        <f>ROUND(Q$563,-2)</f>
        <v>0</v>
      </c>
      <c r="M563" s="57">
        <f>ROUND(Q$563,-2)</f>
        <v>0</v>
      </c>
      <c r="N563" s="57">
        <f>ROUND(Q$563,-2)</f>
        <v>0</v>
      </c>
      <c r="O563" s="63">
        <f>ROUND(Q$563,-2)</f>
        <v>0</v>
      </c>
      <c r="P563" s="47"/>
      <c r="Q563" s="45">
        <f t="shared" si="164"/>
        <v>0</v>
      </c>
      <c r="R563" s="47"/>
      <c r="S563" s="47"/>
      <c r="T563" s="47"/>
    </row>
    <row r="564" ht="24.75" customHeight="1" outlineLevel="1" spans="1:20">
      <c r="A564" s="19">
        <v>22303</v>
      </c>
      <c r="B564" s="20">
        <v>2953213</v>
      </c>
      <c r="C564" s="71" t="s">
        <v>472</v>
      </c>
      <c r="D564" s="57">
        <v>0</v>
      </c>
      <c r="E564" s="57">
        <v>0</v>
      </c>
      <c r="F564" s="57">
        <f>ROUND(Q$564,-2)</f>
        <v>0</v>
      </c>
      <c r="G564" s="57">
        <f>ROUND(Q$564,-2)</f>
        <v>0</v>
      </c>
      <c r="H564" s="57">
        <f>ROUND(Q$564,-2)</f>
        <v>0</v>
      </c>
      <c r="I564" s="57">
        <f>ROUND(Q$564,-2)</f>
        <v>0</v>
      </c>
      <c r="J564" s="57">
        <f>ROUND(Q$564,-2)</f>
        <v>0</v>
      </c>
      <c r="K564" s="57">
        <f>ROUND(Q$564,-2)</f>
        <v>0</v>
      </c>
      <c r="L564" s="57">
        <f>ROUND(Q$564,-2)</f>
        <v>0</v>
      </c>
      <c r="M564" s="57">
        <f>ROUND(Q$564,-2)</f>
        <v>0</v>
      </c>
      <c r="N564" s="57">
        <f>ROUND(Q$564,-2)</f>
        <v>0</v>
      </c>
      <c r="O564" s="63">
        <f>ROUND(Q$564,-2)</f>
        <v>0</v>
      </c>
      <c r="P564" s="47"/>
      <c r="Q564" s="45">
        <f t="shared" si="164"/>
        <v>0</v>
      </c>
      <c r="R564" s="47"/>
      <c r="S564" s="47"/>
      <c r="T564" s="47"/>
    </row>
    <row r="565" ht="24.75" customHeight="1" outlineLevel="1" spans="1:20">
      <c r="A565" s="19">
        <v>22304</v>
      </c>
      <c r="B565" s="20">
        <v>2953214</v>
      </c>
      <c r="C565" s="71" t="s">
        <v>473</v>
      </c>
      <c r="D565" s="57">
        <v>0</v>
      </c>
      <c r="E565" s="57">
        <v>0</v>
      </c>
      <c r="F565" s="57">
        <f>ROUND(Q$565,-2)</f>
        <v>0</v>
      </c>
      <c r="G565" s="57">
        <f>ROUND(Q$565,-2)</f>
        <v>0</v>
      </c>
      <c r="H565" s="57">
        <f>ROUND(Q$565,-2)</f>
        <v>0</v>
      </c>
      <c r="I565" s="57">
        <f>ROUND(Q$565,-2)</f>
        <v>0</v>
      </c>
      <c r="J565" s="57">
        <f>ROUND(Q$565,-2)</f>
        <v>0</v>
      </c>
      <c r="K565" s="57">
        <f>ROUND(Q$565,-2)</f>
        <v>0</v>
      </c>
      <c r="L565" s="57">
        <f>ROUND(Q$565,-2)</f>
        <v>0</v>
      </c>
      <c r="M565" s="57">
        <f>ROUND(Q$565,-2)</f>
        <v>0</v>
      </c>
      <c r="N565" s="57">
        <f>ROUND(Q$565,-2)</f>
        <v>0</v>
      </c>
      <c r="O565" s="63">
        <f>ROUND(Q$565,-2)</f>
        <v>0</v>
      </c>
      <c r="P565" s="47"/>
      <c r="Q565" s="45">
        <f t="shared" si="164"/>
        <v>0</v>
      </c>
      <c r="R565" s="47"/>
      <c r="S565" s="47"/>
      <c r="T565" s="47"/>
    </row>
    <row r="566" ht="24.75" customHeight="1" outlineLevel="1" spans="1:20">
      <c r="A566" s="19">
        <v>22305</v>
      </c>
      <c r="B566" s="20">
        <v>2953215</v>
      </c>
      <c r="C566" s="71" t="s">
        <v>474</v>
      </c>
      <c r="D566" s="57">
        <v>0</v>
      </c>
      <c r="E566" s="57">
        <v>0</v>
      </c>
      <c r="F566" s="57">
        <f>ROUND(Q$566,-2)</f>
        <v>0</v>
      </c>
      <c r="G566" s="57">
        <f>ROUND(Q$566,-2)</f>
        <v>0</v>
      </c>
      <c r="H566" s="57">
        <f>ROUND(Q$566,-2)</f>
        <v>0</v>
      </c>
      <c r="I566" s="57">
        <f>ROUND(Q$566,-2)</f>
        <v>0</v>
      </c>
      <c r="J566" s="57">
        <f>ROUND(Q$566,-2)</f>
        <v>0</v>
      </c>
      <c r="K566" s="57">
        <f>ROUND(Q$566,-2)</f>
        <v>0</v>
      </c>
      <c r="L566" s="57">
        <f>ROUND(Q$566,-2)</f>
        <v>0</v>
      </c>
      <c r="M566" s="57">
        <f>ROUND(Q$566,-2)</f>
        <v>0</v>
      </c>
      <c r="N566" s="57">
        <f>ROUND(Q$566,-2)</f>
        <v>0</v>
      </c>
      <c r="O566" s="63">
        <f>ROUND(Q$566,-2)</f>
        <v>0</v>
      </c>
      <c r="P566" s="47"/>
      <c r="Q566" s="45">
        <f t="shared" si="164"/>
        <v>0</v>
      </c>
      <c r="R566" s="47"/>
      <c r="S566" s="47"/>
      <c r="T566" s="47"/>
    </row>
    <row r="567" ht="24.75" customHeight="1" outlineLevel="1" spans="1:20">
      <c r="A567" s="19">
        <v>22306</v>
      </c>
      <c r="B567" s="20">
        <v>2953216</v>
      </c>
      <c r="C567" s="71" t="s">
        <v>475</v>
      </c>
      <c r="D567" s="57">
        <v>684.962</v>
      </c>
      <c r="E567" s="57">
        <v>735.532</v>
      </c>
      <c r="F567" s="57">
        <f>ROUND(Q$567,-2)</f>
        <v>700</v>
      </c>
      <c r="G567" s="57">
        <f>ROUND(Q$567,-2)</f>
        <v>700</v>
      </c>
      <c r="H567" s="57">
        <f>ROUND(Q$567,-2)</f>
        <v>700</v>
      </c>
      <c r="I567" s="57">
        <f>ROUND(Q$567,-2)</f>
        <v>700</v>
      </c>
      <c r="J567" s="57">
        <f>ROUND(Q$567,-2)</f>
        <v>700</v>
      </c>
      <c r="K567" s="57">
        <f>ROUND(Q$567,-2)</f>
        <v>700</v>
      </c>
      <c r="L567" s="57">
        <f>ROUND(Q$567,-2)</f>
        <v>700</v>
      </c>
      <c r="M567" s="57">
        <f>ROUND(Q$567,-2)</f>
        <v>700</v>
      </c>
      <c r="N567" s="57">
        <f>ROUND(Q$567,-2)</f>
        <v>700</v>
      </c>
      <c r="O567" s="63">
        <f>ROUND(Q$567,-2)</f>
        <v>700</v>
      </c>
      <c r="P567" s="47"/>
      <c r="Q567" s="45">
        <f t="shared" si="164"/>
        <v>735.532</v>
      </c>
      <c r="R567" s="47"/>
      <c r="S567" s="47"/>
      <c r="T567" s="47"/>
    </row>
    <row r="568" ht="24.75" customHeight="1" outlineLevel="1" spans="1:20">
      <c r="A568" s="19">
        <v>22307</v>
      </c>
      <c r="B568" s="20">
        <v>2953217</v>
      </c>
      <c r="C568" s="71" t="s">
        <v>476</v>
      </c>
      <c r="D568" s="57">
        <v>0</v>
      </c>
      <c r="E568" s="57">
        <v>0</v>
      </c>
      <c r="F568" s="57">
        <f>ROUND(Q$568,-2)</f>
        <v>0</v>
      </c>
      <c r="G568" s="57">
        <f>ROUND(Q$568,-2)</f>
        <v>0</v>
      </c>
      <c r="H568" s="57">
        <f>ROUND(Q$568,-2)</f>
        <v>0</v>
      </c>
      <c r="I568" s="57">
        <f>ROUND(Q$568,-2)</f>
        <v>0</v>
      </c>
      <c r="J568" s="57">
        <f>ROUND(Q$568,-2)</f>
        <v>0</v>
      </c>
      <c r="K568" s="57">
        <f>ROUND(Q$568,-2)</f>
        <v>0</v>
      </c>
      <c r="L568" s="57">
        <f>ROUND(Q$568,-2)</f>
        <v>0</v>
      </c>
      <c r="M568" s="57">
        <f>ROUND(Q$568,-2)</f>
        <v>0</v>
      </c>
      <c r="N568" s="57">
        <f>ROUND(Q$568,-2)</f>
        <v>0</v>
      </c>
      <c r="O568" s="63">
        <f>ROUND(Q$568,-2)</f>
        <v>0</v>
      </c>
      <c r="P568" s="47"/>
      <c r="Q568" s="45">
        <f t="shared" si="164"/>
        <v>0</v>
      </c>
      <c r="R568" s="47"/>
      <c r="S568" s="47"/>
      <c r="T568" s="47"/>
    </row>
    <row r="569" ht="24.75" customHeight="1" outlineLevel="1" spans="1:20">
      <c r="A569" s="19">
        <v>22308</v>
      </c>
      <c r="B569" s="20">
        <v>2953218</v>
      </c>
      <c r="C569" s="71" t="s">
        <v>477</v>
      </c>
      <c r="D569" s="57">
        <v>557.5</v>
      </c>
      <c r="E569" s="57">
        <v>798.75</v>
      </c>
      <c r="F569" s="57">
        <f>ROUND(Q$569,-2)</f>
        <v>800</v>
      </c>
      <c r="G569" s="57">
        <f>ROUND(Q$569,-2)</f>
        <v>800</v>
      </c>
      <c r="H569" s="57">
        <f>ROUND(Q$569,-2)</f>
        <v>800</v>
      </c>
      <c r="I569" s="57">
        <f>ROUND(Q$569,-2)</f>
        <v>800</v>
      </c>
      <c r="J569" s="57">
        <f>ROUND(Q$569,-2)</f>
        <v>800</v>
      </c>
      <c r="K569" s="57">
        <f>ROUND(Q$569,-2)</f>
        <v>800</v>
      </c>
      <c r="L569" s="57">
        <f>ROUND(Q$569,-2)</f>
        <v>800</v>
      </c>
      <c r="M569" s="57">
        <f>ROUND(Q$569,-2)</f>
        <v>800</v>
      </c>
      <c r="N569" s="57">
        <f>ROUND(Q$569,-2)</f>
        <v>800</v>
      </c>
      <c r="O569" s="63">
        <f>ROUND(Q$569,-2)</f>
        <v>800</v>
      </c>
      <c r="P569" s="47"/>
      <c r="Q569" s="45">
        <f t="shared" si="164"/>
        <v>798.75</v>
      </c>
      <c r="R569" s="47"/>
      <c r="S569" s="47"/>
      <c r="T569" s="47"/>
    </row>
    <row r="570" ht="24.75" customHeight="1" outlineLevel="1" spans="1:20">
      <c r="A570" s="19">
        <v>22309</v>
      </c>
      <c r="B570" s="20">
        <v>2953219</v>
      </c>
      <c r="C570" s="71" t="s">
        <v>478</v>
      </c>
      <c r="D570" s="57">
        <v>0</v>
      </c>
      <c r="E570" s="57">
        <v>0</v>
      </c>
      <c r="F570" s="57">
        <f>ROUND(Q$570,-2)</f>
        <v>0</v>
      </c>
      <c r="G570" s="57">
        <f>ROUND(Q$570,-2)</f>
        <v>0</v>
      </c>
      <c r="H570" s="57">
        <f>ROUND(Q$570,-2)</f>
        <v>0</v>
      </c>
      <c r="I570" s="57">
        <f>ROUND(Q$570,-2)</f>
        <v>0</v>
      </c>
      <c r="J570" s="57">
        <f>ROUND(Q$570,-2)</f>
        <v>0</v>
      </c>
      <c r="K570" s="57">
        <f>ROUND(Q$570,-2)</f>
        <v>0</v>
      </c>
      <c r="L570" s="57">
        <f>ROUND(Q$570,-2)</f>
        <v>0</v>
      </c>
      <c r="M570" s="57">
        <f>ROUND(Q$570,-2)</f>
        <v>0</v>
      </c>
      <c r="N570" s="57">
        <f>ROUND(Q$570,-2)</f>
        <v>0</v>
      </c>
      <c r="O570" s="63">
        <f>ROUND(Q$570,-2)</f>
        <v>0</v>
      </c>
      <c r="P570" s="47"/>
      <c r="Q570" s="45">
        <f t="shared" si="164"/>
        <v>0</v>
      </c>
      <c r="R570" s="47"/>
      <c r="S570" s="47"/>
      <c r="T570" s="47"/>
    </row>
    <row r="571" ht="24.75" customHeight="1" outlineLevel="1" spans="1:20">
      <c r="A571" s="19">
        <v>22312</v>
      </c>
      <c r="B571" s="20">
        <v>2953220</v>
      </c>
      <c r="C571" s="71" t="s">
        <v>479</v>
      </c>
      <c r="D571" s="57">
        <v>0</v>
      </c>
      <c r="E571" s="57">
        <v>0</v>
      </c>
      <c r="F571" s="57">
        <f>ROUND(Q$571,-2)</f>
        <v>0</v>
      </c>
      <c r="G571" s="57">
        <f>ROUND(Q$571,-2)</f>
        <v>0</v>
      </c>
      <c r="H571" s="57">
        <f>ROUND(Q$571,-2)</f>
        <v>0</v>
      </c>
      <c r="I571" s="57">
        <f>ROUND(Q$571,-2)</f>
        <v>0</v>
      </c>
      <c r="J571" s="57">
        <f>ROUND(Q$571,-2)</f>
        <v>0</v>
      </c>
      <c r="K571" s="57">
        <f>ROUND(Q$571,-2)</f>
        <v>0</v>
      </c>
      <c r="L571" s="57">
        <f>ROUND(Q$571,-2)</f>
        <v>0</v>
      </c>
      <c r="M571" s="57">
        <f>ROUND(Q$571,-2)</f>
        <v>0</v>
      </c>
      <c r="N571" s="57">
        <f>ROUND(Q$571,-2)</f>
        <v>0</v>
      </c>
      <c r="O571" s="63">
        <f>ROUND(Q$571,-2)</f>
        <v>0</v>
      </c>
      <c r="P571" s="47"/>
      <c r="Q571" s="45">
        <f t="shared" si="164"/>
        <v>0</v>
      </c>
      <c r="R571" s="47"/>
      <c r="S571" s="47"/>
      <c r="T571" s="47"/>
    </row>
    <row r="572" ht="24.75" customHeight="1" outlineLevel="1" spans="1:20">
      <c r="A572" s="19">
        <v>28100</v>
      </c>
      <c r="B572" s="20">
        <v>2953300</v>
      </c>
      <c r="C572" s="71" t="s">
        <v>59</v>
      </c>
      <c r="D572" s="57">
        <f t="shared" ref="D572:O572" si="168">+SUM(D573:D599)</f>
        <v>612548.306</v>
      </c>
      <c r="E572" s="57">
        <f t="shared" si="168"/>
        <v>690685.65</v>
      </c>
      <c r="F572" s="57">
        <f t="shared" si="168"/>
        <v>690700</v>
      </c>
      <c r="G572" s="57">
        <f t="shared" si="168"/>
        <v>690700</v>
      </c>
      <c r="H572" s="57">
        <f t="shared" si="168"/>
        <v>690700</v>
      </c>
      <c r="I572" s="57">
        <f t="shared" si="168"/>
        <v>690700</v>
      </c>
      <c r="J572" s="57">
        <f t="shared" si="168"/>
        <v>690700</v>
      </c>
      <c r="K572" s="57">
        <f t="shared" si="168"/>
        <v>690700</v>
      </c>
      <c r="L572" s="57">
        <f t="shared" si="168"/>
        <v>690700</v>
      </c>
      <c r="M572" s="57">
        <f t="shared" si="168"/>
        <v>690700</v>
      </c>
      <c r="N572" s="57">
        <f t="shared" si="168"/>
        <v>690700</v>
      </c>
      <c r="O572" s="63">
        <f t="shared" si="168"/>
        <v>690700</v>
      </c>
      <c r="P572" s="47"/>
      <c r="Q572" s="45">
        <f t="shared" si="164"/>
        <v>690685.65</v>
      </c>
      <c r="R572" s="47"/>
      <c r="S572" s="47"/>
      <c r="T572" s="47"/>
    </row>
    <row r="573" ht="24.75" customHeight="1" outlineLevel="1" spans="1:20">
      <c r="A573" s="19">
        <v>28101</v>
      </c>
      <c r="B573" s="20">
        <v>2953311</v>
      </c>
      <c r="C573" s="71" t="s">
        <v>480</v>
      </c>
      <c r="D573" s="57">
        <v>86227.162</v>
      </c>
      <c r="E573" s="57">
        <v>93409.203</v>
      </c>
      <c r="F573" s="57">
        <f>ROUND(Q$573,-2)</f>
        <v>93400</v>
      </c>
      <c r="G573" s="57">
        <f>ROUND(Q$573,-2)</f>
        <v>93400</v>
      </c>
      <c r="H573" s="57">
        <f>ROUND(Q$573,-2)</f>
        <v>93400</v>
      </c>
      <c r="I573" s="57">
        <f>ROUND(Q$573,-2)</f>
        <v>93400</v>
      </c>
      <c r="J573" s="57">
        <f>ROUND(Q$573,-2)</f>
        <v>93400</v>
      </c>
      <c r="K573" s="57">
        <f>ROUND(Q$573,-2)</f>
        <v>93400</v>
      </c>
      <c r="L573" s="57">
        <f>ROUND(Q$573,-2)</f>
        <v>93400</v>
      </c>
      <c r="M573" s="57">
        <f>ROUND(Q$573,-2)</f>
        <v>93400</v>
      </c>
      <c r="N573" s="57">
        <f>ROUND(Q$573,-2)</f>
        <v>93400</v>
      </c>
      <c r="O573" s="63">
        <f>ROUND(Q$573,-2)</f>
        <v>93400</v>
      </c>
      <c r="P573" s="47"/>
      <c r="Q573" s="45">
        <f t="shared" si="164"/>
        <v>93409.203</v>
      </c>
      <c r="R573" s="47"/>
      <c r="S573" s="47"/>
      <c r="T573" s="47"/>
    </row>
    <row r="574" ht="24.75" customHeight="1" outlineLevel="1" spans="1:20">
      <c r="A574" s="19">
        <v>28102</v>
      </c>
      <c r="B574" s="20">
        <v>2953312</v>
      </c>
      <c r="C574" s="71" t="s">
        <v>481</v>
      </c>
      <c r="D574" s="57">
        <v>8349.964</v>
      </c>
      <c r="E574" s="57">
        <v>8223.574</v>
      </c>
      <c r="F574" s="57">
        <f>ROUND(Q$574,-2)</f>
        <v>8200</v>
      </c>
      <c r="G574" s="57">
        <f>ROUND(Q$574,-2)</f>
        <v>8200</v>
      </c>
      <c r="H574" s="57">
        <f>ROUND(Q$574,-2)</f>
        <v>8200</v>
      </c>
      <c r="I574" s="57">
        <f>ROUND(Q$574,-2)</f>
        <v>8200</v>
      </c>
      <c r="J574" s="57">
        <f>ROUND(Q$574,-2)</f>
        <v>8200</v>
      </c>
      <c r="K574" s="57">
        <f>ROUND(Q$574,-2)</f>
        <v>8200</v>
      </c>
      <c r="L574" s="57">
        <f>ROUND(Q$574,-2)</f>
        <v>8200</v>
      </c>
      <c r="M574" s="57">
        <f>ROUND(Q$574,-2)</f>
        <v>8200</v>
      </c>
      <c r="N574" s="57">
        <f>ROUND(Q$574,-2)</f>
        <v>8200</v>
      </c>
      <c r="O574" s="63">
        <f>ROUND(Q$574,-2)</f>
        <v>8200</v>
      </c>
      <c r="P574" s="47"/>
      <c r="Q574" s="45">
        <f t="shared" si="164"/>
        <v>8223.574</v>
      </c>
      <c r="R574" s="47"/>
      <c r="S574" s="47"/>
      <c r="T574" s="47"/>
    </row>
    <row r="575" ht="24.75" customHeight="1" outlineLevel="1" spans="1:20">
      <c r="A575" s="19">
        <v>28103</v>
      </c>
      <c r="B575" s="20">
        <v>2953313</v>
      </c>
      <c r="C575" s="71" t="s">
        <v>482</v>
      </c>
      <c r="D575" s="57">
        <v>66004.719</v>
      </c>
      <c r="E575" s="57">
        <v>65661.091</v>
      </c>
      <c r="F575" s="57">
        <f>ROUND(Q$575,-2)</f>
        <v>65700</v>
      </c>
      <c r="G575" s="57">
        <f>ROUND(Q$575,-2)</f>
        <v>65700</v>
      </c>
      <c r="H575" s="57">
        <f>ROUND(Q$575,-2)</f>
        <v>65700</v>
      </c>
      <c r="I575" s="57">
        <f>ROUND(Q$575,-2)</f>
        <v>65700</v>
      </c>
      <c r="J575" s="57">
        <f>ROUND(Q$575,-2)</f>
        <v>65700</v>
      </c>
      <c r="K575" s="57">
        <f>ROUND(Q$575,-2)</f>
        <v>65700</v>
      </c>
      <c r="L575" s="57">
        <f>ROUND(Q$575,-2)</f>
        <v>65700</v>
      </c>
      <c r="M575" s="57">
        <f>ROUND(Q$575,-2)</f>
        <v>65700</v>
      </c>
      <c r="N575" s="57">
        <f>ROUND(Q$575,-2)</f>
        <v>65700</v>
      </c>
      <c r="O575" s="63">
        <f>ROUND(Q$575,-2)</f>
        <v>65700</v>
      </c>
      <c r="P575" s="47"/>
      <c r="Q575" s="45">
        <f t="shared" si="164"/>
        <v>65661.091</v>
      </c>
      <c r="R575" s="47"/>
      <c r="S575" s="47"/>
      <c r="T575" s="47"/>
    </row>
    <row r="576" ht="24.75" customHeight="1" outlineLevel="1" spans="1:20">
      <c r="A576" s="19">
        <v>28104</v>
      </c>
      <c r="B576" s="20">
        <v>2953314</v>
      </c>
      <c r="C576" s="71" t="s">
        <v>483</v>
      </c>
      <c r="D576" s="57">
        <v>1291.952</v>
      </c>
      <c r="E576" s="57">
        <v>1339.75</v>
      </c>
      <c r="F576" s="57">
        <f>ROUND(Q$576,-2)</f>
        <v>1300</v>
      </c>
      <c r="G576" s="57">
        <f>ROUND(Q$576,-2)</f>
        <v>1300</v>
      </c>
      <c r="H576" s="57">
        <f>ROUND(Q$576,-2)</f>
        <v>1300</v>
      </c>
      <c r="I576" s="57">
        <f>ROUND(Q$576,-2)</f>
        <v>1300</v>
      </c>
      <c r="J576" s="57">
        <f>ROUND(Q$576,-2)</f>
        <v>1300</v>
      </c>
      <c r="K576" s="57">
        <f>ROUND(Q$576,-2)</f>
        <v>1300</v>
      </c>
      <c r="L576" s="57">
        <f>ROUND(Q$576,-2)</f>
        <v>1300</v>
      </c>
      <c r="M576" s="57">
        <f>ROUND(Q$576,-2)</f>
        <v>1300</v>
      </c>
      <c r="N576" s="57">
        <f>ROUND(Q$576,-2)</f>
        <v>1300</v>
      </c>
      <c r="O576" s="63">
        <f>ROUND(Q$576,-2)</f>
        <v>1300</v>
      </c>
      <c r="P576" s="47"/>
      <c r="Q576" s="45">
        <f t="shared" si="164"/>
        <v>1339.75</v>
      </c>
      <c r="R576" s="47"/>
      <c r="S576" s="47"/>
      <c r="T576" s="47"/>
    </row>
    <row r="577" ht="24.75" customHeight="1" outlineLevel="1" spans="1:20">
      <c r="A577" s="19">
        <v>28105</v>
      </c>
      <c r="B577" s="20">
        <v>2953321</v>
      </c>
      <c r="C577" s="71" t="s">
        <v>484</v>
      </c>
      <c r="D577" s="57">
        <v>0.388</v>
      </c>
      <c r="E577" s="57">
        <v>0</v>
      </c>
      <c r="F577" s="57">
        <f>ROUND(Q$577,-2)</f>
        <v>0</v>
      </c>
      <c r="G577" s="57">
        <f>ROUND(Q$577,-2)</f>
        <v>0</v>
      </c>
      <c r="H577" s="57">
        <f>ROUND(Q$577,-2)</f>
        <v>0</v>
      </c>
      <c r="I577" s="57">
        <f>ROUND(Q$577,-2)</f>
        <v>0</v>
      </c>
      <c r="J577" s="57">
        <f>ROUND(Q$577,-2)</f>
        <v>0</v>
      </c>
      <c r="K577" s="57">
        <f>ROUND(Q$577,-2)</f>
        <v>0</v>
      </c>
      <c r="L577" s="57">
        <f>ROUND(Q$577,-2)</f>
        <v>0</v>
      </c>
      <c r="M577" s="57">
        <f>ROUND(Q$577,-2)</f>
        <v>0</v>
      </c>
      <c r="N577" s="57">
        <f>ROUND(Q$577,-2)</f>
        <v>0</v>
      </c>
      <c r="O577" s="63">
        <f>ROUND(Q$577,-2)</f>
        <v>0</v>
      </c>
      <c r="P577" s="47"/>
      <c r="Q577" s="45">
        <f t="shared" si="164"/>
        <v>0</v>
      </c>
      <c r="R577" s="47"/>
      <c r="S577" s="47"/>
      <c r="T577" s="47"/>
    </row>
    <row r="578" ht="24.75" customHeight="1" outlineLevel="1" spans="1:20">
      <c r="A578" s="19">
        <v>28106</v>
      </c>
      <c r="B578" s="20">
        <v>2953322</v>
      </c>
      <c r="C578" s="71" t="s">
        <v>485</v>
      </c>
      <c r="D578" s="57">
        <v>6.092</v>
      </c>
      <c r="E578" s="57">
        <v>6.162</v>
      </c>
      <c r="F578" s="57">
        <f>ROUND(Q$578,-2)</f>
        <v>0</v>
      </c>
      <c r="G578" s="57">
        <f>ROUND(Q$578,-2)</f>
        <v>0</v>
      </c>
      <c r="H578" s="57">
        <f>ROUND(Q$578,-2)</f>
        <v>0</v>
      </c>
      <c r="I578" s="57">
        <f>ROUND(Q$578,-2)</f>
        <v>0</v>
      </c>
      <c r="J578" s="57">
        <f>ROUND(Q$578,-2)</f>
        <v>0</v>
      </c>
      <c r="K578" s="57">
        <f>ROUND(Q$578,-2)</f>
        <v>0</v>
      </c>
      <c r="L578" s="57">
        <f>ROUND(Q$578,-2)</f>
        <v>0</v>
      </c>
      <c r="M578" s="57">
        <f>ROUND(Q$578,-2)</f>
        <v>0</v>
      </c>
      <c r="N578" s="57">
        <f>ROUND(Q$578,-2)</f>
        <v>0</v>
      </c>
      <c r="O578" s="63">
        <f>ROUND(Q$578,-2)</f>
        <v>0</v>
      </c>
      <c r="P578" s="47"/>
      <c r="Q578" s="45">
        <f t="shared" si="164"/>
        <v>6.162</v>
      </c>
      <c r="R578" s="47"/>
      <c r="S578" s="47"/>
      <c r="T578" s="47"/>
    </row>
    <row r="579" ht="24.75" customHeight="1" outlineLevel="1" spans="1:20">
      <c r="A579" s="19">
        <v>28107</v>
      </c>
      <c r="B579" s="20">
        <v>2953323</v>
      </c>
      <c r="C579" s="71" t="s">
        <v>486</v>
      </c>
      <c r="D579" s="57">
        <v>450397.625</v>
      </c>
      <c r="E579" s="57">
        <v>521764.26</v>
      </c>
      <c r="F579" s="57">
        <f>ROUND(Q$579,-2)</f>
        <v>521800</v>
      </c>
      <c r="G579" s="57">
        <f>ROUND(Q$579,-2)</f>
        <v>521800</v>
      </c>
      <c r="H579" s="57">
        <f>ROUND(Q$579,-2)</f>
        <v>521800</v>
      </c>
      <c r="I579" s="57">
        <f>ROUND(Q$579,-2)</f>
        <v>521800</v>
      </c>
      <c r="J579" s="57">
        <f>ROUND(Q$579,-2)</f>
        <v>521800</v>
      </c>
      <c r="K579" s="57">
        <f>ROUND(Q$579,-2)</f>
        <v>521800</v>
      </c>
      <c r="L579" s="57">
        <f>ROUND(Q$579,-2)</f>
        <v>521800</v>
      </c>
      <c r="M579" s="57">
        <f>ROUND(Q$579,-2)</f>
        <v>521800</v>
      </c>
      <c r="N579" s="57">
        <f>ROUND(Q$579,-2)</f>
        <v>521800</v>
      </c>
      <c r="O579" s="63">
        <f>ROUND(Q$579,-2)</f>
        <v>521800</v>
      </c>
      <c r="P579" s="47"/>
      <c r="Q579" s="45">
        <f t="shared" si="164"/>
        <v>521764.26</v>
      </c>
      <c r="R579" s="47"/>
      <c r="S579" s="47"/>
      <c r="T579" s="47"/>
    </row>
    <row r="580" ht="24.75" customHeight="1" outlineLevel="1" spans="1:20">
      <c r="A580" s="19">
        <v>28108</v>
      </c>
      <c r="B580" s="20">
        <v>2953324</v>
      </c>
      <c r="C580" s="71" t="s">
        <v>487</v>
      </c>
      <c r="D580" s="57">
        <v>0</v>
      </c>
      <c r="E580" s="57">
        <v>0</v>
      </c>
      <c r="F580" s="57">
        <f>ROUND(Q$580,-2)</f>
        <v>0</v>
      </c>
      <c r="G580" s="57">
        <f>ROUND(Q$580,-2)</f>
        <v>0</v>
      </c>
      <c r="H580" s="57">
        <f>ROUND(Q$580,-2)</f>
        <v>0</v>
      </c>
      <c r="I580" s="57">
        <f>ROUND(Q$580,-2)</f>
        <v>0</v>
      </c>
      <c r="J580" s="57">
        <f>ROUND(Q$580,-2)</f>
        <v>0</v>
      </c>
      <c r="K580" s="57">
        <f>ROUND(Q$580,-2)</f>
        <v>0</v>
      </c>
      <c r="L580" s="57">
        <f>ROUND(Q$580,-2)</f>
        <v>0</v>
      </c>
      <c r="M580" s="57">
        <f>ROUND(Q$580,-2)</f>
        <v>0</v>
      </c>
      <c r="N580" s="57">
        <f>ROUND(Q$580,-2)</f>
        <v>0</v>
      </c>
      <c r="O580" s="63">
        <f>ROUND(Q$580,-2)</f>
        <v>0</v>
      </c>
      <c r="P580" s="47"/>
      <c r="Q580" s="45">
        <f t="shared" si="164"/>
        <v>0</v>
      </c>
      <c r="R580" s="47"/>
      <c r="S580" s="47"/>
      <c r="T580" s="47"/>
    </row>
    <row r="581" ht="24.75" customHeight="1" outlineLevel="1" spans="1:20">
      <c r="A581" s="19">
        <v>28109</v>
      </c>
      <c r="B581" s="20">
        <v>2953325</v>
      </c>
      <c r="C581" s="71" t="s">
        <v>488</v>
      </c>
      <c r="D581" s="57">
        <v>0</v>
      </c>
      <c r="E581" s="57">
        <v>0</v>
      </c>
      <c r="F581" s="57">
        <f>ROUND(Q$581,-2)</f>
        <v>0</v>
      </c>
      <c r="G581" s="57">
        <f>ROUND(Q$581,-2)</f>
        <v>0</v>
      </c>
      <c r="H581" s="57">
        <f>ROUND(Q$581,-2)</f>
        <v>0</v>
      </c>
      <c r="I581" s="57">
        <f>ROUND(Q$581,-2)</f>
        <v>0</v>
      </c>
      <c r="J581" s="57">
        <f>ROUND(Q$581,-2)</f>
        <v>0</v>
      </c>
      <c r="K581" s="57">
        <f>ROUND(Q$581,-2)</f>
        <v>0</v>
      </c>
      <c r="L581" s="57">
        <f>ROUND(Q$581,-2)</f>
        <v>0</v>
      </c>
      <c r="M581" s="57">
        <f>ROUND(Q$581,-2)</f>
        <v>0</v>
      </c>
      <c r="N581" s="57">
        <f>ROUND(Q$581,-2)</f>
        <v>0</v>
      </c>
      <c r="O581" s="63">
        <f>ROUND(Q$581,-2)</f>
        <v>0</v>
      </c>
      <c r="P581" s="47"/>
      <c r="Q581" s="45">
        <f t="shared" si="164"/>
        <v>0</v>
      </c>
      <c r="R581" s="47"/>
      <c r="S581" s="47"/>
      <c r="T581" s="47"/>
    </row>
    <row r="582" ht="24.75" customHeight="1" outlineLevel="1" spans="1:20">
      <c r="A582" s="19">
        <v>28110</v>
      </c>
      <c r="B582" s="20">
        <v>2953326</v>
      </c>
      <c r="C582" s="71" t="s">
        <v>489</v>
      </c>
      <c r="D582" s="57">
        <v>0</v>
      </c>
      <c r="E582" s="57">
        <v>0</v>
      </c>
      <c r="F582" s="57">
        <f>ROUND(Q$582,-2)</f>
        <v>0</v>
      </c>
      <c r="G582" s="57">
        <f>ROUND(Q$582,-2)</f>
        <v>0</v>
      </c>
      <c r="H582" s="57">
        <f>ROUND(Q$582,-2)</f>
        <v>0</v>
      </c>
      <c r="I582" s="57">
        <f>ROUND(Q$582,-2)</f>
        <v>0</v>
      </c>
      <c r="J582" s="57">
        <f>ROUND(Q$582,-2)</f>
        <v>0</v>
      </c>
      <c r="K582" s="57">
        <f>ROUND(Q$582,-2)</f>
        <v>0</v>
      </c>
      <c r="L582" s="57">
        <f>ROUND(Q$582,-2)</f>
        <v>0</v>
      </c>
      <c r="M582" s="57">
        <f>ROUND(Q$582,-2)</f>
        <v>0</v>
      </c>
      <c r="N582" s="57">
        <f>ROUND(Q$582,-2)</f>
        <v>0</v>
      </c>
      <c r="O582" s="63">
        <f>ROUND(Q$582,-2)</f>
        <v>0</v>
      </c>
      <c r="P582" s="47"/>
      <c r="Q582" s="45">
        <f t="shared" si="164"/>
        <v>0</v>
      </c>
      <c r="R582" s="47"/>
      <c r="S582" s="47"/>
      <c r="T582" s="47"/>
    </row>
    <row r="583" ht="24.75" customHeight="1" outlineLevel="1" spans="1:20">
      <c r="A583" s="19">
        <v>28111</v>
      </c>
      <c r="B583" s="20">
        <v>2953327</v>
      </c>
      <c r="C583" s="71" t="s">
        <v>490</v>
      </c>
      <c r="D583" s="57">
        <v>0</v>
      </c>
      <c r="E583" s="57">
        <v>0</v>
      </c>
      <c r="F583" s="57">
        <f>ROUND(Q$583,-2)</f>
        <v>0</v>
      </c>
      <c r="G583" s="57">
        <f>ROUND(Q$583,-2)</f>
        <v>0</v>
      </c>
      <c r="H583" s="57">
        <f>ROUND(Q$583,-2)</f>
        <v>0</v>
      </c>
      <c r="I583" s="57">
        <f>ROUND(Q$583,-2)</f>
        <v>0</v>
      </c>
      <c r="J583" s="57">
        <f>ROUND(Q$583,-2)</f>
        <v>0</v>
      </c>
      <c r="K583" s="57">
        <f>ROUND(Q$583,-2)</f>
        <v>0</v>
      </c>
      <c r="L583" s="57">
        <f>ROUND(Q$583,-2)</f>
        <v>0</v>
      </c>
      <c r="M583" s="57">
        <f>ROUND(Q$583,-2)</f>
        <v>0</v>
      </c>
      <c r="N583" s="57">
        <f>ROUND(Q$583,-2)</f>
        <v>0</v>
      </c>
      <c r="O583" s="63">
        <f>ROUND(Q$583,-2)</f>
        <v>0</v>
      </c>
      <c r="P583" s="47"/>
      <c r="Q583" s="45">
        <f t="shared" si="164"/>
        <v>0</v>
      </c>
      <c r="R583" s="47"/>
      <c r="S583" s="47"/>
      <c r="T583" s="47"/>
    </row>
    <row r="584" ht="24.75" customHeight="1" outlineLevel="1" spans="1:20">
      <c r="A584" s="19">
        <v>28112</v>
      </c>
      <c r="B584" s="20">
        <v>2953328</v>
      </c>
      <c r="C584" s="71" t="s">
        <v>491</v>
      </c>
      <c r="D584" s="57">
        <v>0</v>
      </c>
      <c r="E584" s="57">
        <v>0</v>
      </c>
      <c r="F584" s="57">
        <f>ROUND(Q$584,-2)</f>
        <v>0</v>
      </c>
      <c r="G584" s="57">
        <f>ROUND(Q$584,-2)</f>
        <v>0</v>
      </c>
      <c r="H584" s="57">
        <f>ROUND(Q$584,-2)</f>
        <v>0</v>
      </c>
      <c r="I584" s="57">
        <f>ROUND(Q$584,-2)</f>
        <v>0</v>
      </c>
      <c r="J584" s="57">
        <f>ROUND(Q$584,-2)</f>
        <v>0</v>
      </c>
      <c r="K584" s="57">
        <f>ROUND(Q$584,-2)</f>
        <v>0</v>
      </c>
      <c r="L584" s="57">
        <f>ROUND(Q$584,-2)</f>
        <v>0</v>
      </c>
      <c r="M584" s="57">
        <f>ROUND(Q$584,-2)</f>
        <v>0</v>
      </c>
      <c r="N584" s="57">
        <f>ROUND(Q$584,-2)</f>
        <v>0</v>
      </c>
      <c r="O584" s="63">
        <f>ROUND(Q$584,-2)</f>
        <v>0</v>
      </c>
      <c r="P584" s="47"/>
      <c r="Q584" s="45">
        <f t="shared" si="164"/>
        <v>0</v>
      </c>
      <c r="R584" s="47"/>
      <c r="S584" s="47"/>
      <c r="T584" s="47"/>
    </row>
    <row r="585" ht="24.75" customHeight="1" outlineLevel="1" spans="1:20">
      <c r="A585" s="19">
        <v>28113</v>
      </c>
      <c r="B585" s="20">
        <v>2953331</v>
      </c>
      <c r="C585" s="71" t="s">
        <v>492</v>
      </c>
      <c r="D585" s="57">
        <v>0</v>
      </c>
      <c r="E585" s="57">
        <v>0</v>
      </c>
      <c r="F585" s="57">
        <f>ROUND(Q$585,-2)</f>
        <v>0</v>
      </c>
      <c r="G585" s="57">
        <f>ROUND(Q$585,-2)</f>
        <v>0</v>
      </c>
      <c r="H585" s="57">
        <f>ROUND(Q$585,-2)</f>
        <v>0</v>
      </c>
      <c r="I585" s="57">
        <f>ROUND(Q$585,-2)</f>
        <v>0</v>
      </c>
      <c r="J585" s="57">
        <f>ROUND(Q$585,-2)</f>
        <v>0</v>
      </c>
      <c r="K585" s="57">
        <f>ROUND(Q$585,-2)</f>
        <v>0</v>
      </c>
      <c r="L585" s="57">
        <f>ROUND(Q$585,-2)</f>
        <v>0</v>
      </c>
      <c r="M585" s="57">
        <f>ROUND(Q$585,-2)</f>
        <v>0</v>
      </c>
      <c r="N585" s="57">
        <f>ROUND(Q$585,-2)</f>
        <v>0</v>
      </c>
      <c r="O585" s="63">
        <f>ROUND(Q$585,-2)</f>
        <v>0</v>
      </c>
      <c r="P585" s="47"/>
      <c r="Q585" s="45">
        <f t="shared" si="164"/>
        <v>0</v>
      </c>
      <c r="R585" s="47"/>
      <c r="S585" s="47"/>
      <c r="T585" s="47"/>
    </row>
    <row r="586" ht="24.75" customHeight="1" outlineLevel="1" spans="1:20">
      <c r="A586" s="19">
        <v>28114</v>
      </c>
      <c r="B586" s="20">
        <v>2953332</v>
      </c>
      <c r="C586" s="71" t="s">
        <v>493</v>
      </c>
      <c r="D586" s="57">
        <v>0</v>
      </c>
      <c r="E586" s="57">
        <v>0</v>
      </c>
      <c r="F586" s="57">
        <f>ROUND(Q$586,-2)</f>
        <v>0</v>
      </c>
      <c r="G586" s="57">
        <f>ROUND(Q$586,-2)</f>
        <v>0</v>
      </c>
      <c r="H586" s="57">
        <f>ROUND(Q$586,-2)</f>
        <v>0</v>
      </c>
      <c r="I586" s="57">
        <f>ROUND(Q$586,-2)</f>
        <v>0</v>
      </c>
      <c r="J586" s="57">
        <f>ROUND(Q$586,-2)</f>
        <v>0</v>
      </c>
      <c r="K586" s="57">
        <f>ROUND(Q$586,-2)</f>
        <v>0</v>
      </c>
      <c r="L586" s="57">
        <f>ROUND(Q$586,-2)</f>
        <v>0</v>
      </c>
      <c r="M586" s="57">
        <f>ROUND(Q$586,-2)</f>
        <v>0</v>
      </c>
      <c r="N586" s="57">
        <f>ROUND(Q$586,-2)</f>
        <v>0</v>
      </c>
      <c r="O586" s="63">
        <f>ROUND(Q$586,-2)</f>
        <v>0</v>
      </c>
      <c r="P586" s="47"/>
      <c r="Q586" s="45">
        <f t="shared" si="164"/>
        <v>0</v>
      </c>
      <c r="R586" s="47"/>
      <c r="S586" s="47"/>
      <c r="T586" s="47"/>
    </row>
    <row r="587" ht="24.75" customHeight="1" outlineLevel="1" spans="1:20">
      <c r="A587" s="19">
        <v>28115</v>
      </c>
      <c r="B587" s="20">
        <v>2953333</v>
      </c>
      <c r="C587" s="71" t="s">
        <v>494</v>
      </c>
      <c r="D587" s="57">
        <v>0</v>
      </c>
      <c r="E587" s="57">
        <v>0</v>
      </c>
      <c r="F587" s="57">
        <f>ROUND(Q$587,-2)</f>
        <v>0</v>
      </c>
      <c r="G587" s="57">
        <f>ROUND(Q$587,-2)</f>
        <v>0</v>
      </c>
      <c r="H587" s="57">
        <f>ROUND(Q$587,-2)</f>
        <v>0</v>
      </c>
      <c r="I587" s="57">
        <f>ROUND(Q$587,-2)</f>
        <v>0</v>
      </c>
      <c r="J587" s="57">
        <f>ROUND(Q$587,-2)</f>
        <v>0</v>
      </c>
      <c r="K587" s="57">
        <f>ROUND(Q$587,-2)</f>
        <v>0</v>
      </c>
      <c r="L587" s="57">
        <f>ROUND(Q$587,-2)</f>
        <v>0</v>
      </c>
      <c r="M587" s="57">
        <f>ROUND(Q$587,-2)</f>
        <v>0</v>
      </c>
      <c r="N587" s="57">
        <f>ROUND(Q$587,-2)</f>
        <v>0</v>
      </c>
      <c r="O587" s="63">
        <f>ROUND(Q$587,-2)</f>
        <v>0</v>
      </c>
      <c r="P587" s="47"/>
      <c r="Q587" s="45">
        <f t="shared" si="164"/>
        <v>0</v>
      </c>
      <c r="R587" s="47"/>
      <c r="S587" s="47"/>
      <c r="T587" s="47"/>
    </row>
    <row r="588" ht="24.75" customHeight="1" outlineLevel="1" spans="1:20">
      <c r="A588" s="19">
        <v>28116</v>
      </c>
      <c r="B588" s="20">
        <v>2953334</v>
      </c>
      <c r="C588" s="71" t="s">
        <v>495</v>
      </c>
      <c r="D588" s="57">
        <v>0</v>
      </c>
      <c r="E588" s="57">
        <v>0</v>
      </c>
      <c r="F588" s="57">
        <f>ROUND(Q$588,-2)</f>
        <v>0</v>
      </c>
      <c r="G588" s="57">
        <f>ROUND(Q$588,-2)</f>
        <v>0</v>
      </c>
      <c r="H588" s="57">
        <f>ROUND(Q$588,-2)</f>
        <v>0</v>
      </c>
      <c r="I588" s="57">
        <f>ROUND(Q$588,-2)</f>
        <v>0</v>
      </c>
      <c r="J588" s="57">
        <f>ROUND(Q$588,-2)</f>
        <v>0</v>
      </c>
      <c r="K588" s="57">
        <f>ROUND(Q$588,-2)</f>
        <v>0</v>
      </c>
      <c r="L588" s="57">
        <f>ROUND(Q$588,-2)</f>
        <v>0</v>
      </c>
      <c r="M588" s="57">
        <f>ROUND(Q$588,-2)</f>
        <v>0</v>
      </c>
      <c r="N588" s="57">
        <f>ROUND(Q$588,-2)</f>
        <v>0</v>
      </c>
      <c r="O588" s="63">
        <f>ROUND(Q$588,-2)</f>
        <v>0</v>
      </c>
      <c r="P588" s="47"/>
      <c r="Q588" s="45">
        <f t="shared" si="164"/>
        <v>0</v>
      </c>
      <c r="R588" s="47"/>
      <c r="S588" s="47"/>
      <c r="T588" s="47"/>
    </row>
    <row r="589" ht="24.75" customHeight="1" outlineLevel="1" spans="1:20">
      <c r="A589" s="19">
        <v>28117</v>
      </c>
      <c r="B589" s="20">
        <v>2953335</v>
      </c>
      <c r="C589" s="71" t="s">
        <v>496</v>
      </c>
      <c r="D589" s="57">
        <v>0</v>
      </c>
      <c r="E589" s="57">
        <v>0</v>
      </c>
      <c r="F589" s="57">
        <f>ROUND(Q$589,-2)</f>
        <v>0</v>
      </c>
      <c r="G589" s="57">
        <f>ROUND(Q$589,-2)</f>
        <v>0</v>
      </c>
      <c r="H589" s="57">
        <f>ROUND(Q$589,-2)</f>
        <v>0</v>
      </c>
      <c r="I589" s="57">
        <f>ROUND(Q$589,-2)</f>
        <v>0</v>
      </c>
      <c r="J589" s="57">
        <f>ROUND(Q$589,-2)</f>
        <v>0</v>
      </c>
      <c r="K589" s="57">
        <f>ROUND(Q$589,-2)</f>
        <v>0</v>
      </c>
      <c r="L589" s="57">
        <f>ROUND(Q$589,-2)</f>
        <v>0</v>
      </c>
      <c r="M589" s="57">
        <f>ROUND(Q$589,-2)</f>
        <v>0</v>
      </c>
      <c r="N589" s="57">
        <f>ROUND(Q$589,-2)</f>
        <v>0</v>
      </c>
      <c r="O589" s="63">
        <f>ROUND(Q$589,-2)</f>
        <v>0</v>
      </c>
      <c r="P589" s="47"/>
      <c r="Q589" s="45">
        <f t="shared" si="164"/>
        <v>0</v>
      </c>
      <c r="R589" s="47"/>
      <c r="S589" s="47"/>
      <c r="T589" s="47"/>
    </row>
    <row r="590" ht="24.75" customHeight="1" outlineLevel="1" spans="1:20">
      <c r="A590" s="19">
        <v>28118</v>
      </c>
      <c r="B590" s="20">
        <v>2953336</v>
      </c>
      <c r="C590" s="71" t="s">
        <v>497</v>
      </c>
      <c r="D590" s="57">
        <v>0</v>
      </c>
      <c r="E590" s="57">
        <v>0</v>
      </c>
      <c r="F590" s="57">
        <f>ROUND(Q$590,-2)</f>
        <v>0</v>
      </c>
      <c r="G590" s="57">
        <f>ROUND(Q$590,-2)</f>
        <v>0</v>
      </c>
      <c r="H590" s="57">
        <f>ROUND(Q$590,-2)</f>
        <v>0</v>
      </c>
      <c r="I590" s="57">
        <f>ROUND(Q$590,-2)</f>
        <v>0</v>
      </c>
      <c r="J590" s="57">
        <f>ROUND(Q$590,-2)</f>
        <v>0</v>
      </c>
      <c r="K590" s="57">
        <f>ROUND(Q$590,-2)</f>
        <v>0</v>
      </c>
      <c r="L590" s="57">
        <f>ROUND(Q$590,-2)</f>
        <v>0</v>
      </c>
      <c r="M590" s="57">
        <f>ROUND(Q$590,-2)</f>
        <v>0</v>
      </c>
      <c r="N590" s="57">
        <f>ROUND(Q$590,-2)</f>
        <v>0</v>
      </c>
      <c r="O590" s="63">
        <f>ROUND(Q$590,-2)</f>
        <v>0</v>
      </c>
      <c r="P590" s="47"/>
      <c r="Q590" s="45">
        <f t="shared" si="164"/>
        <v>0</v>
      </c>
      <c r="R590" s="47"/>
      <c r="S590" s="47"/>
      <c r="T590" s="47"/>
    </row>
    <row r="591" ht="24.75" customHeight="1" outlineLevel="1" spans="1:20">
      <c r="A591" s="19">
        <v>28119</v>
      </c>
      <c r="B591" s="20">
        <v>2953337</v>
      </c>
      <c r="C591" s="71" t="s">
        <v>498</v>
      </c>
      <c r="D591" s="57">
        <v>0</v>
      </c>
      <c r="E591" s="57">
        <v>0</v>
      </c>
      <c r="F591" s="57">
        <f>ROUND(Q$591,-2)</f>
        <v>0</v>
      </c>
      <c r="G591" s="57">
        <f>ROUND(Q$591,-2)</f>
        <v>0</v>
      </c>
      <c r="H591" s="57">
        <f>ROUND(Q$591,-2)</f>
        <v>0</v>
      </c>
      <c r="I591" s="57">
        <f>ROUND(Q$591,-2)</f>
        <v>0</v>
      </c>
      <c r="J591" s="57">
        <f>ROUND(Q$591,-2)</f>
        <v>0</v>
      </c>
      <c r="K591" s="57">
        <f>ROUND(Q$591,-2)</f>
        <v>0</v>
      </c>
      <c r="L591" s="57">
        <f>ROUND(Q$591,-2)</f>
        <v>0</v>
      </c>
      <c r="M591" s="57">
        <f>ROUND(Q$591,-2)</f>
        <v>0</v>
      </c>
      <c r="N591" s="57">
        <f>ROUND(Q$591,-2)</f>
        <v>0</v>
      </c>
      <c r="O591" s="63">
        <f>ROUND(Q$591,-2)</f>
        <v>0</v>
      </c>
      <c r="P591" s="47"/>
      <c r="Q591" s="45">
        <f t="shared" si="164"/>
        <v>0</v>
      </c>
      <c r="R591" s="47"/>
      <c r="S591" s="47"/>
      <c r="T591" s="47"/>
    </row>
    <row r="592" ht="24.75" customHeight="1" outlineLevel="1" spans="1:20">
      <c r="A592" s="19">
        <v>28120</v>
      </c>
      <c r="B592" s="20">
        <v>2953338</v>
      </c>
      <c r="C592" s="71" t="s">
        <v>499</v>
      </c>
      <c r="D592" s="57">
        <v>0</v>
      </c>
      <c r="E592" s="57">
        <v>0</v>
      </c>
      <c r="F592" s="57">
        <f>ROUND(Q$592,-2)</f>
        <v>0</v>
      </c>
      <c r="G592" s="57">
        <f>ROUND(Q$592,-2)</f>
        <v>0</v>
      </c>
      <c r="H592" s="57">
        <f>ROUND(Q$592,-2)</f>
        <v>0</v>
      </c>
      <c r="I592" s="57">
        <f>ROUND(Q$592,-2)</f>
        <v>0</v>
      </c>
      <c r="J592" s="57">
        <f>ROUND(Q$592,-2)</f>
        <v>0</v>
      </c>
      <c r="K592" s="57">
        <f>ROUND(Q$592,-2)</f>
        <v>0</v>
      </c>
      <c r="L592" s="57">
        <f>ROUND(Q$592,-2)</f>
        <v>0</v>
      </c>
      <c r="M592" s="57">
        <f>ROUND(Q$592,-2)</f>
        <v>0</v>
      </c>
      <c r="N592" s="57">
        <f>ROUND(Q$592,-2)</f>
        <v>0</v>
      </c>
      <c r="O592" s="63">
        <f>ROUND(Q$592,-2)</f>
        <v>0</v>
      </c>
      <c r="P592" s="47"/>
      <c r="Q592" s="45">
        <f t="shared" si="164"/>
        <v>0</v>
      </c>
      <c r="R592" s="47"/>
      <c r="S592" s="47"/>
      <c r="T592" s="47"/>
    </row>
    <row r="593" ht="24.75" customHeight="1" outlineLevel="1" spans="1:20">
      <c r="A593" s="19">
        <v>28121</v>
      </c>
      <c r="B593" s="20">
        <v>2953341</v>
      </c>
      <c r="C593" s="71" t="s">
        <v>500</v>
      </c>
      <c r="D593" s="57">
        <v>0</v>
      </c>
      <c r="E593" s="57">
        <v>0</v>
      </c>
      <c r="F593" s="57">
        <f>ROUND(Q$593,-2)</f>
        <v>0</v>
      </c>
      <c r="G593" s="57">
        <f>ROUND(Q$593,-2)</f>
        <v>0</v>
      </c>
      <c r="H593" s="57">
        <f>ROUND(Q$593,-2)</f>
        <v>0</v>
      </c>
      <c r="I593" s="57">
        <f>ROUND(Q$593,-2)</f>
        <v>0</v>
      </c>
      <c r="J593" s="57">
        <f>ROUND(Q$593,-2)</f>
        <v>0</v>
      </c>
      <c r="K593" s="57">
        <f>ROUND(Q$593,-2)</f>
        <v>0</v>
      </c>
      <c r="L593" s="57">
        <f>ROUND(Q$593,-2)</f>
        <v>0</v>
      </c>
      <c r="M593" s="57">
        <f>ROUND(Q$593,-2)</f>
        <v>0</v>
      </c>
      <c r="N593" s="57">
        <f>ROUND(Q$593,-2)</f>
        <v>0</v>
      </c>
      <c r="O593" s="63">
        <f>ROUND(Q$593,-2)</f>
        <v>0</v>
      </c>
      <c r="P593" s="47"/>
      <c r="Q593" s="45">
        <f t="shared" si="164"/>
        <v>0</v>
      </c>
      <c r="R593" s="47"/>
      <c r="S593" s="47"/>
      <c r="T593" s="47"/>
    </row>
    <row r="594" ht="24.75" customHeight="1" outlineLevel="1" spans="1:20">
      <c r="A594" s="19">
        <v>28122</v>
      </c>
      <c r="B594" s="20">
        <v>2953342</v>
      </c>
      <c r="C594" s="71" t="s">
        <v>501</v>
      </c>
      <c r="D594" s="57">
        <v>0</v>
      </c>
      <c r="E594" s="57">
        <v>0</v>
      </c>
      <c r="F594" s="57">
        <f>ROUND(Q$594,-2)</f>
        <v>0</v>
      </c>
      <c r="G594" s="57">
        <f>ROUND(Q$594,-2)</f>
        <v>0</v>
      </c>
      <c r="H594" s="57">
        <f>ROUND(Q$594,-2)</f>
        <v>0</v>
      </c>
      <c r="I594" s="57">
        <f>ROUND(Q$594,-2)</f>
        <v>0</v>
      </c>
      <c r="J594" s="57">
        <f>ROUND(Q$594,-2)</f>
        <v>0</v>
      </c>
      <c r="K594" s="57">
        <f>ROUND(Q$594,-2)</f>
        <v>0</v>
      </c>
      <c r="L594" s="57">
        <f>ROUND(Q$594,-2)</f>
        <v>0</v>
      </c>
      <c r="M594" s="57">
        <f>ROUND(Q$594,-2)</f>
        <v>0</v>
      </c>
      <c r="N594" s="57">
        <f>ROUND(Q$594,-2)</f>
        <v>0</v>
      </c>
      <c r="O594" s="63">
        <f>ROUND(Q$594,-2)</f>
        <v>0</v>
      </c>
      <c r="P594" s="47"/>
      <c r="Q594" s="45">
        <f t="shared" si="164"/>
        <v>0</v>
      </c>
      <c r="R594" s="47"/>
      <c r="S594" s="47"/>
      <c r="T594" s="47"/>
    </row>
    <row r="595" ht="24.75" customHeight="1" outlineLevel="1" spans="1:20">
      <c r="A595" s="19">
        <v>28123</v>
      </c>
      <c r="B595" s="20">
        <v>2953343</v>
      </c>
      <c r="C595" s="71" t="s">
        <v>502</v>
      </c>
      <c r="D595" s="57">
        <v>270.404</v>
      </c>
      <c r="E595" s="57">
        <v>281.61</v>
      </c>
      <c r="F595" s="57">
        <f>ROUND(Q$595,-2)</f>
        <v>300</v>
      </c>
      <c r="G595" s="57">
        <f>ROUND(Q$595,-2)</f>
        <v>300</v>
      </c>
      <c r="H595" s="57">
        <f>ROUND(Q$595,-2)</f>
        <v>300</v>
      </c>
      <c r="I595" s="57">
        <f>ROUND(Q$595,-2)</f>
        <v>300</v>
      </c>
      <c r="J595" s="57">
        <f>ROUND(Q$595,-2)</f>
        <v>300</v>
      </c>
      <c r="K595" s="57">
        <f>ROUND(Q$595,-2)</f>
        <v>300</v>
      </c>
      <c r="L595" s="57">
        <f>ROUND(Q$595,-2)</f>
        <v>300</v>
      </c>
      <c r="M595" s="57">
        <f>ROUND(Q$595,-2)</f>
        <v>300</v>
      </c>
      <c r="N595" s="57">
        <f>ROUND(Q$595,-2)</f>
        <v>300</v>
      </c>
      <c r="O595" s="63">
        <f>ROUND(Q$595,-2)</f>
        <v>300</v>
      </c>
      <c r="P595" s="47"/>
      <c r="Q595" s="45">
        <f t="shared" si="164"/>
        <v>281.61</v>
      </c>
      <c r="R595" s="47"/>
      <c r="S595" s="47"/>
      <c r="T595" s="47"/>
    </row>
    <row r="596" ht="24.75" customHeight="1" outlineLevel="1" spans="1:20">
      <c r="A596" s="19">
        <v>28124</v>
      </c>
      <c r="B596" s="20">
        <v>2953344</v>
      </c>
      <c r="C596" s="71" t="s">
        <v>503</v>
      </c>
      <c r="D596" s="57">
        <v>0</v>
      </c>
      <c r="E596" s="57">
        <v>0</v>
      </c>
      <c r="F596" s="57">
        <f>ROUND(Q$596,-2)</f>
        <v>0</v>
      </c>
      <c r="G596" s="57">
        <f>ROUND(Q$596,-2)</f>
        <v>0</v>
      </c>
      <c r="H596" s="57">
        <f>ROUND(Q$596,-2)</f>
        <v>0</v>
      </c>
      <c r="I596" s="57">
        <f>ROUND(Q$596,-2)</f>
        <v>0</v>
      </c>
      <c r="J596" s="57">
        <f>ROUND(Q$596,-2)</f>
        <v>0</v>
      </c>
      <c r="K596" s="57">
        <f>ROUND(Q$596,-2)</f>
        <v>0</v>
      </c>
      <c r="L596" s="57">
        <f>ROUND(Q$596,-2)</f>
        <v>0</v>
      </c>
      <c r="M596" s="57">
        <f>ROUND(Q$596,-2)</f>
        <v>0</v>
      </c>
      <c r="N596" s="57">
        <f>ROUND(Q$596,-2)</f>
        <v>0</v>
      </c>
      <c r="O596" s="63">
        <f>ROUND(Q$596,-2)</f>
        <v>0</v>
      </c>
      <c r="P596" s="47"/>
      <c r="Q596" s="45">
        <f t="shared" si="164"/>
        <v>0</v>
      </c>
      <c r="R596" s="47"/>
      <c r="S596" s="47"/>
      <c r="T596" s="47"/>
    </row>
    <row r="597" ht="24.75" customHeight="1" outlineLevel="1" spans="1:20">
      <c r="A597" s="19">
        <v>28125</v>
      </c>
      <c r="B597" s="20">
        <v>2953345</v>
      </c>
      <c r="C597" s="71" t="s">
        <v>504</v>
      </c>
      <c r="D597" s="57">
        <v>0</v>
      </c>
      <c r="E597" s="57">
        <v>0</v>
      </c>
      <c r="F597" s="57">
        <f>ROUND(Q$597,-2)</f>
        <v>0</v>
      </c>
      <c r="G597" s="57">
        <f>ROUND(Q$597,-2)</f>
        <v>0</v>
      </c>
      <c r="H597" s="57">
        <f>ROUND(Q$597,-2)</f>
        <v>0</v>
      </c>
      <c r="I597" s="57">
        <f>ROUND(Q$597,-2)</f>
        <v>0</v>
      </c>
      <c r="J597" s="57">
        <f>ROUND(Q$597,-2)</f>
        <v>0</v>
      </c>
      <c r="K597" s="57">
        <f>ROUND(Q$597,-2)</f>
        <v>0</v>
      </c>
      <c r="L597" s="57">
        <f>ROUND(Q$597,-2)</f>
        <v>0</v>
      </c>
      <c r="M597" s="57">
        <f>ROUND(Q$597,-2)</f>
        <v>0</v>
      </c>
      <c r="N597" s="57">
        <f>ROUND(Q$597,-2)</f>
        <v>0</v>
      </c>
      <c r="O597" s="63">
        <f>ROUND(Q$597,-2)</f>
        <v>0</v>
      </c>
      <c r="P597" s="47"/>
      <c r="Q597" s="45">
        <f t="shared" si="164"/>
        <v>0</v>
      </c>
      <c r="R597" s="47"/>
      <c r="S597" s="47"/>
      <c r="T597" s="47"/>
    </row>
    <row r="598" ht="24.75" customHeight="1" outlineLevel="1" spans="1:20">
      <c r="A598" s="19">
        <v>28126</v>
      </c>
      <c r="B598" s="20">
        <v>2953346</v>
      </c>
      <c r="C598" s="71" t="s">
        <v>505</v>
      </c>
      <c r="D598" s="57">
        <v>0</v>
      </c>
      <c r="E598" s="57">
        <v>0</v>
      </c>
      <c r="F598" s="57">
        <f>ROUND(Q$598,-2)</f>
        <v>0</v>
      </c>
      <c r="G598" s="57">
        <f>ROUND(Q$598,-2)</f>
        <v>0</v>
      </c>
      <c r="H598" s="57">
        <f>ROUND(Q$598,-2)</f>
        <v>0</v>
      </c>
      <c r="I598" s="57">
        <f>ROUND(Q$598,-2)</f>
        <v>0</v>
      </c>
      <c r="J598" s="57">
        <f>ROUND(Q$598,-2)</f>
        <v>0</v>
      </c>
      <c r="K598" s="57">
        <f>ROUND(Q$598,-2)</f>
        <v>0</v>
      </c>
      <c r="L598" s="57">
        <f>ROUND(Q$598,-2)</f>
        <v>0</v>
      </c>
      <c r="M598" s="57">
        <f>ROUND(Q$598,-2)</f>
        <v>0</v>
      </c>
      <c r="N598" s="57">
        <f>ROUND(Q$598,-2)</f>
        <v>0</v>
      </c>
      <c r="O598" s="63">
        <f>ROUND(Q$598,-2)</f>
        <v>0</v>
      </c>
      <c r="P598" s="47"/>
      <c r="Q598" s="45">
        <f t="shared" si="164"/>
        <v>0</v>
      </c>
      <c r="R598" s="47"/>
      <c r="S598" s="47"/>
      <c r="T598" s="47"/>
    </row>
    <row r="599" ht="24.75" customHeight="1" outlineLevel="1" spans="1:20">
      <c r="A599" s="19">
        <v>28451</v>
      </c>
      <c r="B599" s="20">
        <v>2953351</v>
      </c>
      <c r="C599" s="71" t="s">
        <v>506</v>
      </c>
      <c r="D599" s="57">
        <v>0</v>
      </c>
      <c r="E599" s="57">
        <v>0</v>
      </c>
      <c r="F599" s="57">
        <f>ROUND(Q$599,-2)</f>
        <v>0</v>
      </c>
      <c r="G599" s="57">
        <f>ROUND(Q$599,-2)</f>
        <v>0</v>
      </c>
      <c r="H599" s="57">
        <f>ROUND(Q$599,-2)</f>
        <v>0</v>
      </c>
      <c r="I599" s="57">
        <f>ROUND(Q$599,-2)</f>
        <v>0</v>
      </c>
      <c r="J599" s="57">
        <f>ROUND(Q$599,-2)</f>
        <v>0</v>
      </c>
      <c r="K599" s="57">
        <f>ROUND(Q$599,-2)</f>
        <v>0</v>
      </c>
      <c r="L599" s="57">
        <f>ROUND(Q$599,-2)</f>
        <v>0</v>
      </c>
      <c r="M599" s="57">
        <f>ROUND(Q$599,-2)</f>
        <v>0</v>
      </c>
      <c r="N599" s="57">
        <f>ROUND(Q$599,-2)</f>
        <v>0</v>
      </c>
      <c r="O599" s="63">
        <f>ROUND(Q$599,-2)</f>
        <v>0</v>
      </c>
      <c r="P599" s="47"/>
      <c r="Q599" s="45">
        <f t="shared" si="164"/>
        <v>0</v>
      </c>
      <c r="R599" s="47"/>
      <c r="S599" s="47"/>
      <c r="T599" s="47"/>
    </row>
    <row r="600" ht="24.75" customHeight="1" outlineLevel="1" spans="1:20">
      <c r="A600" s="19">
        <v>28200</v>
      </c>
      <c r="B600" s="20">
        <v>2955000</v>
      </c>
      <c r="C600" s="71" t="s">
        <v>507</v>
      </c>
      <c r="D600" s="57">
        <f t="shared" ref="D600:O600" si="169">+D601</f>
        <v>0</v>
      </c>
      <c r="E600" s="57">
        <f t="shared" si="169"/>
        <v>0</v>
      </c>
      <c r="F600" s="57">
        <f t="shared" si="169"/>
        <v>0</v>
      </c>
      <c r="G600" s="57">
        <f t="shared" si="169"/>
        <v>0</v>
      </c>
      <c r="H600" s="57">
        <f t="shared" si="169"/>
        <v>0</v>
      </c>
      <c r="I600" s="57">
        <f t="shared" si="169"/>
        <v>0</v>
      </c>
      <c r="J600" s="57">
        <f t="shared" si="169"/>
        <v>0</v>
      </c>
      <c r="K600" s="57">
        <f t="shared" si="169"/>
        <v>0</v>
      </c>
      <c r="L600" s="57">
        <f t="shared" si="169"/>
        <v>0</v>
      </c>
      <c r="M600" s="57">
        <f t="shared" si="169"/>
        <v>0</v>
      </c>
      <c r="N600" s="57">
        <f t="shared" si="169"/>
        <v>0</v>
      </c>
      <c r="O600" s="63">
        <f t="shared" si="169"/>
        <v>0</v>
      </c>
      <c r="P600" s="47"/>
      <c r="Q600" s="45">
        <f t="shared" si="164"/>
        <v>0</v>
      </c>
      <c r="R600" s="47"/>
      <c r="S600" s="47"/>
      <c r="T600" s="47"/>
    </row>
    <row r="601" ht="24.75" customHeight="1" outlineLevel="1" spans="1:20">
      <c r="A601" s="19">
        <v>28210</v>
      </c>
      <c r="B601" s="20">
        <v>2955011</v>
      </c>
      <c r="C601" s="71" t="s">
        <v>508</v>
      </c>
      <c r="D601" s="57">
        <v>0</v>
      </c>
      <c r="E601" s="57">
        <v>0</v>
      </c>
      <c r="F601" s="57">
        <f>ROUND(Q$601,-2)</f>
        <v>0</v>
      </c>
      <c r="G601" s="57">
        <f>ROUND(Q$601,-2)</f>
        <v>0</v>
      </c>
      <c r="H601" s="57">
        <f>ROUND(Q$601,-2)</f>
        <v>0</v>
      </c>
      <c r="I601" s="57">
        <f>ROUND(Q$601,-2)</f>
        <v>0</v>
      </c>
      <c r="J601" s="57">
        <f>ROUND(Q$601,-2)</f>
        <v>0</v>
      </c>
      <c r="K601" s="57">
        <f>ROUND(Q$601,-2)</f>
        <v>0</v>
      </c>
      <c r="L601" s="57">
        <f>ROUND(Q$601,-2)</f>
        <v>0</v>
      </c>
      <c r="M601" s="57">
        <f>ROUND(Q$601,-2)</f>
        <v>0</v>
      </c>
      <c r="N601" s="57">
        <f>ROUND(Q$601,-2)</f>
        <v>0</v>
      </c>
      <c r="O601" s="63">
        <f>ROUND(Q$601,-2)</f>
        <v>0</v>
      </c>
      <c r="P601" s="47"/>
      <c r="Q601" s="45">
        <f t="shared" si="164"/>
        <v>0</v>
      </c>
      <c r="R601" s="47"/>
      <c r="S601" s="47"/>
      <c r="T601" s="47"/>
    </row>
    <row r="602" ht="24.75" customHeight="1" outlineLevel="1" spans="1:20">
      <c r="A602" s="19">
        <v>28250</v>
      </c>
      <c r="B602" s="20">
        <v>2956000</v>
      </c>
      <c r="C602" s="71" t="s">
        <v>509</v>
      </c>
      <c r="D602" s="57">
        <f t="shared" ref="D602:O602" si="170">+D603</f>
        <v>0</v>
      </c>
      <c r="E602" s="57">
        <f t="shared" si="170"/>
        <v>0</v>
      </c>
      <c r="F602" s="57">
        <f t="shared" si="170"/>
        <v>0</v>
      </c>
      <c r="G602" s="57">
        <f t="shared" si="170"/>
        <v>0</v>
      </c>
      <c r="H602" s="57">
        <f t="shared" si="170"/>
        <v>0</v>
      </c>
      <c r="I602" s="57">
        <f t="shared" si="170"/>
        <v>0</v>
      </c>
      <c r="J602" s="57">
        <f t="shared" si="170"/>
        <v>0</v>
      </c>
      <c r="K602" s="57">
        <f t="shared" si="170"/>
        <v>0</v>
      </c>
      <c r="L602" s="57">
        <f t="shared" si="170"/>
        <v>0</v>
      </c>
      <c r="M602" s="57">
        <f t="shared" si="170"/>
        <v>0</v>
      </c>
      <c r="N602" s="57">
        <f t="shared" si="170"/>
        <v>0</v>
      </c>
      <c r="O602" s="63">
        <f t="shared" si="170"/>
        <v>0</v>
      </c>
      <c r="P602" s="47"/>
      <c r="Q602" s="45">
        <f t="shared" si="164"/>
        <v>0</v>
      </c>
      <c r="R602" s="47"/>
      <c r="S602" s="47"/>
      <c r="T602" s="47"/>
    </row>
    <row r="603" ht="24.75" customHeight="1" outlineLevel="1" spans="1:20">
      <c r="A603" s="19">
        <v>28251</v>
      </c>
      <c r="B603" s="20">
        <v>2956011</v>
      </c>
      <c r="C603" s="71" t="s">
        <v>510</v>
      </c>
      <c r="D603" s="57">
        <v>0</v>
      </c>
      <c r="E603" s="57">
        <v>0</v>
      </c>
      <c r="F603" s="57">
        <f>ROUND(Q$603,-2)</f>
        <v>0</v>
      </c>
      <c r="G603" s="57">
        <f>ROUND(Q$603,-2)</f>
        <v>0</v>
      </c>
      <c r="H603" s="57">
        <f>ROUND(Q$603,-2)</f>
        <v>0</v>
      </c>
      <c r="I603" s="57">
        <f>ROUND(Q$603,-2)</f>
        <v>0</v>
      </c>
      <c r="J603" s="57">
        <f>ROUND(Q$603,-2)</f>
        <v>0</v>
      </c>
      <c r="K603" s="57">
        <f>ROUND(Q$603,-2)</f>
        <v>0</v>
      </c>
      <c r="L603" s="57">
        <f>ROUND(Q$603,-2)</f>
        <v>0</v>
      </c>
      <c r="M603" s="57">
        <f>ROUND(Q$603,-2)</f>
        <v>0</v>
      </c>
      <c r="N603" s="57">
        <f>ROUND(Q$603,-2)</f>
        <v>0</v>
      </c>
      <c r="O603" s="63">
        <f>ROUND(Q$603,-2)</f>
        <v>0</v>
      </c>
      <c r="P603" s="47"/>
      <c r="Q603" s="45">
        <f t="shared" si="164"/>
        <v>0</v>
      </c>
      <c r="R603" s="47"/>
      <c r="S603" s="47"/>
      <c r="T603" s="47"/>
    </row>
    <row r="604" ht="24.75" customHeight="1" outlineLevel="1" spans="1:20">
      <c r="A604" s="19">
        <v>28300</v>
      </c>
      <c r="B604" s="20">
        <v>2957000</v>
      </c>
      <c r="C604" s="71" t="s">
        <v>511</v>
      </c>
      <c r="D604" s="57">
        <f t="shared" ref="D604:O604" si="171">+D605+D606+D609+D607</f>
        <v>491072.486</v>
      </c>
      <c r="E604" s="57">
        <f t="shared" si="171"/>
        <v>455369.13</v>
      </c>
      <c r="F604" s="57">
        <f t="shared" si="171"/>
        <v>455400</v>
      </c>
      <c r="G604" s="57">
        <f t="shared" si="171"/>
        <v>455400</v>
      </c>
      <c r="H604" s="57">
        <f t="shared" si="171"/>
        <v>455400</v>
      </c>
      <c r="I604" s="57">
        <f t="shared" si="171"/>
        <v>455400</v>
      </c>
      <c r="J604" s="57">
        <f t="shared" si="171"/>
        <v>455400</v>
      </c>
      <c r="K604" s="57">
        <f t="shared" si="171"/>
        <v>455400</v>
      </c>
      <c r="L604" s="57">
        <f t="shared" si="171"/>
        <v>455400</v>
      </c>
      <c r="M604" s="57">
        <f t="shared" si="171"/>
        <v>455400</v>
      </c>
      <c r="N604" s="57">
        <f t="shared" si="171"/>
        <v>455400</v>
      </c>
      <c r="O604" s="63">
        <f t="shared" si="171"/>
        <v>455400</v>
      </c>
      <c r="P604" s="47"/>
      <c r="Q604" s="45">
        <f t="shared" si="164"/>
        <v>455369.13</v>
      </c>
      <c r="R604" s="47"/>
      <c r="S604" s="47"/>
      <c r="T604" s="47"/>
    </row>
    <row r="605" ht="24.75" customHeight="1" outlineLevel="1" spans="1:20">
      <c r="A605" s="19">
        <v>28305</v>
      </c>
      <c r="B605" s="20">
        <v>2957011</v>
      </c>
      <c r="C605" s="71" t="s">
        <v>512</v>
      </c>
      <c r="D605" s="57">
        <v>0</v>
      </c>
      <c r="E605" s="57">
        <v>0</v>
      </c>
      <c r="F605" s="57">
        <f>ROUND(Q$605,-2)</f>
        <v>0</v>
      </c>
      <c r="G605" s="57">
        <f>ROUND(Q$605,-2)</f>
        <v>0</v>
      </c>
      <c r="H605" s="57">
        <f>ROUND(Q$605,-2)</f>
        <v>0</v>
      </c>
      <c r="I605" s="57">
        <f>ROUND(Q$605,-2)</f>
        <v>0</v>
      </c>
      <c r="J605" s="57">
        <f>ROUND(Q$605,-2)</f>
        <v>0</v>
      </c>
      <c r="K605" s="57">
        <f>ROUND(Q$605,-2)</f>
        <v>0</v>
      </c>
      <c r="L605" s="57">
        <f>ROUND(Q$605,-2)</f>
        <v>0</v>
      </c>
      <c r="M605" s="57">
        <f>ROUND(Q$605,-2)</f>
        <v>0</v>
      </c>
      <c r="N605" s="57">
        <f>ROUND(Q$605,-2)</f>
        <v>0</v>
      </c>
      <c r="O605" s="63">
        <f>ROUND(Q$605,-2)</f>
        <v>0</v>
      </c>
      <c r="P605" s="47"/>
      <c r="Q605" s="45">
        <f t="shared" si="164"/>
        <v>0</v>
      </c>
      <c r="R605" s="47"/>
      <c r="S605" s="47"/>
      <c r="T605" s="47"/>
    </row>
    <row r="606" ht="24.75" customHeight="1" outlineLevel="1" spans="1:20">
      <c r="A606" s="19">
        <v>28326</v>
      </c>
      <c r="B606" s="20">
        <v>2957015</v>
      </c>
      <c r="C606" s="71" t="s">
        <v>513</v>
      </c>
      <c r="D606" s="57">
        <v>0</v>
      </c>
      <c r="E606" s="57">
        <v>0</v>
      </c>
      <c r="F606" s="57">
        <f>ROUND(Q$606,-2)</f>
        <v>0</v>
      </c>
      <c r="G606" s="57">
        <f>ROUND(Q$606,-2)</f>
        <v>0</v>
      </c>
      <c r="H606" s="57">
        <f>ROUND(Q$606,-2)</f>
        <v>0</v>
      </c>
      <c r="I606" s="57">
        <f>ROUND(Q$606,-2)</f>
        <v>0</v>
      </c>
      <c r="J606" s="57">
        <f>ROUND(Q$606,-2)</f>
        <v>0</v>
      </c>
      <c r="K606" s="57">
        <f>ROUND(Q$606,-2)</f>
        <v>0</v>
      </c>
      <c r="L606" s="57">
        <f>ROUND(Q$606,-2)</f>
        <v>0</v>
      </c>
      <c r="M606" s="57">
        <f>ROUND(Q$606,-2)</f>
        <v>0</v>
      </c>
      <c r="N606" s="57">
        <f>ROUND(Q$606,-2)</f>
        <v>0</v>
      </c>
      <c r="O606" s="63">
        <f>ROUND(Q$606,-2)</f>
        <v>0</v>
      </c>
      <c r="P606" s="47"/>
      <c r="Q606" s="45">
        <f t="shared" si="164"/>
        <v>0</v>
      </c>
      <c r="R606" s="47"/>
      <c r="S606" s="47"/>
      <c r="T606" s="47"/>
    </row>
    <row r="607" ht="24.75" customHeight="1" outlineLevel="1" spans="1:20">
      <c r="A607" s="19">
        <v>28310</v>
      </c>
      <c r="B607" s="20">
        <v>2957100</v>
      </c>
      <c r="C607" s="71" t="s">
        <v>514</v>
      </c>
      <c r="D607" s="57">
        <f t="shared" ref="D607:O607" si="172">+D608</f>
        <v>0</v>
      </c>
      <c r="E607" s="57">
        <f t="shared" si="172"/>
        <v>0</v>
      </c>
      <c r="F607" s="57">
        <f t="shared" si="172"/>
        <v>0</v>
      </c>
      <c r="G607" s="57">
        <f t="shared" si="172"/>
        <v>0</v>
      </c>
      <c r="H607" s="57">
        <f t="shared" si="172"/>
        <v>0</v>
      </c>
      <c r="I607" s="57">
        <f t="shared" si="172"/>
        <v>0</v>
      </c>
      <c r="J607" s="57">
        <f t="shared" si="172"/>
        <v>0</v>
      </c>
      <c r="K607" s="57">
        <f t="shared" si="172"/>
        <v>0</v>
      </c>
      <c r="L607" s="57">
        <f t="shared" si="172"/>
        <v>0</v>
      </c>
      <c r="M607" s="57">
        <f t="shared" si="172"/>
        <v>0</v>
      </c>
      <c r="N607" s="57">
        <f t="shared" si="172"/>
        <v>0</v>
      </c>
      <c r="O607" s="63">
        <f t="shared" si="172"/>
        <v>0</v>
      </c>
      <c r="P607" s="47"/>
      <c r="Q607" s="45">
        <f t="shared" ref="Q607:Q670" si="173">+E607</f>
        <v>0</v>
      </c>
      <c r="R607" s="47"/>
      <c r="S607" s="47"/>
      <c r="T607" s="47"/>
    </row>
    <row r="608" ht="24.75" customHeight="1" outlineLevel="1" spans="1:20">
      <c r="A608" s="19">
        <v>28311</v>
      </c>
      <c r="B608" s="20">
        <v>2957111</v>
      </c>
      <c r="C608" s="71" t="s">
        <v>515</v>
      </c>
      <c r="D608" s="57">
        <v>0</v>
      </c>
      <c r="E608" s="57">
        <v>0</v>
      </c>
      <c r="F608" s="57">
        <f>ROUND(Q$608,-2)</f>
        <v>0</v>
      </c>
      <c r="G608" s="57">
        <f>ROUND(Q$608,-2)</f>
        <v>0</v>
      </c>
      <c r="H608" s="57">
        <f>ROUND(Q$608,-2)</f>
        <v>0</v>
      </c>
      <c r="I608" s="57">
        <f>ROUND(Q$608,-2)</f>
        <v>0</v>
      </c>
      <c r="J608" s="57">
        <f>ROUND(Q$608,-2)</f>
        <v>0</v>
      </c>
      <c r="K608" s="57">
        <f>ROUND(Q$608,-2)</f>
        <v>0</v>
      </c>
      <c r="L608" s="57">
        <f>ROUND(Q$608,-2)</f>
        <v>0</v>
      </c>
      <c r="M608" s="57">
        <f>ROUND(Q$608,-2)</f>
        <v>0</v>
      </c>
      <c r="N608" s="57">
        <f>ROUND(Q$608,-2)</f>
        <v>0</v>
      </c>
      <c r="O608" s="63">
        <f>ROUND(Q$608,-2)</f>
        <v>0</v>
      </c>
      <c r="P608" s="47"/>
      <c r="Q608" s="45">
        <f t="shared" si="173"/>
        <v>0</v>
      </c>
      <c r="R608" s="47"/>
      <c r="S608" s="47"/>
      <c r="T608" s="47"/>
    </row>
    <row r="609" ht="24.75" customHeight="1" outlineLevel="1" spans="1:20">
      <c r="A609" s="19">
        <v>28320</v>
      </c>
      <c r="B609" s="20">
        <v>2957500</v>
      </c>
      <c r="C609" s="71" t="s">
        <v>516</v>
      </c>
      <c r="D609" s="57">
        <f t="shared" ref="D609:O609" si="174">+SUM(D610:D615)</f>
        <v>491072.486</v>
      </c>
      <c r="E609" s="57">
        <f t="shared" si="174"/>
        <v>455369.13</v>
      </c>
      <c r="F609" s="57">
        <f t="shared" si="174"/>
        <v>455400</v>
      </c>
      <c r="G609" s="57">
        <f t="shared" si="174"/>
        <v>455400</v>
      </c>
      <c r="H609" s="57">
        <f t="shared" si="174"/>
        <v>455400</v>
      </c>
      <c r="I609" s="57">
        <f t="shared" si="174"/>
        <v>455400</v>
      </c>
      <c r="J609" s="57">
        <f t="shared" si="174"/>
        <v>455400</v>
      </c>
      <c r="K609" s="57">
        <f t="shared" si="174"/>
        <v>455400</v>
      </c>
      <c r="L609" s="57">
        <f t="shared" si="174"/>
        <v>455400</v>
      </c>
      <c r="M609" s="57">
        <f t="shared" si="174"/>
        <v>455400</v>
      </c>
      <c r="N609" s="57">
        <f t="shared" si="174"/>
        <v>455400</v>
      </c>
      <c r="O609" s="63">
        <f t="shared" si="174"/>
        <v>455400</v>
      </c>
      <c r="P609" s="47"/>
      <c r="Q609" s="45">
        <f t="shared" si="173"/>
        <v>455369.13</v>
      </c>
      <c r="R609" s="47"/>
      <c r="S609" s="47"/>
      <c r="T609" s="47"/>
    </row>
    <row r="610" ht="24.75" customHeight="1" outlineLevel="1" spans="1:20">
      <c r="A610" s="19">
        <v>28321</v>
      </c>
      <c r="B610" s="20">
        <v>2957511</v>
      </c>
      <c r="C610" s="71" t="s">
        <v>517</v>
      </c>
      <c r="D610" s="57">
        <v>491072.486</v>
      </c>
      <c r="E610" s="57">
        <v>455369.13</v>
      </c>
      <c r="F610" s="57">
        <f>ROUND(Q$610,-2)</f>
        <v>455400</v>
      </c>
      <c r="G610" s="57">
        <f>ROUND(Q$610,-2)</f>
        <v>455400</v>
      </c>
      <c r="H610" s="57">
        <f>ROUND(Q$610,-2)</f>
        <v>455400</v>
      </c>
      <c r="I610" s="57">
        <f>ROUND(Q$610,-2)</f>
        <v>455400</v>
      </c>
      <c r="J610" s="57">
        <f>ROUND(Q$610,-2)</f>
        <v>455400</v>
      </c>
      <c r="K610" s="57">
        <f>ROUND(Q$610,-2)</f>
        <v>455400</v>
      </c>
      <c r="L610" s="57">
        <f>ROUND(Q$610,-2)</f>
        <v>455400</v>
      </c>
      <c r="M610" s="57">
        <f>ROUND(Q$610,-2)</f>
        <v>455400</v>
      </c>
      <c r="N610" s="57">
        <f>ROUND(Q$610,-2)</f>
        <v>455400</v>
      </c>
      <c r="O610" s="63">
        <f>ROUND(Q$610,-2)</f>
        <v>455400</v>
      </c>
      <c r="P610" s="47"/>
      <c r="Q610" s="45">
        <f t="shared" si="173"/>
        <v>455369.13</v>
      </c>
      <c r="R610" s="47"/>
      <c r="S610" s="47"/>
      <c r="T610" s="47"/>
    </row>
    <row r="611" ht="24.75" customHeight="1" outlineLevel="1" spans="1:20">
      <c r="A611" s="19">
        <v>28322</v>
      </c>
      <c r="B611" s="20">
        <v>2957512</v>
      </c>
      <c r="C611" s="71" t="s">
        <v>518</v>
      </c>
      <c r="D611" s="57">
        <v>0</v>
      </c>
      <c r="E611" s="57">
        <v>0</v>
      </c>
      <c r="F611" s="57">
        <f>ROUND(Q$611,-2)</f>
        <v>0</v>
      </c>
      <c r="G611" s="57">
        <f>ROUND(Q$611,-2)</f>
        <v>0</v>
      </c>
      <c r="H611" s="57">
        <f>ROUND(Q$611,-2)</f>
        <v>0</v>
      </c>
      <c r="I611" s="57">
        <f>ROUND(Q$611,-2)</f>
        <v>0</v>
      </c>
      <c r="J611" s="57">
        <f>ROUND(Q$611,-2)</f>
        <v>0</v>
      </c>
      <c r="K611" s="57">
        <f>ROUND(Q$611,-2)</f>
        <v>0</v>
      </c>
      <c r="L611" s="57">
        <f>ROUND(Q$611,-2)</f>
        <v>0</v>
      </c>
      <c r="M611" s="57">
        <f>ROUND(Q$611,-2)</f>
        <v>0</v>
      </c>
      <c r="N611" s="57">
        <f>ROUND(Q$611,-2)</f>
        <v>0</v>
      </c>
      <c r="O611" s="63">
        <f>ROUND(Q$611,-2)</f>
        <v>0</v>
      </c>
      <c r="P611" s="47"/>
      <c r="Q611" s="45">
        <f t="shared" si="173"/>
        <v>0</v>
      </c>
      <c r="R611" s="47"/>
      <c r="S611" s="47"/>
      <c r="T611" s="47"/>
    </row>
    <row r="612" ht="24.75" customHeight="1" outlineLevel="1" spans="1:20">
      <c r="A612" s="19">
        <v>28323</v>
      </c>
      <c r="B612" s="20">
        <v>2957513</v>
      </c>
      <c r="C612" s="71" t="s">
        <v>519</v>
      </c>
      <c r="D612" s="57">
        <v>0</v>
      </c>
      <c r="E612" s="57">
        <v>0</v>
      </c>
      <c r="F612" s="57">
        <f>ROUND(Q$612,-2)</f>
        <v>0</v>
      </c>
      <c r="G612" s="57">
        <f>ROUND(Q$612,-2)</f>
        <v>0</v>
      </c>
      <c r="H612" s="57">
        <f>ROUND(Q$612,-2)</f>
        <v>0</v>
      </c>
      <c r="I612" s="57">
        <f>ROUND(Q$612,-2)</f>
        <v>0</v>
      </c>
      <c r="J612" s="57">
        <f>ROUND(Q$612,-2)</f>
        <v>0</v>
      </c>
      <c r="K612" s="57">
        <f>ROUND(Q$612,-2)</f>
        <v>0</v>
      </c>
      <c r="L612" s="57">
        <f>ROUND(Q$612,-2)</f>
        <v>0</v>
      </c>
      <c r="M612" s="57">
        <f>ROUND(Q$612,-2)</f>
        <v>0</v>
      </c>
      <c r="N612" s="57">
        <f>ROUND(Q$612,-2)</f>
        <v>0</v>
      </c>
      <c r="O612" s="63">
        <f>ROUND(Q$612,-2)</f>
        <v>0</v>
      </c>
      <c r="P612" s="47"/>
      <c r="Q612" s="45">
        <f t="shared" si="173"/>
        <v>0</v>
      </c>
      <c r="R612" s="47"/>
      <c r="S612" s="47"/>
      <c r="T612" s="47"/>
    </row>
    <row r="613" ht="24.75" customHeight="1" outlineLevel="1" spans="1:20">
      <c r="A613" s="19">
        <v>28325</v>
      </c>
      <c r="B613" s="20">
        <v>2957514</v>
      </c>
      <c r="C613" s="71" t="s">
        <v>520</v>
      </c>
      <c r="D613" s="57">
        <v>0</v>
      </c>
      <c r="E613" s="57">
        <v>0</v>
      </c>
      <c r="F613" s="57">
        <f>ROUND(Q$613,-2)</f>
        <v>0</v>
      </c>
      <c r="G613" s="57">
        <f>ROUND(Q$613,-2)</f>
        <v>0</v>
      </c>
      <c r="H613" s="57">
        <f>ROUND(Q$613,-2)</f>
        <v>0</v>
      </c>
      <c r="I613" s="57">
        <f>ROUND(Q$613,-2)</f>
        <v>0</v>
      </c>
      <c r="J613" s="57">
        <f>ROUND(Q$613,-2)</f>
        <v>0</v>
      </c>
      <c r="K613" s="57">
        <f>ROUND(Q$613,-2)</f>
        <v>0</v>
      </c>
      <c r="L613" s="57">
        <f>ROUND(Q$613,-2)</f>
        <v>0</v>
      </c>
      <c r="M613" s="57">
        <f>ROUND(Q$613,-2)</f>
        <v>0</v>
      </c>
      <c r="N613" s="57">
        <f>ROUND(Q$613,-2)</f>
        <v>0</v>
      </c>
      <c r="O613" s="63">
        <f>ROUND(Q$613,-2)</f>
        <v>0</v>
      </c>
      <c r="P613" s="47"/>
      <c r="Q613" s="45">
        <f t="shared" si="173"/>
        <v>0</v>
      </c>
      <c r="R613" s="47"/>
      <c r="S613" s="47"/>
      <c r="T613" s="47"/>
    </row>
    <row r="614" ht="24.75" customHeight="1" outlineLevel="1" spans="1:20">
      <c r="A614" s="19">
        <v>28324</v>
      </c>
      <c r="B614" s="20">
        <v>2957519</v>
      </c>
      <c r="C614" s="71" t="s">
        <v>521</v>
      </c>
      <c r="D614" s="57">
        <v>0</v>
      </c>
      <c r="E614" s="57">
        <v>0</v>
      </c>
      <c r="F614" s="57">
        <f>ROUND(Q$614,-2)</f>
        <v>0</v>
      </c>
      <c r="G614" s="57">
        <f>ROUND(Q$614,-2)</f>
        <v>0</v>
      </c>
      <c r="H614" s="57">
        <f>ROUND(Q$614,-2)</f>
        <v>0</v>
      </c>
      <c r="I614" s="57">
        <f>ROUND(Q$614,-2)</f>
        <v>0</v>
      </c>
      <c r="J614" s="57">
        <f>ROUND(Q$614,-2)</f>
        <v>0</v>
      </c>
      <c r="K614" s="57">
        <f>ROUND(Q$614,-2)</f>
        <v>0</v>
      </c>
      <c r="L614" s="57">
        <f>ROUND(Q$614,-2)</f>
        <v>0</v>
      </c>
      <c r="M614" s="57">
        <f>ROUND(Q$614,-2)</f>
        <v>0</v>
      </c>
      <c r="N614" s="57">
        <f>ROUND(Q$614,-2)</f>
        <v>0</v>
      </c>
      <c r="O614" s="63">
        <f>ROUND(Q$614,-2)</f>
        <v>0</v>
      </c>
      <c r="P614" s="47"/>
      <c r="Q614" s="45">
        <f t="shared" si="173"/>
        <v>0</v>
      </c>
      <c r="R614" s="47"/>
      <c r="S614" s="47"/>
      <c r="T614" s="47"/>
    </row>
    <row r="615" ht="24.75" customHeight="1" outlineLevel="1" spans="1:20">
      <c r="A615" s="19">
        <v>28349</v>
      </c>
      <c r="B615" s="20">
        <v>2957589</v>
      </c>
      <c r="C615" s="71" t="s">
        <v>165</v>
      </c>
      <c r="D615" s="57">
        <v>0</v>
      </c>
      <c r="E615" s="57">
        <v>0</v>
      </c>
      <c r="F615" s="57">
        <f>ROUND(Q$615,-2)</f>
        <v>0</v>
      </c>
      <c r="G615" s="57">
        <f>ROUND(Q$615,-2)</f>
        <v>0</v>
      </c>
      <c r="H615" s="57">
        <f>ROUND(Q$615,-2)</f>
        <v>0</v>
      </c>
      <c r="I615" s="57">
        <f>ROUND(Q$615,-2)</f>
        <v>0</v>
      </c>
      <c r="J615" s="57">
        <f>ROUND(Q$615,-2)</f>
        <v>0</v>
      </c>
      <c r="K615" s="57">
        <f>ROUND(Q$615,-2)</f>
        <v>0</v>
      </c>
      <c r="L615" s="57">
        <f>ROUND(Q$615,-2)</f>
        <v>0</v>
      </c>
      <c r="M615" s="57">
        <f>ROUND(Q$615,-2)</f>
        <v>0</v>
      </c>
      <c r="N615" s="57">
        <f>ROUND(Q$615,-2)</f>
        <v>0</v>
      </c>
      <c r="O615" s="63">
        <f>ROUND(Q$615,-2)</f>
        <v>0</v>
      </c>
      <c r="P615" s="47"/>
      <c r="Q615" s="45">
        <f t="shared" si="173"/>
        <v>0</v>
      </c>
      <c r="R615" s="47"/>
      <c r="S615" s="47"/>
      <c r="T615" s="47"/>
    </row>
    <row r="616" ht="24.75" customHeight="1" outlineLevel="1" spans="1:20">
      <c r="A616" s="19">
        <v>28350</v>
      </c>
      <c r="B616" s="20">
        <v>2958000</v>
      </c>
      <c r="C616" s="71" t="s">
        <v>522</v>
      </c>
      <c r="D616" s="57">
        <f t="shared" ref="D616:O616" si="175">+D617+D622</f>
        <v>13289.366</v>
      </c>
      <c r="E616" s="57">
        <f t="shared" si="175"/>
        <v>388369.482</v>
      </c>
      <c r="F616" s="57">
        <f t="shared" si="175"/>
        <v>388400</v>
      </c>
      <c r="G616" s="57">
        <f t="shared" si="175"/>
        <v>388400</v>
      </c>
      <c r="H616" s="57">
        <f t="shared" si="175"/>
        <v>388400</v>
      </c>
      <c r="I616" s="57">
        <f t="shared" si="175"/>
        <v>388400</v>
      </c>
      <c r="J616" s="57">
        <f t="shared" si="175"/>
        <v>388400</v>
      </c>
      <c r="K616" s="57">
        <f t="shared" si="175"/>
        <v>388400</v>
      </c>
      <c r="L616" s="57">
        <f t="shared" si="175"/>
        <v>388400</v>
      </c>
      <c r="M616" s="57">
        <f t="shared" si="175"/>
        <v>388400</v>
      </c>
      <c r="N616" s="57">
        <f t="shared" si="175"/>
        <v>388400</v>
      </c>
      <c r="O616" s="63">
        <f t="shared" si="175"/>
        <v>388400</v>
      </c>
      <c r="P616" s="47"/>
      <c r="Q616" s="45">
        <f t="shared" si="173"/>
        <v>388369.482</v>
      </c>
      <c r="R616" s="47"/>
      <c r="S616" s="47"/>
      <c r="T616" s="47"/>
    </row>
    <row r="617" ht="24.75" customHeight="1" outlineLevel="1" spans="1:20">
      <c r="A617" s="19"/>
      <c r="B617" s="20">
        <v>2958100</v>
      </c>
      <c r="C617" s="71" t="s">
        <v>523</v>
      </c>
      <c r="D617" s="57">
        <f t="shared" ref="D617:O617" si="176">+SUM(D618:D621)</f>
        <v>13289.366</v>
      </c>
      <c r="E617" s="57">
        <f t="shared" si="176"/>
        <v>388369.482</v>
      </c>
      <c r="F617" s="57">
        <f t="shared" si="176"/>
        <v>388400</v>
      </c>
      <c r="G617" s="57">
        <f t="shared" si="176"/>
        <v>388400</v>
      </c>
      <c r="H617" s="57">
        <f t="shared" si="176"/>
        <v>388400</v>
      </c>
      <c r="I617" s="57">
        <f t="shared" si="176"/>
        <v>388400</v>
      </c>
      <c r="J617" s="57">
        <f t="shared" si="176"/>
        <v>388400</v>
      </c>
      <c r="K617" s="57">
        <f t="shared" si="176"/>
        <v>388400</v>
      </c>
      <c r="L617" s="57">
        <f t="shared" si="176"/>
        <v>388400</v>
      </c>
      <c r="M617" s="57">
        <f t="shared" si="176"/>
        <v>388400</v>
      </c>
      <c r="N617" s="57">
        <f t="shared" si="176"/>
        <v>388400</v>
      </c>
      <c r="O617" s="63">
        <f t="shared" si="176"/>
        <v>388400</v>
      </c>
      <c r="P617" s="47"/>
      <c r="Q617" s="45">
        <f t="shared" si="173"/>
        <v>388369.482</v>
      </c>
      <c r="R617" s="47"/>
      <c r="S617" s="47"/>
      <c r="T617" s="47"/>
    </row>
    <row r="618" ht="24.75" customHeight="1" outlineLevel="1" spans="1:20">
      <c r="A618" s="19">
        <v>28351</v>
      </c>
      <c r="B618" s="20">
        <v>2958111</v>
      </c>
      <c r="C618" s="71" t="s">
        <v>524</v>
      </c>
      <c r="D618" s="57">
        <v>13289.366</v>
      </c>
      <c r="E618" s="57">
        <v>12574.078</v>
      </c>
      <c r="F618" s="57">
        <f>ROUND(Q$618,-2)</f>
        <v>12600</v>
      </c>
      <c r="G618" s="57">
        <f>ROUND(Q$618,-2)</f>
        <v>12600</v>
      </c>
      <c r="H618" s="57">
        <f>ROUND(Q$618,-2)</f>
        <v>12600</v>
      </c>
      <c r="I618" s="57">
        <f>ROUND(Q$618,-2)</f>
        <v>12600</v>
      </c>
      <c r="J618" s="57">
        <f>ROUND(Q$618,-2)</f>
        <v>12600</v>
      </c>
      <c r="K618" s="57">
        <f>ROUND(Q$618,-2)</f>
        <v>12600</v>
      </c>
      <c r="L618" s="57">
        <f>ROUND(Q$618,-2)</f>
        <v>12600</v>
      </c>
      <c r="M618" s="57">
        <f>ROUND(Q$618,-2)</f>
        <v>12600</v>
      </c>
      <c r="N618" s="57">
        <f>ROUND(Q$618,-2)</f>
        <v>12600</v>
      </c>
      <c r="O618" s="63">
        <f>ROUND(Q$618,-2)</f>
        <v>12600</v>
      </c>
      <c r="P618" s="47"/>
      <c r="Q618" s="45">
        <f t="shared" si="173"/>
        <v>12574.078</v>
      </c>
      <c r="R618" s="47"/>
      <c r="S618" s="47"/>
      <c r="T618" s="47"/>
    </row>
    <row r="619" ht="24.75" customHeight="1" outlineLevel="1" spans="1:20">
      <c r="A619" s="19">
        <v>28353</v>
      </c>
      <c r="B619" s="20">
        <v>2958112</v>
      </c>
      <c r="C619" s="71" t="s">
        <v>525</v>
      </c>
      <c r="D619" s="57">
        <v>0</v>
      </c>
      <c r="E619" s="57">
        <v>375795.404</v>
      </c>
      <c r="F619" s="57">
        <f>ROUND(Q$619,-2)</f>
        <v>375800</v>
      </c>
      <c r="G619" s="57">
        <f>ROUND(Q$619,-2)</f>
        <v>375800</v>
      </c>
      <c r="H619" s="57">
        <f>ROUND(Q$619,-2)</f>
        <v>375800</v>
      </c>
      <c r="I619" s="57">
        <f>ROUND(Q$619,-2)</f>
        <v>375800</v>
      </c>
      <c r="J619" s="57">
        <f>ROUND(Q$619,-2)</f>
        <v>375800</v>
      </c>
      <c r="K619" s="57">
        <f>ROUND(Q$619,-2)</f>
        <v>375800</v>
      </c>
      <c r="L619" s="57">
        <f>ROUND(Q$619,-2)</f>
        <v>375800</v>
      </c>
      <c r="M619" s="57">
        <f>ROUND(Q$619,-2)</f>
        <v>375800</v>
      </c>
      <c r="N619" s="57">
        <f>ROUND(Q$619,-2)</f>
        <v>375800</v>
      </c>
      <c r="O619" s="63">
        <f>ROUND(Q$619,-2)</f>
        <v>375800</v>
      </c>
      <c r="P619" s="47"/>
      <c r="Q619" s="45">
        <f t="shared" si="173"/>
        <v>375795.404</v>
      </c>
      <c r="R619" s="47"/>
      <c r="S619" s="47"/>
      <c r="T619" s="47"/>
    </row>
    <row r="620" ht="24.75" customHeight="1" outlineLevel="1" spans="1:20">
      <c r="A620" s="19">
        <v>28355</v>
      </c>
      <c r="B620" s="20">
        <v>2958113</v>
      </c>
      <c r="C620" s="71" t="s">
        <v>526</v>
      </c>
      <c r="D620" s="57">
        <v>0</v>
      </c>
      <c r="E620" s="57">
        <v>0</v>
      </c>
      <c r="F620" s="57">
        <f>ROUND(Q$620,-2)</f>
        <v>0</v>
      </c>
      <c r="G620" s="57">
        <f>ROUND(Q$620,-2)</f>
        <v>0</v>
      </c>
      <c r="H620" s="57">
        <f>ROUND(Q$620,-2)</f>
        <v>0</v>
      </c>
      <c r="I620" s="57">
        <f>ROUND(Q$620,-2)</f>
        <v>0</v>
      </c>
      <c r="J620" s="57">
        <f>ROUND(Q$620,-2)</f>
        <v>0</v>
      </c>
      <c r="K620" s="57">
        <f>ROUND(Q$620,-2)</f>
        <v>0</v>
      </c>
      <c r="L620" s="57">
        <f>ROUND(Q$620,-2)</f>
        <v>0</v>
      </c>
      <c r="M620" s="57">
        <f>ROUND(Q$620,-2)</f>
        <v>0</v>
      </c>
      <c r="N620" s="57">
        <f>ROUND(Q$620,-2)</f>
        <v>0</v>
      </c>
      <c r="O620" s="63">
        <f>ROUND(Q$620,-2)</f>
        <v>0</v>
      </c>
      <c r="P620" s="47"/>
      <c r="Q620" s="45">
        <f t="shared" si="173"/>
        <v>0</v>
      </c>
      <c r="R620" s="47"/>
      <c r="S620" s="47"/>
      <c r="T620" s="47"/>
    </row>
    <row r="621" ht="24.75" customHeight="1" outlineLevel="1" spans="1:20">
      <c r="A621" s="19"/>
      <c r="B621" s="20">
        <v>2958114</v>
      </c>
      <c r="C621" s="71" t="s">
        <v>527</v>
      </c>
      <c r="D621" s="57">
        <v>0</v>
      </c>
      <c r="E621" s="57">
        <v>0</v>
      </c>
      <c r="F621" s="57">
        <f>ROUND(Q$621,-2)</f>
        <v>0</v>
      </c>
      <c r="G621" s="57">
        <f>ROUND(Q$621,-2)</f>
        <v>0</v>
      </c>
      <c r="H621" s="57">
        <f>ROUND(Q$621,-2)</f>
        <v>0</v>
      </c>
      <c r="I621" s="57">
        <f>ROUND(Q$621,-2)</f>
        <v>0</v>
      </c>
      <c r="J621" s="57">
        <f>ROUND(Q$621,-2)</f>
        <v>0</v>
      </c>
      <c r="K621" s="57">
        <f>ROUND(Q$621,-2)</f>
        <v>0</v>
      </c>
      <c r="L621" s="57">
        <f>ROUND(Q$621,-2)</f>
        <v>0</v>
      </c>
      <c r="M621" s="57">
        <f>ROUND(Q$621,-2)</f>
        <v>0</v>
      </c>
      <c r="N621" s="57">
        <f>ROUND(Q$621,-2)</f>
        <v>0</v>
      </c>
      <c r="O621" s="63">
        <f>ROUND(Q$621,-2)</f>
        <v>0</v>
      </c>
      <c r="P621" s="47"/>
      <c r="Q621" s="45">
        <f t="shared" si="173"/>
        <v>0</v>
      </c>
      <c r="R621" s="47"/>
      <c r="S621" s="47"/>
      <c r="T621" s="47"/>
    </row>
    <row r="622" ht="24.75" customHeight="1" outlineLevel="1" spans="1:20">
      <c r="A622" s="19"/>
      <c r="B622" s="20">
        <v>2958200</v>
      </c>
      <c r="C622" s="71" t="s">
        <v>528</v>
      </c>
      <c r="D622" s="57">
        <f t="shared" ref="D622:O622" si="177">+SUM(D623:D626)</f>
        <v>0</v>
      </c>
      <c r="E622" s="57">
        <f t="shared" si="177"/>
        <v>0</v>
      </c>
      <c r="F622" s="57">
        <f t="shared" si="177"/>
        <v>0</v>
      </c>
      <c r="G622" s="57">
        <f t="shared" si="177"/>
        <v>0</v>
      </c>
      <c r="H622" s="57">
        <f t="shared" si="177"/>
        <v>0</v>
      </c>
      <c r="I622" s="57">
        <f t="shared" si="177"/>
        <v>0</v>
      </c>
      <c r="J622" s="57">
        <f t="shared" si="177"/>
        <v>0</v>
      </c>
      <c r="K622" s="57">
        <f t="shared" si="177"/>
        <v>0</v>
      </c>
      <c r="L622" s="57">
        <f t="shared" si="177"/>
        <v>0</v>
      </c>
      <c r="M622" s="57">
        <f t="shared" si="177"/>
        <v>0</v>
      </c>
      <c r="N622" s="57">
        <f t="shared" si="177"/>
        <v>0</v>
      </c>
      <c r="O622" s="63">
        <f t="shared" si="177"/>
        <v>0</v>
      </c>
      <c r="P622" s="47"/>
      <c r="Q622" s="45">
        <f t="shared" si="173"/>
        <v>0</v>
      </c>
      <c r="R622" s="47"/>
      <c r="S622" s="47"/>
      <c r="T622" s="47"/>
    </row>
    <row r="623" ht="24.75" customHeight="1" outlineLevel="1" spans="1:20">
      <c r="A623" s="19">
        <v>28354</v>
      </c>
      <c r="B623" s="20">
        <v>2958211</v>
      </c>
      <c r="C623" s="71" t="s">
        <v>529</v>
      </c>
      <c r="D623" s="57">
        <v>0</v>
      </c>
      <c r="E623" s="57">
        <v>0</v>
      </c>
      <c r="F623" s="57">
        <f>ROUND(Q$623,-2)</f>
        <v>0</v>
      </c>
      <c r="G623" s="57">
        <f>ROUND(Q$623,-2)</f>
        <v>0</v>
      </c>
      <c r="H623" s="57">
        <f>ROUND(Q$623,-2)</f>
        <v>0</v>
      </c>
      <c r="I623" s="57">
        <f>ROUND(Q$623,-2)</f>
        <v>0</v>
      </c>
      <c r="J623" s="57">
        <f>ROUND(Q$623,-2)</f>
        <v>0</v>
      </c>
      <c r="K623" s="57">
        <f>ROUND(Q$623,-2)</f>
        <v>0</v>
      </c>
      <c r="L623" s="57">
        <f>ROUND(Q$623,-2)</f>
        <v>0</v>
      </c>
      <c r="M623" s="57">
        <f>ROUND(Q$623,-2)</f>
        <v>0</v>
      </c>
      <c r="N623" s="57">
        <f>ROUND(Q$623,-2)</f>
        <v>0</v>
      </c>
      <c r="O623" s="63">
        <f>ROUND(Q$623,-2)</f>
        <v>0</v>
      </c>
      <c r="P623" s="47"/>
      <c r="Q623" s="45">
        <f t="shared" si="173"/>
        <v>0</v>
      </c>
      <c r="R623" s="47"/>
      <c r="S623" s="47"/>
      <c r="T623" s="47"/>
    </row>
    <row r="624" ht="24.75" customHeight="1" outlineLevel="1" spans="1:20">
      <c r="A624" s="19">
        <v>28352</v>
      </c>
      <c r="B624" s="20">
        <v>2958212</v>
      </c>
      <c r="C624" s="71" t="s">
        <v>530</v>
      </c>
      <c r="D624" s="57">
        <v>0</v>
      </c>
      <c r="E624" s="57">
        <v>0</v>
      </c>
      <c r="F624" s="57">
        <f>ROUND(Q$624,-2)</f>
        <v>0</v>
      </c>
      <c r="G624" s="57">
        <f>ROUND(Q$624,-2)</f>
        <v>0</v>
      </c>
      <c r="H624" s="57">
        <f>ROUND(Q$624,-2)</f>
        <v>0</v>
      </c>
      <c r="I624" s="57">
        <f>ROUND(Q$624,-2)</f>
        <v>0</v>
      </c>
      <c r="J624" s="57">
        <f>ROUND(Q$624,-2)</f>
        <v>0</v>
      </c>
      <c r="K624" s="57">
        <f>ROUND(Q$624,-2)</f>
        <v>0</v>
      </c>
      <c r="L624" s="57">
        <f>ROUND(Q$624,-2)</f>
        <v>0</v>
      </c>
      <c r="M624" s="57">
        <f>ROUND(Q$624,-2)</f>
        <v>0</v>
      </c>
      <c r="N624" s="57">
        <f>ROUND(Q$624,-2)</f>
        <v>0</v>
      </c>
      <c r="O624" s="63">
        <f>ROUND(Q$624,-2)</f>
        <v>0</v>
      </c>
      <c r="P624" s="47"/>
      <c r="Q624" s="45">
        <f t="shared" si="173"/>
        <v>0</v>
      </c>
      <c r="R624" s="47"/>
      <c r="S624" s="47"/>
      <c r="T624" s="47"/>
    </row>
    <row r="625" ht="24.75" customHeight="1" outlineLevel="1" spans="1:20">
      <c r="A625" s="19">
        <v>28356</v>
      </c>
      <c r="B625" s="20">
        <v>2958213</v>
      </c>
      <c r="C625" s="71" t="s">
        <v>531</v>
      </c>
      <c r="D625" s="57">
        <v>0</v>
      </c>
      <c r="E625" s="57">
        <v>0</v>
      </c>
      <c r="F625" s="57">
        <f>ROUND(Q$625,-2)</f>
        <v>0</v>
      </c>
      <c r="G625" s="57">
        <f>ROUND(Q$625,-2)</f>
        <v>0</v>
      </c>
      <c r="H625" s="57">
        <f>ROUND(Q$625,-2)</f>
        <v>0</v>
      </c>
      <c r="I625" s="57">
        <f>ROUND(Q$625,-2)</f>
        <v>0</v>
      </c>
      <c r="J625" s="57">
        <f>ROUND(Q$625,-2)</f>
        <v>0</v>
      </c>
      <c r="K625" s="57">
        <f>ROUND(Q$625,-2)</f>
        <v>0</v>
      </c>
      <c r="L625" s="57">
        <f>ROUND(Q$625,-2)</f>
        <v>0</v>
      </c>
      <c r="M625" s="57">
        <f>ROUND(Q$625,-2)</f>
        <v>0</v>
      </c>
      <c r="N625" s="57">
        <f>ROUND(Q$625,-2)</f>
        <v>0</v>
      </c>
      <c r="O625" s="63">
        <f>ROUND(Q$625,-2)</f>
        <v>0</v>
      </c>
      <c r="P625" s="47"/>
      <c r="Q625" s="45">
        <f t="shared" si="173"/>
        <v>0</v>
      </c>
      <c r="R625" s="47"/>
      <c r="S625" s="47"/>
      <c r="T625" s="47"/>
    </row>
    <row r="626" ht="24.75" customHeight="1" outlineLevel="1" spans="1:20">
      <c r="A626" s="19"/>
      <c r="B626" s="20">
        <v>2958214</v>
      </c>
      <c r="C626" s="71" t="s">
        <v>532</v>
      </c>
      <c r="D626" s="57">
        <v>0</v>
      </c>
      <c r="E626" s="57">
        <v>0</v>
      </c>
      <c r="F626" s="57">
        <f>ROUND(Q$626,-2)</f>
        <v>0</v>
      </c>
      <c r="G626" s="57">
        <f>ROUND(Q$626,-2)</f>
        <v>0</v>
      </c>
      <c r="H626" s="57">
        <f>ROUND(Q$626,-2)</f>
        <v>0</v>
      </c>
      <c r="I626" s="57">
        <f>ROUND(Q$626,-2)</f>
        <v>0</v>
      </c>
      <c r="J626" s="57">
        <f>ROUND(Q$626,-2)</f>
        <v>0</v>
      </c>
      <c r="K626" s="57">
        <f>ROUND(Q$626,-2)</f>
        <v>0</v>
      </c>
      <c r="L626" s="57">
        <f>ROUND(Q$626,-2)</f>
        <v>0</v>
      </c>
      <c r="M626" s="57">
        <f>ROUND(Q$626,-2)</f>
        <v>0</v>
      </c>
      <c r="N626" s="57">
        <f>ROUND(Q$626,-2)</f>
        <v>0</v>
      </c>
      <c r="O626" s="63">
        <f>ROUND(Q$626,-2)</f>
        <v>0</v>
      </c>
      <c r="P626" s="47"/>
      <c r="Q626" s="45">
        <f t="shared" si="173"/>
        <v>0</v>
      </c>
      <c r="R626" s="47"/>
      <c r="S626" s="47"/>
      <c r="T626" s="47"/>
    </row>
    <row r="627" ht="24.75" customHeight="1" outlineLevel="1" spans="1:20">
      <c r="A627" s="19">
        <v>28371</v>
      </c>
      <c r="B627" s="20">
        <v>2958311</v>
      </c>
      <c r="C627" s="71" t="s">
        <v>533</v>
      </c>
      <c r="D627" s="57">
        <v>0</v>
      </c>
      <c r="E627" s="57">
        <v>0</v>
      </c>
      <c r="F627" s="57">
        <f>ROUND(Q$627,-2)</f>
        <v>0</v>
      </c>
      <c r="G627" s="57">
        <f>ROUND(Q$627,-2)</f>
        <v>0</v>
      </c>
      <c r="H627" s="57">
        <f>ROUND(Q$627,-2)</f>
        <v>0</v>
      </c>
      <c r="I627" s="57">
        <f>ROUND(Q$627,-2)</f>
        <v>0</v>
      </c>
      <c r="J627" s="57">
        <f>ROUND(Q$627,-2)</f>
        <v>0</v>
      </c>
      <c r="K627" s="57">
        <f>ROUND(Q$627,-2)</f>
        <v>0</v>
      </c>
      <c r="L627" s="57">
        <f>ROUND(Q$627,-2)</f>
        <v>0</v>
      </c>
      <c r="M627" s="57">
        <f>ROUND(Q$627,-2)</f>
        <v>0</v>
      </c>
      <c r="N627" s="57">
        <f>ROUND(Q$627,-2)</f>
        <v>0</v>
      </c>
      <c r="O627" s="63">
        <f>ROUND(Q$627,-2)</f>
        <v>0</v>
      </c>
      <c r="P627" s="47"/>
      <c r="Q627" s="45">
        <f t="shared" si="173"/>
        <v>0</v>
      </c>
      <c r="R627" s="47"/>
      <c r="S627" s="47"/>
      <c r="T627" s="47"/>
    </row>
    <row r="628" ht="24.75" customHeight="1" outlineLevel="1" spans="1:20">
      <c r="A628" s="19">
        <v>28900</v>
      </c>
      <c r="B628" s="20">
        <v>2958411</v>
      </c>
      <c r="C628" s="71" t="s">
        <v>230</v>
      </c>
      <c r="D628" s="57">
        <v>0</v>
      </c>
      <c r="E628" s="57">
        <v>0</v>
      </c>
      <c r="F628" s="57">
        <f>ROUND(Q$628,-2)</f>
        <v>0</v>
      </c>
      <c r="G628" s="57">
        <f>ROUND(Q$628,-2)</f>
        <v>0</v>
      </c>
      <c r="H628" s="57">
        <f>ROUND(Q$628,-2)</f>
        <v>0</v>
      </c>
      <c r="I628" s="57">
        <f>ROUND(Q$628,-2)</f>
        <v>0</v>
      </c>
      <c r="J628" s="57">
        <f>ROUND(Q$628,-2)</f>
        <v>0</v>
      </c>
      <c r="K628" s="57">
        <f>ROUND(Q$628,-2)</f>
        <v>0</v>
      </c>
      <c r="L628" s="57">
        <f>ROUND(Q$628,-2)</f>
        <v>0</v>
      </c>
      <c r="M628" s="57">
        <f>ROUND(Q$628,-2)</f>
        <v>0</v>
      </c>
      <c r="N628" s="57">
        <f>ROUND(Q$628,-2)</f>
        <v>0</v>
      </c>
      <c r="O628" s="63">
        <f>ROUND(Q$628,-2)</f>
        <v>0</v>
      </c>
      <c r="P628" s="47"/>
      <c r="Q628" s="45">
        <f t="shared" si="173"/>
        <v>0</v>
      </c>
      <c r="R628" s="47"/>
      <c r="S628" s="47"/>
      <c r="T628" s="47"/>
    </row>
    <row r="629" ht="24.75" customHeight="1" outlineLevel="1" spans="1:20">
      <c r="A629" s="19">
        <v>28901</v>
      </c>
      <c r="B629" s="20">
        <v>2958412</v>
      </c>
      <c r="C629" s="71" t="s">
        <v>534</v>
      </c>
      <c r="D629" s="57">
        <v>0</v>
      </c>
      <c r="E629" s="57">
        <v>0</v>
      </c>
      <c r="F629" s="57">
        <f>ROUND(Q$629,-2)</f>
        <v>0</v>
      </c>
      <c r="G629" s="57">
        <f>ROUND(Q$629,-2)</f>
        <v>0</v>
      </c>
      <c r="H629" s="57">
        <f>ROUND(Q$629,-2)</f>
        <v>0</v>
      </c>
      <c r="I629" s="57">
        <f>ROUND(Q$629,-2)</f>
        <v>0</v>
      </c>
      <c r="J629" s="57">
        <f>ROUND(Q$629,-2)</f>
        <v>0</v>
      </c>
      <c r="K629" s="57">
        <f>ROUND(Q$629,-2)</f>
        <v>0</v>
      </c>
      <c r="L629" s="57">
        <f>ROUND(Q$629,-2)</f>
        <v>0</v>
      </c>
      <c r="M629" s="57">
        <f>ROUND(Q$629,-2)</f>
        <v>0</v>
      </c>
      <c r="N629" s="57">
        <f>ROUND(Q$629,-2)</f>
        <v>0</v>
      </c>
      <c r="O629" s="63">
        <f>ROUND(Q$629,-2)</f>
        <v>0</v>
      </c>
      <c r="P629" s="47"/>
      <c r="Q629" s="45">
        <f t="shared" si="173"/>
        <v>0</v>
      </c>
      <c r="R629" s="47"/>
      <c r="S629" s="47"/>
      <c r="T629" s="47"/>
    </row>
    <row r="630" ht="24.75" customHeight="1" outlineLevel="1" spans="1:20">
      <c r="A630" s="19">
        <v>28410</v>
      </c>
      <c r="B630" s="20">
        <v>2958511</v>
      </c>
      <c r="C630" s="71" t="s">
        <v>535</v>
      </c>
      <c r="D630" s="57">
        <v>0</v>
      </c>
      <c r="E630" s="57">
        <v>0</v>
      </c>
      <c r="F630" s="57">
        <f>ROUND(Q$630,-2)</f>
        <v>0</v>
      </c>
      <c r="G630" s="57">
        <f>ROUND(Q$630,-2)</f>
        <v>0</v>
      </c>
      <c r="H630" s="57">
        <f>ROUND(Q$630,-2)</f>
        <v>0</v>
      </c>
      <c r="I630" s="57">
        <f>ROUND(Q$630,-2)</f>
        <v>0</v>
      </c>
      <c r="J630" s="57">
        <f>ROUND(Q$630,-2)</f>
        <v>0</v>
      </c>
      <c r="K630" s="57">
        <f>ROUND(Q$630,-2)</f>
        <v>0</v>
      </c>
      <c r="L630" s="57">
        <f>ROUND(Q$630,-2)</f>
        <v>0</v>
      </c>
      <c r="M630" s="57">
        <f>ROUND(Q$630,-2)</f>
        <v>0</v>
      </c>
      <c r="N630" s="57">
        <f>ROUND(Q$630,-2)</f>
        <v>0</v>
      </c>
      <c r="O630" s="63">
        <f>ROUND(Q$630,-2)</f>
        <v>0</v>
      </c>
      <c r="P630" s="47"/>
      <c r="Q630" s="45">
        <f t="shared" si="173"/>
        <v>0</v>
      </c>
      <c r="R630" s="47"/>
      <c r="S630" s="47"/>
      <c r="T630" s="47"/>
    </row>
    <row r="631" ht="24.75" customHeight="1" outlineLevel="1" spans="1:20">
      <c r="A631" s="19">
        <v>28420</v>
      </c>
      <c r="B631" s="20">
        <v>2958610</v>
      </c>
      <c r="C631" s="71" t="s">
        <v>536</v>
      </c>
      <c r="D631" s="57">
        <v>0</v>
      </c>
      <c r="E631" s="57">
        <v>0</v>
      </c>
      <c r="F631" s="57">
        <f>ROUND(Q$631,-2)</f>
        <v>0</v>
      </c>
      <c r="G631" s="57">
        <f>ROUND(Q$631,-2)</f>
        <v>0</v>
      </c>
      <c r="H631" s="57">
        <f>ROUND(Q$631,-2)</f>
        <v>0</v>
      </c>
      <c r="I631" s="57">
        <f>ROUND(Q$631,-2)</f>
        <v>0</v>
      </c>
      <c r="J631" s="57">
        <f>ROUND(Q$631,-2)</f>
        <v>0</v>
      </c>
      <c r="K631" s="57">
        <f>ROUND(Q$631,-2)</f>
        <v>0</v>
      </c>
      <c r="L631" s="57">
        <f>ROUND(Q$631,-2)</f>
        <v>0</v>
      </c>
      <c r="M631" s="57">
        <f>ROUND(Q$631,-2)</f>
        <v>0</v>
      </c>
      <c r="N631" s="57">
        <f>ROUND(Q$631,-2)</f>
        <v>0</v>
      </c>
      <c r="O631" s="63">
        <f>ROUND(Q$631,-2)</f>
        <v>0</v>
      </c>
      <c r="P631" s="47"/>
      <c r="Q631" s="45">
        <f t="shared" si="173"/>
        <v>0</v>
      </c>
      <c r="R631" s="47"/>
      <c r="S631" s="47"/>
      <c r="T631" s="47"/>
    </row>
    <row r="632" ht="24.75" customHeight="1" outlineLevel="1" spans="1:20">
      <c r="A632" s="19">
        <v>28421</v>
      </c>
      <c r="B632" s="20">
        <v>2958611</v>
      </c>
      <c r="C632" s="71" t="s">
        <v>537</v>
      </c>
      <c r="D632" s="57">
        <v>0</v>
      </c>
      <c r="E632" s="57">
        <v>0</v>
      </c>
      <c r="F632" s="57">
        <f>ROUND(Q$632,-2)</f>
        <v>0</v>
      </c>
      <c r="G632" s="57">
        <f>ROUND(Q$632,-2)</f>
        <v>0</v>
      </c>
      <c r="H632" s="57">
        <f>ROUND(Q$632,-2)</f>
        <v>0</v>
      </c>
      <c r="I632" s="57">
        <f>ROUND(Q$632,-2)</f>
        <v>0</v>
      </c>
      <c r="J632" s="57">
        <f>ROUND(Q$632,-2)</f>
        <v>0</v>
      </c>
      <c r="K632" s="57">
        <f>ROUND(Q$632,-2)</f>
        <v>0</v>
      </c>
      <c r="L632" s="57">
        <f>ROUND(Q$632,-2)</f>
        <v>0</v>
      </c>
      <c r="M632" s="57">
        <f>ROUND(Q$632,-2)</f>
        <v>0</v>
      </c>
      <c r="N632" s="57">
        <f>ROUND(Q$632,-2)</f>
        <v>0</v>
      </c>
      <c r="O632" s="63">
        <f>ROUND(Q$632,-2)</f>
        <v>0</v>
      </c>
      <c r="P632" s="47"/>
      <c r="Q632" s="45">
        <f t="shared" si="173"/>
        <v>0</v>
      </c>
      <c r="R632" s="47"/>
      <c r="S632" s="47"/>
      <c r="T632" s="47"/>
    </row>
    <row r="633" ht="24.75" customHeight="1" outlineLevel="1" spans="1:20">
      <c r="A633" s="19">
        <v>28422</v>
      </c>
      <c r="B633" s="20">
        <v>2958612</v>
      </c>
      <c r="C633" s="71" t="s">
        <v>538</v>
      </c>
      <c r="D633" s="57">
        <v>0</v>
      </c>
      <c r="E633" s="57">
        <v>0</v>
      </c>
      <c r="F633" s="57">
        <f>ROUND(Q$633,-2)</f>
        <v>0</v>
      </c>
      <c r="G633" s="57">
        <f>ROUND(Q$633,-2)</f>
        <v>0</v>
      </c>
      <c r="H633" s="57">
        <f>ROUND(Q$633,-2)</f>
        <v>0</v>
      </c>
      <c r="I633" s="57">
        <f>ROUND(Q$633,-2)</f>
        <v>0</v>
      </c>
      <c r="J633" s="57">
        <f>ROUND(Q$633,-2)</f>
        <v>0</v>
      </c>
      <c r="K633" s="57">
        <f>ROUND(Q$633,-2)</f>
        <v>0</v>
      </c>
      <c r="L633" s="57">
        <f>ROUND(Q$633,-2)</f>
        <v>0</v>
      </c>
      <c r="M633" s="57">
        <f>ROUND(Q$633,-2)</f>
        <v>0</v>
      </c>
      <c r="N633" s="57">
        <f>ROUND(Q$633,-2)</f>
        <v>0</v>
      </c>
      <c r="O633" s="63">
        <f>ROUND(Q$633,-2)</f>
        <v>0</v>
      </c>
      <c r="P633" s="47"/>
      <c r="Q633" s="45">
        <f t="shared" si="173"/>
        <v>0</v>
      </c>
      <c r="R633" s="47"/>
      <c r="S633" s="47"/>
      <c r="T633" s="47"/>
    </row>
    <row r="634" ht="24.75" customHeight="1" outlineLevel="1" spans="1:20">
      <c r="A634" s="19">
        <v>28423</v>
      </c>
      <c r="B634" s="20">
        <v>2958613</v>
      </c>
      <c r="C634" s="71" t="s">
        <v>539</v>
      </c>
      <c r="D634" s="57">
        <v>0</v>
      </c>
      <c r="E634" s="57">
        <v>0</v>
      </c>
      <c r="F634" s="57">
        <f>ROUND(Q$634,-2)</f>
        <v>0</v>
      </c>
      <c r="G634" s="57">
        <f>ROUND(Q$634,-2)</f>
        <v>0</v>
      </c>
      <c r="H634" s="57">
        <f>ROUND(Q$634,-2)</f>
        <v>0</v>
      </c>
      <c r="I634" s="57">
        <f>ROUND(Q$634,-2)</f>
        <v>0</v>
      </c>
      <c r="J634" s="57">
        <f>ROUND(Q$634,-2)</f>
        <v>0</v>
      </c>
      <c r="K634" s="57">
        <f>ROUND(Q$634,-2)</f>
        <v>0</v>
      </c>
      <c r="L634" s="57">
        <f>ROUND(Q$634,-2)</f>
        <v>0</v>
      </c>
      <c r="M634" s="57">
        <f>ROUND(Q$634,-2)</f>
        <v>0</v>
      </c>
      <c r="N634" s="57">
        <f>ROUND(Q$634,-2)</f>
        <v>0</v>
      </c>
      <c r="O634" s="63">
        <f>ROUND(Q$634,-2)</f>
        <v>0</v>
      </c>
      <c r="P634" s="47"/>
      <c r="Q634" s="45">
        <f t="shared" si="173"/>
        <v>0</v>
      </c>
      <c r="R634" s="47"/>
      <c r="S634" s="47"/>
      <c r="T634" s="47"/>
    </row>
    <row r="635" ht="24.75" customHeight="1" outlineLevel="1" spans="1:20">
      <c r="A635" s="19">
        <v>28424</v>
      </c>
      <c r="B635" s="20">
        <v>2958614</v>
      </c>
      <c r="C635" s="71" t="s">
        <v>540</v>
      </c>
      <c r="D635" s="57">
        <v>0</v>
      </c>
      <c r="E635" s="57">
        <v>0</v>
      </c>
      <c r="F635" s="57">
        <f>ROUND(Q$635,-2)</f>
        <v>0</v>
      </c>
      <c r="G635" s="57">
        <f>ROUND(Q$635,-2)</f>
        <v>0</v>
      </c>
      <c r="H635" s="57">
        <f>ROUND(Q$635,-2)</f>
        <v>0</v>
      </c>
      <c r="I635" s="57">
        <f>ROUND(Q$635,-2)</f>
        <v>0</v>
      </c>
      <c r="J635" s="57">
        <f>ROUND(Q$635,-2)</f>
        <v>0</v>
      </c>
      <c r="K635" s="57">
        <f>ROUND(Q$635,-2)</f>
        <v>0</v>
      </c>
      <c r="L635" s="57">
        <f>ROUND(Q$635,-2)</f>
        <v>0</v>
      </c>
      <c r="M635" s="57">
        <f>ROUND(Q$635,-2)</f>
        <v>0</v>
      </c>
      <c r="N635" s="57">
        <f>ROUND(Q$635,-2)</f>
        <v>0</v>
      </c>
      <c r="O635" s="63">
        <f>ROUND(Q$635,-2)</f>
        <v>0</v>
      </c>
      <c r="P635" s="47"/>
      <c r="Q635" s="45">
        <f t="shared" si="173"/>
        <v>0</v>
      </c>
      <c r="R635" s="47"/>
      <c r="S635" s="47"/>
      <c r="T635" s="47"/>
    </row>
    <row r="636" ht="24.75" customHeight="1" outlineLevel="1" spans="1:20">
      <c r="A636" s="19" t="s">
        <v>541</v>
      </c>
      <c r="B636" s="20" t="s">
        <v>542</v>
      </c>
      <c r="C636" s="71" t="s">
        <v>543</v>
      </c>
      <c r="D636" s="57">
        <v>0</v>
      </c>
      <c r="E636" s="57">
        <v>0</v>
      </c>
      <c r="F636" s="57">
        <f>ROUND(Q$636,-2)</f>
        <v>0</v>
      </c>
      <c r="G636" s="57">
        <f>ROUND(Q$636,-2)</f>
        <v>0</v>
      </c>
      <c r="H636" s="57">
        <f>ROUND(Q$636,-2)</f>
        <v>0</v>
      </c>
      <c r="I636" s="57">
        <f>ROUND(Q$636,-2)</f>
        <v>0</v>
      </c>
      <c r="J636" s="57">
        <f>ROUND(Q$636,-2)</f>
        <v>0</v>
      </c>
      <c r="K636" s="57">
        <f>ROUND(Q$636,-2)</f>
        <v>0</v>
      </c>
      <c r="L636" s="57">
        <f>ROUND(Q$636,-2)</f>
        <v>0</v>
      </c>
      <c r="M636" s="57">
        <f>ROUND(Q$636,-2)</f>
        <v>0</v>
      </c>
      <c r="N636" s="57">
        <f>ROUND(Q$636,-2)</f>
        <v>0</v>
      </c>
      <c r="O636" s="63">
        <f>ROUND(Q$636,-2)</f>
        <v>0</v>
      </c>
      <c r="P636" s="47"/>
      <c r="Q636" s="45">
        <f t="shared" si="173"/>
        <v>0</v>
      </c>
      <c r="R636" s="47"/>
      <c r="S636" s="47"/>
      <c r="T636" s="47"/>
    </row>
    <row r="637" ht="24.75" customHeight="1" outlineLevel="1" spans="1:20">
      <c r="A637" s="19"/>
      <c r="B637" s="20">
        <v>2958711</v>
      </c>
      <c r="C637" s="71" t="s">
        <v>544</v>
      </c>
      <c r="D637" s="57">
        <v>0</v>
      </c>
      <c r="E637" s="57">
        <v>0</v>
      </c>
      <c r="F637" s="57">
        <f>ROUND(Q$637,-2)</f>
        <v>0</v>
      </c>
      <c r="G637" s="57">
        <f>ROUND(Q$637,-2)</f>
        <v>0</v>
      </c>
      <c r="H637" s="57">
        <f>ROUND(Q$637,-2)</f>
        <v>0</v>
      </c>
      <c r="I637" s="57">
        <f>ROUND(Q$637,-2)</f>
        <v>0</v>
      </c>
      <c r="J637" s="57">
        <f>ROUND(Q$637,-2)</f>
        <v>0</v>
      </c>
      <c r="K637" s="57">
        <f>ROUND(Q$637,-2)</f>
        <v>0</v>
      </c>
      <c r="L637" s="57">
        <f>ROUND(Q$637,-2)</f>
        <v>0</v>
      </c>
      <c r="M637" s="57">
        <f>ROUND(Q$637,-2)</f>
        <v>0</v>
      </c>
      <c r="N637" s="57">
        <f>ROUND(Q$637,-2)</f>
        <v>0</v>
      </c>
      <c r="O637" s="63">
        <f>ROUND(Q$637,-2)</f>
        <v>0</v>
      </c>
      <c r="P637" s="47"/>
      <c r="Q637" s="45">
        <f t="shared" si="173"/>
        <v>0</v>
      </c>
      <c r="R637" s="47"/>
      <c r="S637" s="47"/>
      <c r="T637" s="47"/>
    </row>
    <row r="638" ht="24.75" customHeight="1" outlineLevel="1" spans="1:20">
      <c r="A638" s="19"/>
      <c r="B638" s="20">
        <v>2958811</v>
      </c>
      <c r="C638" s="71" t="s">
        <v>545</v>
      </c>
      <c r="D638" s="57">
        <v>0</v>
      </c>
      <c r="E638" s="57">
        <v>0</v>
      </c>
      <c r="F638" s="57">
        <f>ROUND(Q$638,-2)</f>
        <v>0</v>
      </c>
      <c r="G638" s="57">
        <f>ROUND(Q$638,-2)</f>
        <v>0</v>
      </c>
      <c r="H638" s="57">
        <f>ROUND(Q$638,-2)</f>
        <v>0</v>
      </c>
      <c r="I638" s="57">
        <f>ROUND(Q$638,-2)</f>
        <v>0</v>
      </c>
      <c r="J638" s="57">
        <f>ROUND(Q$638,-2)</f>
        <v>0</v>
      </c>
      <c r="K638" s="57">
        <f>ROUND(Q$638,-2)</f>
        <v>0</v>
      </c>
      <c r="L638" s="57">
        <f>ROUND(Q$638,-2)</f>
        <v>0</v>
      </c>
      <c r="M638" s="57">
        <f>ROUND(Q$638,-2)</f>
        <v>0</v>
      </c>
      <c r="N638" s="57">
        <f>ROUND(Q$638,-2)</f>
        <v>0</v>
      </c>
      <c r="O638" s="63">
        <f>ROUND(Q$638,-2)</f>
        <v>0</v>
      </c>
      <c r="P638" s="47"/>
      <c r="Q638" s="45">
        <f t="shared" si="173"/>
        <v>0</v>
      </c>
      <c r="R638" s="47"/>
      <c r="S638" s="47"/>
      <c r="T638" s="47"/>
    </row>
    <row r="639" ht="24.75" customHeight="1" outlineLevel="1" spans="1:20">
      <c r="A639" s="19"/>
      <c r="B639" s="20">
        <v>2958911</v>
      </c>
      <c r="C639" s="71" t="s">
        <v>546</v>
      </c>
      <c r="D639" s="57">
        <v>0</v>
      </c>
      <c r="E639" s="57">
        <v>0</v>
      </c>
      <c r="F639" s="57">
        <f>ROUND(Q$639,-2)</f>
        <v>0</v>
      </c>
      <c r="G639" s="57">
        <f>ROUND(Q$639,-2)</f>
        <v>0</v>
      </c>
      <c r="H639" s="57">
        <f>ROUND(Q$639,-2)</f>
        <v>0</v>
      </c>
      <c r="I639" s="57">
        <f>ROUND(Q$639,-2)</f>
        <v>0</v>
      </c>
      <c r="J639" s="57">
        <f>ROUND(Q$639,-2)</f>
        <v>0</v>
      </c>
      <c r="K639" s="57">
        <f>ROUND(Q$639,-2)</f>
        <v>0</v>
      </c>
      <c r="L639" s="57">
        <f>ROUND(Q$639,-2)</f>
        <v>0</v>
      </c>
      <c r="M639" s="57">
        <f>ROUND(Q$639,-2)</f>
        <v>0</v>
      </c>
      <c r="N639" s="57">
        <f>ROUND(Q$639,-2)</f>
        <v>0</v>
      </c>
      <c r="O639" s="63">
        <f>ROUND(Q$639,-2)</f>
        <v>0</v>
      </c>
      <c r="P639" s="47"/>
      <c r="Q639" s="45">
        <f t="shared" si="173"/>
        <v>0</v>
      </c>
      <c r="R639" s="47"/>
      <c r="S639" s="47"/>
      <c r="T639" s="47"/>
    </row>
    <row r="640" ht="24.75" customHeight="1" outlineLevel="1" spans="1:20">
      <c r="A640" s="19">
        <v>25700</v>
      </c>
      <c r="B640" s="20">
        <v>2990000</v>
      </c>
      <c r="C640" s="71" t="s">
        <v>27</v>
      </c>
      <c r="D640" s="57">
        <f t="shared" ref="D640:O640" si="178">+SUM(D641:D720)</f>
        <v>14570309.265</v>
      </c>
      <c r="E640" s="57">
        <f t="shared" si="178"/>
        <v>15375888.856</v>
      </c>
      <c r="F640" s="57">
        <f t="shared" si="178"/>
        <v>15376100</v>
      </c>
      <c r="G640" s="57">
        <f t="shared" si="178"/>
        <v>15376100</v>
      </c>
      <c r="H640" s="57">
        <f t="shared" si="178"/>
        <v>15376100</v>
      </c>
      <c r="I640" s="57">
        <f t="shared" si="178"/>
        <v>15376100</v>
      </c>
      <c r="J640" s="57">
        <f t="shared" si="178"/>
        <v>15376100</v>
      </c>
      <c r="K640" s="57">
        <f t="shared" si="178"/>
        <v>15376100</v>
      </c>
      <c r="L640" s="57">
        <f t="shared" si="178"/>
        <v>15376100</v>
      </c>
      <c r="M640" s="57">
        <f t="shared" si="178"/>
        <v>15376100</v>
      </c>
      <c r="N640" s="57">
        <f t="shared" si="178"/>
        <v>15376100</v>
      </c>
      <c r="O640" s="63">
        <f t="shared" si="178"/>
        <v>15376100</v>
      </c>
      <c r="P640" s="47"/>
      <c r="Q640" s="45">
        <f t="shared" si="173"/>
        <v>15375888.856</v>
      </c>
      <c r="R640" s="47"/>
      <c r="S640" s="47"/>
      <c r="T640" s="47"/>
    </row>
    <row r="641" ht="24.75" customHeight="1" outlineLevel="1" spans="1:20">
      <c r="A641" s="19">
        <v>25701</v>
      </c>
      <c r="B641" s="20">
        <v>2991011</v>
      </c>
      <c r="C641" s="71" t="s">
        <v>547</v>
      </c>
      <c r="D641" s="57">
        <v>74743.921</v>
      </c>
      <c r="E641" s="57">
        <v>74405.081</v>
      </c>
      <c r="F641" s="57">
        <f>ROUND(Q$641,-2)</f>
        <v>74400</v>
      </c>
      <c r="G641" s="57">
        <f>ROUND(Q$641,-2)</f>
        <v>74400</v>
      </c>
      <c r="H641" s="57">
        <f>ROUND(Q$641,-2)</f>
        <v>74400</v>
      </c>
      <c r="I641" s="57">
        <f>ROUND(Q$641,-2)</f>
        <v>74400</v>
      </c>
      <c r="J641" s="57">
        <f>ROUND(Q$641,-2)</f>
        <v>74400</v>
      </c>
      <c r="K641" s="57">
        <f>ROUND(Q$641,-2)</f>
        <v>74400</v>
      </c>
      <c r="L641" s="57">
        <f>ROUND(Q$641,-2)</f>
        <v>74400</v>
      </c>
      <c r="M641" s="57">
        <f>ROUND(Q$641,-2)</f>
        <v>74400</v>
      </c>
      <c r="N641" s="57">
        <f>ROUND(Q$641,-2)</f>
        <v>74400</v>
      </c>
      <c r="O641" s="63">
        <f>ROUND(Q$641,-2)</f>
        <v>74400</v>
      </c>
      <c r="P641" s="47"/>
      <c r="Q641" s="45">
        <f t="shared" si="173"/>
        <v>74405.081</v>
      </c>
      <c r="R641" s="47"/>
      <c r="S641" s="47"/>
      <c r="T641" s="47"/>
    </row>
    <row r="642" ht="24.75" customHeight="1" outlineLevel="1" spans="1:20">
      <c r="A642" s="19">
        <v>25702</v>
      </c>
      <c r="B642" s="20">
        <v>2991012</v>
      </c>
      <c r="C642" s="71" t="s">
        <v>548</v>
      </c>
      <c r="D642" s="57">
        <v>0</v>
      </c>
      <c r="E642" s="57">
        <v>0</v>
      </c>
      <c r="F642" s="57">
        <f>ROUND(Q$642,-2)</f>
        <v>0</v>
      </c>
      <c r="G642" s="57">
        <f>ROUND(Q$642,-2)</f>
        <v>0</v>
      </c>
      <c r="H642" s="57">
        <f>ROUND(Q$642,-2)</f>
        <v>0</v>
      </c>
      <c r="I642" s="57">
        <f>ROUND(Q$642,-2)</f>
        <v>0</v>
      </c>
      <c r="J642" s="57">
        <f>ROUND(Q$642,-2)</f>
        <v>0</v>
      </c>
      <c r="K642" s="57">
        <f>ROUND(Q$642,-2)</f>
        <v>0</v>
      </c>
      <c r="L642" s="57">
        <f>ROUND(Q$642,-2)</f>
        <v>0</v>
      </c>
      <c r="M642" s="57">
        <f>ROUND(Q$642,-2)</f>
        <v>0</v>
      </c>
      <c r="N642" s="57">
        <f>ROUND(Q$642,-2)</f>
        <v>0</v>
      </c>
      <c r="O642" s="63">
        <f>ROUND(Q$642,-2)</f>
        <v>0</v>
      </c>
      <c r="P642" s="47"/>
      <c r="Q642" s="45">
        <f t="shared" si="173"/>
        <v>0</v>
      </c>
      <c r="R642" s="47"/>
      <c r="S642" s="47"/>
      <c r="T642" s="47"/>
    </row>
    <row r="643" ht="24.75" customHeight="1" outlineLevel="1" spans="1:20">
      <c r="A643" s="19">
        <v>25703</v>
      </c>
      <c r="B643" s="20">
        <v>2991013</v>
      </c>
      <c r="C643" s="71" t="s">
        <v>549</v>
      </c>
      <c r="D643" s="57">
        <v>0</v>
      </c>
      <c r="E643" s="57">
        <v>0</v>
      </c>
      <c r="F643" s="57">
        <f>ROUND(Q$643,-2)</f>
        <v>0</v>
      </c>
      <c r="G643" s="57">
        <f>ROUND(Q$643,-2)</f>
        <v>0</v>
      </c>
      <c r="H643" s="57">
        <f>ROUND(Q$643,-2)</f>
        <v>0</v>
      </c>
      <c r="I643" s="57">
        <f>ROUND(Q$643,-2)</f>
        <v>0</v>
      </c>
      <c r="J643" s="57">
        <f>ROUND(Q$643,-2)</f>
        <v>0</v>
      </c>
      <c r="K643" s="57">
        <f>ROUND(Q$643,-2)</f>
        <v>0</v>
      </c>
      <c r="L643" s="57">
        <f>ROUND(Q$643,-2)</f>
        <v>0</v>
      </c>
      <c r="M643" s="57">
        <f>ROUND(Q$643,-2)</f>
        <v>0</v>
      </c>
      <c r="N643" s="57">
        <f>ROUND(Q$643,-2)</f>
        <v>0</v>
      </c>
      <c r="O643" s="63">
        <f>ROUND(Q$643,-2)</f>
        <v>0</v>
      </c>
      <c r="P643" s="47"/>
      <c r="Q643" s="45">
        <f t="shared" si="173"/>
        <v>0</v>
      </c>
      <c r="R643" s="47"/>
      <c r="S643" s="47"/>
      <c r="T643" s="47"/>
    </row>
    <row r="644" ht="24.75" customHeight="1" outlineLevel="1" spans="1:20">
      <c r="A644" s="19">
        <v>25704</v>
      </c>
      <c r="B644" s="20">
        <v>2991014</v>
      </c>
      <c r="C644" s="71" t="s">
        <v>550</v>
      </c>
      <c r="D644" s="57">
        <v>476558.038</v>
      </c>
      <c r="E644" s="57">
        <v>545717.02</v>
      </c>
      <c r="F644" s="57">
        <f>ROUND(Q$644,-2)</f>
        <v>545700</v>
      </c>
      <c r="G644" s="57">
        <f>ROUND(Q$644,-2)</f>
        <v>545700</v>
      </c>
      <c r="H644" s="57">
        <f>ROUND(Q$644,-2)</f>
        <v>545700</v>
      </c>
      <c r="I644" s="57">
        <f>ROUND(Q$644,-2)</f>
        <v>545700</v>
      </c>
      <c r="J644" s="57">
        <f>ROUND(Q$644,-2)</f>
        <v>545700</v>
      </c>
      <c r="K644" s="57">
        <f>ROUND(Q$644,-2)</f>
        <v>545700</v>
      </c>
      <c r="L644" s="57">
        <f>ROUND(Q$644,-2)</f>
        <v>545700</v>
      </c>
      <c r="M644" s="57">
        <f>ROUND(Q$644,-2)</f>
        <v>545700</v>
      </c>
      <c r="N644" s="57">
        <f>ROUND(Q$644,-2)</f>
        <v>545700</v>
      </c>
      <c r="O644" s="63">
        <f>ROUND(Q$644,-2)</f>
        <v>545700</v>
      </c>
      <c r="P644" s="47"/>
      <c r="Q644" s="45">
        <f t="shared" si="173"/>
        <v>545717.02</v>
      </c>
      <c r="R644" s="47"/>
      <c r="S644" s="47"/>
      <c r="T644" s="47"/>
    </row>
    <row r="645" ht="24.75" customHeight="1" outlineLevel="1" spans="1:20">
      <c r="A645" s="19">
        <v>25705</v>
      </c>
      <c r="B645" s="20">
        <v>2991015</v>
      </c>
      <c r="C645" s="71" t="s">
        <v>551</v>
      </c>
      <c r="D645" s="57">
        <v>0</v>
      </c>
      <c r="E645" s="57">
        <v>0</v>
      </c>
      <c r="F645" s="57">
        <f>ROUND(Q$645,-2)</f>
        <v>0</v>
      </c>
      <c r="G645" s="57">
        <f>ROUND(Q$645,-2)</f>
        <v>0</v>
      </c>
      <c r="H645" s="57">
        <f>ROUND(Q$645,-2)</f>
        <v>0</v>
      </c>
      <c r="I645" s="57">
        <f>ROUND(Q$645,-2)</f>
        <v>0</v>
      </c>
      <c r="J645" s="57">
        <f>ROUND(Q$645,-2)</f>
        <v>0</v>
      </c>
      <c r="K645" s="57">
        <f>ROUND(Q$645,-2)</f>
        <v>0</v>
      </c>
      <c r="L645" s="57">
        <f>ROUND(Q$645,-2)</f>
        <v>0</v>
      </c>
      <c r="M645" s="57">
        <f>ROUND(Q$645,-2)</f>
        <v>0</v>
      </c>
      <c r="N645" s="57">
        <f>ROUND(Q$645,-2)</f>
        <v>0</v>
      </c>
      <c r="O645" s="63">
        <f>ROUND(Q$645,-2)</f>
        <v>0</v>
      </c>
      <c r="P645" s="47"/>
      <c r="Q645" s="45">
        <f t="shared" si="173"/>
        <v>0</v>
      </c>
      <c r="R645" s="47"/>
      <c r="S645" s="47"/>
      <c r="T645" s="47"/>
    </row>
    <row r="646" ht="24.75" customHeight="1" outlineLevel="1" spans="1:20">
      <c r="A646" s="19">
        <v>25706</v>
      </c>
      <c r="B646" s="20">
        <v>2991016</v>
      </c>
      <c r="C646" s="71" t="s">
        <v>552</v>
      </c>
      <c r="D646" s="57">
        <v>1357.732</v>
      </c>
      <c r="E646" s="57">
        <v>0</v>
      </c>
      <c r="F646" s="57">
        <f>ROUND(Q$646,-2)</f>
        <v>0</v>
      </c>
      <c r="G646" s="57">
        <f>ROUND(Q$646,-2)</f>
        <v>0</v>
      </c>
      <c r="H646" s="57">
        <f>ROUND(Q$646,-2)</f>
        <v>0</v>
      </c>
      <c r="I646" s="57">
        <f>ROUND(Q$646,-2)</f>
        <v>0</v>
      </c>
      <c r="J646" s="57">
        <f>ROUND(Q$646,-2)</f>
        <v>0</v>
      </c>
      <c r="K646" s="57">
        <f>ROUND(Q$646,-2)</f>
        <v>0</v>
      </c>
      <c r="L646" s="57">
        <f>ROUND(Q$646,-2)</f>
        <v>0</v>
      </c>
      <c r="M646" s="57">
        <f>ROUND(Q$646,-2)</f>
        <v>0</v>
      </c>
      <c r="N646" s="57">
        <f>ROUND(Q$646,-2)</f>
        <v>0</v>
      </c>
      <c r="O646" s="63">
        <f>ROUND(Q$646,-2)</f>
        <v>0</v>
      </c>
      <c r="P646" s="47"/>
      <c r="Q646" s="45">
        <f t="shared" si="173"/>
        <v>0</v>
      </c>
      <c r="R646" s="47"/>
      <c r="S646" s="47"/>
      <c r="T646" s="47"/>
    </row>
    <row r="647" ht="24.75" customHeight="1" outlineLevel="1" spans="1:20">
      <c r="A647" s="19">
        <v>25707</v>
      </c>
      <c r="B647" s="20">
        <v>2991017</v>
      </c>
      <c r="C647" s="71" t="s">
        <v>553</v>
      </c>
      <c r="D647" s="57">
        <v>275044.428</v>
      </c>
      <c r="E647" s="57">
        <v>266789.523</v>
      </c>
      <c r="F647" s="57">
        <v>266800</v>
      </c>
      <c r="G647" s="57">
        <v>266800</v>
      </c>
      <c r="H647" s="57">
        <v>266800</v>
      </c>
      <c r="I647" s="57">
        <v>266800</v>
      </c>
      <c r="J647" s="57">
        <v>266800</v>
      </c>
      <c r="K647" s="57">
        <v>266800</v>
      </c>
      <c r="L647" s="57">
        <v>266800</v>
      </c>
      <c r="M647" s="57">
        <v>266800</v>
      </c>
      <c r="N647" s="57">
        <v>266800</v>
      </c>
      <c r="O647" s="63">
        <v>266800</v>
      </c>
      <c r="P647" s="47"/>
      <c r="Q647" s="45">
        <f t="shared" si="173"/>
        <v>266789.523</v>
      </c>
      <c r="R647" s="47"/>
      <c r="S647" s="47"/>
      <c r="T647" s="47"/>
    </row>
    <row r="648" ht="24.75" customHeight="1" outlineLevel="1" spans="1:20">
      <c r="A648" s="19">
        <v>25708</v>
      </c>
      <c r="B648" s="20">
        <v>2991018</v>
      </c>
      <c r="C648" s="71" t="s">
        <v>554</v>
      </c>
      <c r="D648" s="57">
        <v>43953.465</v>
      </c>
      <c r="E648" s="57">
        <v>43953.465</v>
      </c>
      <c r="F648" s="57">
        <f>ROUND(Q$648,-2)</f>
        <v>44000</v>
      </c>
      <c r="G648" s="57">
        <f>ROUND(Q$648,-2)</f>
        <v>44000</v>
      </c>
      <c r="H648" s="57">
        <f>ROUND(Q$648,-2)</f>
        <v>44000</v>
      </c>
      <c r="I648" s="57">
        <f>ROUND(Q$648,-2)</f>
        <v>44000</v>
      </c>
      <c r="J648" s="57">
        <f>ROUND(Q$648,-2)</f>
        <v>44000</v>
      </c>
      <c r="K648" s="57">
        <f>ROUND(Q$648,-2)</f>
        <v>44000</v>
      </c>
      <c r="L648" s="57">
        <f>ROUND(Q$648,-2)</f>
        <v>44000</v>
      </c>
      <c r="M648" s="57">
        <f>ROUND(Q$648,-2)</f>
        <v>44000</v>
      </c>
      <c r="N648" s="57">
        <f>ROUND(Q$648,-2)</f>
        <v>44000</v>
      </c>
      <c r="O648" s="63">
        <f>ROUND(Q$648,-2)</f>
        <v>44000</v>
      </c>
      <c r="P648" s="47"/>
      <c r="Q648" s="45">
        <f t="shared" si="173"/>
        <v>43953.465</v>
      </c>
      <c r="R648" s="47"/>
      <c r="S648" s="47"/>
      <c r="T648" s="47"/>
    </row>
    <row r="649" ht="24.75" customHeight="1" outlineLevel="1" spans="1:20">
      <c r="A649" s="19">
        <v>25709</v>
      </c>
      <c r="B649" s="20">
        <v>2991019</v>
      </c>
      <c r="C649" s="71" t="s">
        <v>555</v>
      </c>
      <c r="D649" s="57">
        <v>7345.851</v>
      </c>
      <c r="E649" s="57">
        <v>5824.293</v>
      </c>
      <c r="F649" s="57">
        <f>ROUND(Q$649,-2)</f>
        <v>5800</v>
      </c>
      <c r="G649" s="57">
        <f>ROUND(Q$649,-2)</f>
        <v>5800</v>
      </c>
      <c r="H649" s="57">
        <f>ROUND(Q$649,-2)</f>
        <v>5800</v>
      </c>
      <c r="I649" s="57">
        <f>ROUND(Q$649,-2)</f>
        <v>5800</v>
      </c>
      <c r="J649" s="57">
        <f>ROUND(Q$649,-2)</f>
        <v>5800</v>
      </c>
      <c r="K649" s="57">
        <f>ROUND(Q$649,-2)</f>
        <v>5800</v>
      </c>
      <c r="L649" s="57">
        <f>ROUND(Q$649,-2)</f>
        <v>5800</v>
      </c>
      <c r="M649" s="57">
        <f>ROUND(Q$649,-2)</f>
        <v>5800</v>
      </c>
      <c r="N649" s="57">
        <f>ROUND(Q$649,-2)</f>
        <v>5800</v>
      </c>
      <c r="O649" s="63">
        <f>ROUND(Q$649,-2)</f>
        <v>5800</v>
      </c>
      <c r="P649" s="47"/>
      <c r="Q649" s="45">
        <f t="shared" si="173"/>
        <v>5824.293</v>
      </c>
      <c r="R649" s="47"/>
      <c r="S649" s="47"/>
      <c r="T649" s="47"/>
    </row>
    <row r="650" ht="24.75" customHeight="1" outlineLevel="1" spans="1:20">
      <c r="A650" s="19">
        <v>25743</v>
      </c>
      <c r="B650" s="20">
        <v>2991021</v>
      </c>
      <c r="C650" s="71" t="s">
        <v>556</v>
      </c>
      <c r="D650" s="57">
        <v>395136.513</v>
      </c>
      <c r="E650" s="57">
        <v>78750</v>
      </c>
      <c r="F650" s="57">
        <f>ROUND(Q$650,-2)</f>
        <v>78800</v>
      </c>
      <c r="G650" s="57">
        <f>ROUND(Q$650,-2)</f>
        <v>78800</v>
      </c>
      <c r="H650" s="57">
        <f>ROUND(Q$650,-2)</f>
        <v>78800</v>
      </c>
      <c r="I650" s="57">
        <f>ROUND(Q$650,-2)</f>
        <v>78800</v>
      </c>
      <c r="J650" s="57">
        <f>ROUND(Q$650,-2)</f>
        <v>78800</v>
      </c>
      <c r="K650" s="57">
        <f>ROUND(Q$650,-2)</f>
        <v>78800</v>
      </c>
      <c r="L650" s="57">
        <f>ROUND(Q$650,-2)</f>
        <v>78800</v>
      </c>
      <c r="M650" s="57">
        <f>ROUND(Q$650,-2)</f>
        <v>78800</v>
      </c>
      <c r="N650" s="57">
        <f>ROUND(Q$650,-2)</f>
        <v>78800</v>
      </c>
      <c r="O650" s="63">
        <f>ROUND(Q$650,-2)</f>
        <v>78800</v>
      </c>
      <c r="P650" s="47"/>
      <c r="Q650" s="45">
        <f t="shared" si="173"/>
        <v>78750</v>
      </c>
      <c r="R650" s="47"/>
      <c r="S650" s="47"/>
      <c r="T650" s="47"/>
    </row>
    <row r="651" ht="24.75" customHeight="1" outlineLevel="1" spans="1:20">
      <c r="A651" s="19">
        <v>25710</v>
      </c>
      <c r="B651" s="20">
        <v>2991022</v>
      </c>
      <c r="C651" s="71" t="s">
        <v>557</v>
      </c>
      <c r="D651" s="57">
        <v>0</v>
      </c>
      <c r="E651" s="57">
        <v>0</v>
      </c>
      <c r="F651" s="57">
        <f>ROUND(Q$651,-2)</f>
        <v>0</v>
      </c>
      <c r="G651" s="57">
        <f>ROUND(Q$651,-2)</f>
        <v>0</v>
      </c>
      <c r="H651" s="57">
        <f>ROUND(Q$651,-2)</f>
        <v>0</v>
      </c>
      <c r="I651" s="57">
        <f>ROUND(Q$651,-2)</f>
        <v>0</v>
      </c>
      <c r="J651" s="57">
        <f>ROUND(Q$651,-2)</f>
        <v>0</v>
      </c>
      <c r="K651" s="57">
        <f>ROUND(Q$651,-2)</f>
        <v>0</v>
      </c>
      <c r="L651" s="57">
        <f>ROUND(Q$651,-2)</f>
        <v>0</v>
      </c>
      <c r="M651" s="57">
        <f>ROUND(Q$651,-2)</f>
        <v>0</v>
      </c>
      <c r="N651" s="57">
        <f>ROUND(Q$651,-2)</f>
        <v>0</v>
      </c>
      <c r="O651" s="63">
        <f>ROUND(Q$651,-2)</f>
        <v>0</v>
      </c>
      <c r="P651" s="47"/>
      <c r="Q651" s="45">
        <f t="shared" si="173"/>
        <v>0</v>
      </c>
      <c r="R651" s="47"/>
      <c r="S651" s="47"/>
      <c r="T651" s="47"/>
    </row>
    <row r="652" ht="24.75" customHeight="1" outlineLevel="1" spans="1:20">
      <c r="A652" s="19">
        <v>25711</v>
      </c>
      <c r="B652" s="20">
        <v>2991023</v>
      </c>
      <c r="C652" s="71" t="s">
        <v>558</v>
      </c>
      <c r="D652" s="57">
        <v>0</v>
      </c>
      <c r="E652" s="57">
        <v>0</v>
      </c>
      <c r="F652" s="57">
        <f>ROUND(Q$652,-2)</f>
        <v>0</v>
      </c>
      <c r="G652" s="57">
        <f>ROUND(Q$652,-2)</f>
        <v>0</v>
      </c>
      <c r="H652" s="57">
        <f>ROUND(Q$652,-2)</f>
        <v>0</v>
      </c>
      <c r="I652" s="57">
        <f>ROUND(Q$652,-2)</f>
        <v>0</v>
      </c>
      <c r="J652" s="57">
        <f>ROUND(Q$652,-2)</f>
        <v>0</v>
      </c>
      <c r="K652" s="57">
        <f>ROUND(Q$652,-2)</f>
        <v>0</v>
      </c>
      <c r="L652" s="57">
        <f>ROUND(Q$652,-2)</f>
        <v>0</v>
      </c>
      <c r="M652" s="57">
        <f>ROUND(Q$652,-2)</f>
        <v>0</v>
      </c>
      <c r="N652" s="57">
        <f>ROUND(Q$652,-2)</f>
        <v>0</v>
      </c>
      <c r="O652" s="63">
        <f>ROUND(Q$652,-2)</f>
        <v>0</v>
      </c>
      <c r="P652" s="47"/>
      <c r="Q652" s="45">
        <f t="shared" si="173"/>
        <v>0</v>
      </c>
      <c r="R652" s="47"/>
      <c r="S652" s="47"/>
      <c r="T652" s="47"/>
    </row>
    <row r="653" ht="24.75" customHeight="1" outlineLevel="1" spans="1:20">
      <c r="A653" s="19">
        <v>25712</v>
      </c>
      <c r="B653" s="20">
        <v>2991024</v>
      </c>
      <c r="C653" s="71" t="s">
        <v>559</v>
      </c>
      <c r="D653" s="57">
        <v>0</v>
      </c>
      <c r="E653" s="57">
        <v>0</v>
      </c>
      <c r="F653" s="57">
        <f>ROUND(Q$653,-2)</f>
        <v>0</v>
      </c>
      <c r="G653" s="57">
        <f>ROUND(Q$653,-2)</f>
        <v>0</v>
      </c>
      <c r="H653" s="57">
        <f>ROUND(Q$653,-2)</f>
        <v>0</v>
      </c>
      <c r="I653" s="57">
        <f>ROUND(Q$653,-2)</f>
        <v>0</v>
      </c>
      <c r="J653" s="57">
        <f>ROUND(Q$653,-2)</f>
        <v>0</v>
      </c>
      <c r="K653" s="57">
        <f>ROUND(Q$653,-2)</f>
        <v>0</v>
      </c>
      <c r="L653" s="57">
        <f>ROUND(Q$653,-2)</f>
        <v>0</v>
      </c>
      <c r="M653" s="57">
        <f>ROUND(Q$653,-2)</f>
        <v>0</v>
      </c>
      <c r="N653" s="57">
        <f>ROUND(Q$653,-2)</f>
        <v>0</v>
      </c>
      <c r="O653" s="63">
        <f>ROUND(Q$653,-2)</f>
        <v>0</v>
      </c>
      <c r="P653" s="47"/>
      <c r="Q653" s="45">
        <f t="shared" si="173"/>
        <v>0</v>
      </c>
      <c r="R653" s="47"/>
      <c r="S653" s="47"/>
      <c r="T653" s="47"/>
    </row>
    <row r="654" ht="24.75" customHeight="1" outlineLevel="1" spans="1:20">
      <c r="A654" s="19">
        <v>25713</v>
      </c>
      <c r="B654" s="20">
        <v>2991025</v>
      </c>
      <c r="C654" s="71" t="s">
        <v>560</v>
      </c>
      <c r="D654" s="57">
        <v>0</v>
      </c>
      <c r="E654" s="57">
        <v>0</v>
      </c>
      <c r="F654" s="57">
        <f>ROUND(Q$654,-2)</f>
        <v>0</v>
      </c>
      <c r="G654" s="57">
        <f>ROUND(Q$654,-2)</f>
        <v>0</v>
      </c>
      <c r="H654" s="57">
        <f>ROUND(Q$654,-2)</f>
        <v>0</v>
      </c>
      <c r="I654" s="57">
        <f>ROUND(Q$654,-2)</f>
        <v>0</v>
      </c>
      <c r="J654" s="57">
        <f>ROUND(Q$654,-2)</f>
        <v>0</v>
      </c>
      <c r="K654" s="57">
        <f>ROUND(Q$654,-2)</f>
        <v>0</v>
      </c>
      <c r="L654" s="57">
        <f>ROUND(Q$654,-2)</f>
        <v>0</v>
      </c>
      <c r="M654" s="57">
        <f>ROUND(Q$654,-2)</f>
        <v>0</v>
      </c>
      <c r="N654" s="57">
        <f>ROUND(Q$654,-2)</f>
        <v>0</v>
      </c>
      <c r="O654" s="63">
        <f>ROUND(Q$654,-2)</f>
        <v>0</v>
      </c>
      <c r="P654" s="47"/>
      <c r="Q654" s="45">
        <f t="shared" si="173"/>
        <v>0</v>
      </c>
      <c r="R654" s="47"/>
      <c r="S654" s="47"/>
      <c r="T654" s="47"/>
    </row>
    <row r="655" ht="24.75" customHeight="1" outlineLevel="1" spans="1:20">
      <c r="A655" s="19">
        <v>25714</v>
      </c>
      <c r="B655" s="20">
        <v>2991026</v>
      </c>
      <c r="C655" s="71" t="s">
        <v>561</v>
      </c>
      <c r="D655" s="57">
        <v>0</v>
      </c>
      <c r="E655" s="57">
        <v>0</v>
      </c>
      <c r="F655" s="57">
        <f>ROUND(Q$655,-2)</f>
        <v>0</v>
      </c>
      <c r="G655" s="57">
        <f>ROUND(Q$655,-2)</f>
        <v>0</v>
      </c>
      <c r="H655" s="57">
        <f>ROUND(Q$655,-2)</f>
        <v>0</v>
      </c>
      <c r="I655" s="57">
        <f>ROUND(Q$655,-2)</f>
        <v>0</v>
      </c>
      <c r="J655" s="57">
        <f>ROUND(Q$655,-2)</f>
        <v>0</v>
      </c>
      <c r="K655" s="57">
        <f>ROUND(Q$655,-2)</f>
        <v>0</v>
      </c>
      <c r="L655" s="57">
        <f>ROUND(Q$655,-2)</f>
        <v>0</v>
      </c>
      <c r="M655" s="57">
        <f>ROUND(Q$655,-2)</f>
        <v>0</v>
      </c>
      <c r="N655" s="57">
        <f>ROUND(Q$655,-2)</f>
        <v>0</v>
      </c>
      <c r="O655" s="63">
        <f>ROUND(Q$655,-2)</f>
        <v>0</v>
      </c>
      <c r="P655" s="47"/>
      <c r="Q655" s="45">
        <f t="shared" si="173"/>
        <v>0</v>
      </c>
      <c r="R655" s="47"/>
      <c r="S655" s="47"/>
      <c r="T655" s="47"/>
    </row>
    <row r="656" ht="24.75" customHeight="1" outlineLevel="1" spans="1:20">
      <c r="A656" s="19">
        <v>25715</v>
      </c>
      <c r="B656" s="20">
        <v>2991027</v>
      </c>
      <c r="C656" s="71" t="s">
        <v>562</v>
      </c>
      <c r="D656" s="57">
        <v>0</v>
      </c>
      <c r="E656" s="57">
        <v>0</v>
      </c>
      <c r="F656" s="57">
        <f>ROUND(Q$656,-2)</f>
        <v>0</v>
      </c>
      <c r="G656" s="57">
        <f>ROUND(Q$656,-2)</f>
        <v>0</v>
      </c>
      <c r="H656" s="57">
        <f>ROUND(Q$656,-2)</f>
        <v>0</v>
      </c>
      <c r="I656" s="57">
        <f>ROUND(Q$656,-2)</f>
        <v>0</v>
      </c>
      <c r="J656" s="57">
        <f>ROUND(Q$656,-2)</f>
        <v>0</v>
      </c>
      <c r="K656" s="57">
        <f>ROUND(Q$656,-2)</f>
        <v>0</v>
      </c>
      <c r="L656" s="57">
        <f>ROUND(Q$656,-2)</f>
        <v>0</v>
      </c>
      <c r="M656" s="57">
        <f>ROUND(Q$656,-2)</f>
        <v>0</v>
      </c>
      <c r="N656" s="57">
        <f>ROUND(Q$656,-2)</f>
        <v>0</v>
      </c>
      <c r="O656" s="63">
        <f>ROUND(Q$656,-2)</f>
        <v>0</v>
      </c>
      <c r="P656" s="47"/>
      <c r="Q656" s="45">
        <f t="shared" si="173"/>
        <v>0</v>
      </c>
      <c r="R656" s="47"/>
      <c r="S656" s="47"/>
      <c r="T656" s="47"/>
    </row>
    <row r="657" ht="24.75" customHeight="1" outlineLevel="1" spans="1:20">
      <c r="A657" s="19">
        <v>25716</v>
      </c>
      <c r="B657" s="20">
        <v>2991028</v>
      </c>
      <c r="C657" s="71" t="s">
        <v>563</v>
      </c>
      <c r="D657" s="57">
        <v>0</v>
      </c>
      <c r="E657" s="57">
        <v>0</v>
      </c>
      <c r="F657" s="57">
        <f>ROUND(Q$657,-2)</f>
        <v>0</v>
      </c>
      <c r="G657" s="57">
        <f>ROUND(Q$657,-2)</f>
        <v>0</v>
      </c>
      <c r="H657" s="57">
        <f>ROUND(Q$657,-2)</f>
        <v>0</v>
      </c>
      <c r="I657" s="57">
        <f>ROUND(Q$657,-2)</f>
        <v>0</v>
      </c>
      <c r="J657" s="57">
        <f>ROUND(Q$657,-2)</f>
        <v>0</v>
      </c>
      <c r="K657" s="57">
        <f>ROUND(Q$657,-2)</f>
        <v>0</v>
      </c>
      <c r="L657" s="57">
        <f>ROUND(Q$657,-2)</f>
        <v>0</v>
      </c>
      <c r="M657" s="57">
        <f>ROUND(Q$657,-2)</f>
        <v>0</v>
      </c>
      <c r="N657" s="57">
        <f>ROUND(Q$657,-2)</f>
        <v>0</v>
      </c>
      <c r="O657" s="63">
        <f>ROUND(Q$657,-2)</f>
        <v>0</v>
      </c>
      <c r="P657" s="47"/>
      <c r="Q657" s="45">
        <f t="shared" si="173"/>
        <v>0</v>
      </c>
      <c r="R657" s="47"/>
      <c r="S657" s="47"/>
      <c r="T657" s="47"/>
    </row>
    <row r="658" ht="24.75" customHeight="1" outlineLevel="1" spans="1:20">
      <c r="A658" s="19">
        <v>25717</v>
      </c>
      <c r="B658" s="20">
        <v>2991031</v>
      </c>
      <c r="C658" s="71" t="s">
        <v>564</v>
      </c>
      <c r="D658" s="57">
        <v>0</v>
      </c>
      <c r="E658" s="57">
        <v>0</v>
      </c>
      <c r="F658" s="57">
        <f>ROUND(Q$658,-2)</f>
        <v>0</v>
      </c>
      <c r="G658" s="57">
        <f>ROUND(Q$658,-2)</f>
        <v>0</v>
      </c>
      <c r="H658" s="57">
        <f>ROUND(Q$658,-2)</f>
        <v>0</v>
      </c>
      <c r="I658" s="57">
        <f>ROUND(Q$658,-2)</f>
        <v>0</v>
      </c>
      <c r="J658" s="57">
        <f>ROUND(Q$658,-2)</f>
        <v>0</v>
      </c>
      <c r="K658" s="57">
        <f>ROUND(Q$658,-2)</f>
        <v>0</v>
      </c>
      <c r="L658" s="57">
        <f>ROUND(Q$658,-2)</f>
        <v>0</v>
      </c>
      <c r="M658" s="57">
        <f>ROUND(Q$658,-2)</f>
        <v>0</v>
      </c>
      <c r="N658" s="57">
        <f>ROUND(Q$658,-2)</f>
        <v>0</v>
      </c>
      <c r="O658" s="63">
        <f>ROUND(Q$658,-2)</f>
        <v>0</v>
      </c>
      <c r="P658" s="47"/>
      <c r="Q658" s="45">
        <f t="shared" si="173"/>
        <v>0</v>
      </c>
      <c r="R658" s="47"/>
      <c r="S658" s="47"/>
      <c r="T658" s="47"/>
    </row>
    <row r="659" ht="24.75" customHeight="1" outlineLevel="1" spans="1:20">
      <c r="A659" s="19">
        <v>25718</v>
      </c>
      <c r="B659" s="20">
        <v>2991032</v>
      </c>
      <c r="C659" s="71" t="s">
        <v>565</v>
      </c>
      <c r="D659" s="57">
        <v>0</v>
      </c>
      <c r="E659" s="57">
        <v>0</v>
      </c>
      <c r="F659" s="57">
        <f>ROUND(Q$659,-2)</f>
        <v>0</v>
      </c>
      <c r="G659" s="57">
        <f>ROUND(Q$659,-2)</f>
        <v>0</v>
      </c>
      <c r="H659" s="57">
        <f>ROUND(Q$659,-2)</f>
        <v>0</v>
      </c>
      <c r="I659" s="57">
        <f>ROUND(Q$659,-2)</f>
        <v>0</v>
      </c>
      <c r="J659" s="57">
        <f>ROUND(Q$659,-2)</f>
        <v>0</v>
      </c>
      <c r="K659" s="57">
        <f>ROUND(Q$659,-2)</f>
        <v>0</v>
      </c>
      <c r="L659" s="57">
        <f>ROUND(Q$659,-2)</f>
        <v>0</v>
      </c>
      <c r="M659" s="57">
        <f>ROUND(Q$659,-2)</f>
        <v>0</v>
      </c>
      <c r="N659" s="57">
        <f>ROUND(Q$659,-2)</f>
        <v>0</v>
      </c>
      <c r="O659" s="63">
        <f>ROUND(Q$659,-2)</f>
        <v>0</v>
      </c>
      <c r="P659" s="47"/>
      <c r="Q659" s="45">
        <f t="shared" si="173"/>
        <v>0</v>
      </c>
      <c r="R659" s="47"/>
      <c r="S659" s="47"/>
      <c r="T659" s="47"/>
    </row>
    <row r="660" ht="24.75" customHeight="1" outlineLevel="1" spans="1:20">
      <c r="A660" s="19">
        <v>25719</v>
      </c>
      <c r="B660" s="20">
        <v>2991033</v>
      </c>
      <c r="C660" s="71" t="s">
        <v>566</v>
      </c>
      <c r="D660" s="57">
        <v>0</v>
      </c>
      <c r="E660" s="57">
        <v>0</v>
      </c>
      <c r="F660" s="57">
        <f>ROUND(Q$660,-2)</f>
        <v>0</v>
      </c>
      <c r="G660" s="57">
        <f>ROUND(Q$660,-2)</f>
        <v>0</v>
      </c>
      <c r="H660" s="57">
        <f>ROUND(Q$660,-2)</f>
        <v>0</v>
      </c>
      <c r="I660" s="57">
        <f>ROUND(Q$660,-2)</f>
        <v>0</v>
      </c>
      <c r="J660" s="57">
        <f>ROUND(Q$660,-2)</f>
        <v>0</v>
      </c>
      <c r="K660" s="57">
        <f>ROUND(Q$660,-2)</f>
        <v>0</v>
      </c>
      <c r="L660" s="57">
        <f>ROUND(Q$660,-2)</f>
        <v>0</v>
      </c>
      <c r="M660" s="57">
        <f>ROUND(Q$660,-2)</f>
        <v>0</v>
      </c>
      <c r="N660" s="57">
        <f>ROUND(Q$660,-2)</f>
        <v>0</v>
      </c>
      <c r="O660" s="63">
        <f>ROUND(Q$660,-2)</f>
        <v>0</v>
      </c>
      <c r="P660" s="47"/>
      <c r="Q660" s="45">
        <f t="shared" si="173"/>
        <v>0</v>
      </c>
      <c r="R660" s="47"/>
      <c r="S660" s="47"/>
      <c r="T660" s="47"/>
    </row>
    <row r="661" ht="24.75" customHeight="1" outlineLevel="1" spans="1:20">
      <c r="A661" s="19">
        <v>25720</v>
      </c>
      <c r="B661" s="20">
        <v>2991034</v>
      </c>
      <c r="C661" s="71" t="s">
        <v>567</v>
      </c>
      <c r="D661" s="57">
        <v>0</v>
      </c>
      <c r="E661" s="57">
        <v>0</v>
      </c>
      <c r="F661" s="57">
        <f>ROUND(Q$661,-2)</f>
        <v>0</v>
      </c>
      <c r="G661" s="57">
        <f>ROUND(Q$661,-2)</f>
        <v>0</v>
      </c>
      <c r="H661" s="57">
        <f>ROUND(Q$661,-2)</f>
        <v>0</v>
      </c>
      <c r="I661" s="57">
        <f>ROUND(Q$661,-2)</f>
        <v>0</v>
      </c>
      <c r="J661" s="57">
        <f>ROUND(Q$661,-2)</f>
        <v>0</v>
      </c>
      <c r="K661" s="57">
        <f>ROUND(Q$661,-2)</f>
        <v>0</v>
      </c>
      <c r="L661" s="57">
        <f>ROUND(Q$661,-2)</f>
        <v>0</v>
      </c>
      <c r="M661" s="57">
        <f>ROUND(Q$661,-2)</f>
        <v>0</v>
      </c>
      <c r="N661" s="57">
        <f>ROUND(Q$661,-2)</f>
        <v>0</v>
      </c>
      <c r="O661" s="63">
        <f>ROUND(Q$661,-2)</f>
        <v>0</v>
      </c>
      <c r="P661" s="47"/>
      <c r="Q661" s="45">
        <f t="shared" si="173"/>
        <v>0</v>
      </c>
      <c r="R661" s="47"/>
      <c r="S661" s="47"/>
      <c r="T661" s="47"/>
    </row>
    <row r="662" ht="24.75" customHeight="1" outlineLevel="1" spans="1:20">
      <c r="A662" s="19">
        <v>25721</v>
      </c>
      <c r="B662" s="20">
        <v>2991035</v>
      </c>
      <c r="C662" s="71" t="s">
        <v>568</v>
      </c>
      <c r="D662" s="57">
        <v>0</v>
      </c>
      <c r="E662" s="57">
        <v>0</v>
      </c>
      <c r="F662" s="57">
        <f>ROUND(Q$662,-2)</f>
        <v>0</v>
      </c>
      <c r="G662" s="57">
        <f>ROUND(Q$662,-2)</f>
        <v>0</v>
      </c>
      <c r="H662" s="57">
        <f>ROUND(Q$662,-2)</f>
        <v>0</v>
      </c>
      <c r="I662" s="57">
        <f>ROUND(Q$662,-2)</f>
        <v>0</v>
      </c>
      <c r="J662" s="57">
        <f>ROUND(Q$662,-2)</f>
        <v>0</v>
      </c>
      <c r="K662" s="57">
        <f>ROUND(Q$662,-2)</f>
        <v>0</v>
      </c>
      <c r="L662" s="57">
        <f>ROUND(Q$662,-2)</f>
        <v>0</v>
      </c>
      <c r="M662" s="57">
        <f>ROUND(Q$662,-2)</f>
        <v>0</v>
      </c>
      <c r="N662" s="57">
        <f>ROUND(Q$662,-2)</f>
        <v>0</v>
      </c>
      <c r="O662" s="63">
        <f>ROUND(Q$662,-2)</f>
        <v>0</v>
      </c>
      <c r="P662" s="47"/>
      <c r="Q662" s="45">
        <f t="shared" si="173"/>
        <v>0</v>
      </c>
      <c r="R662" s="47"/>
      <c r="S662" s="47"/>
      <c r="T662" s="47"/>
    </row>
    <row r="663" ht="24.75" customHeight="1" outlineLevel="1" spans="1:20">
      <c r="A663" s="19">
        <v>25722</v>
      </c>
      <c r="B663" s="20">
        <v>2991036</v>
      </c>
      <c r="C663" s="71" t="s">
        <v>569</v>
      </c>
      <c r="D663" s="57">
        <v>0</v>
      </c>
      <c r="E663" s="57">
        <v>0</v>
      </c>
      <c r="F663" s="57">
        <f>ROUND(Q$663,-2)</f>
        <v>0</v>
      </c>
      <c r="G663" s="57">
        <f>ROUND(Q$663,-2)</f>
        <v>0</v>
      </c>
      <c r="H663" s="57">
        <f>ROUND(Q$663,-2)</f>
        <v>0</v>
      </c>
      <c r="I663" s="57">
        <f>ROUND(Q$663,-2)</f>
        <v>0</v>
      </c>
      <c r="J663" s="57">
        <f>ROUND(Q$663,-2)</f>
        <v>0</v>
      </c>
      <c r="K663" s="57">
        <f>ROUND(Q$663,-2)</f>
        <v>0</v>
      </c>
      <c r="L663" s="57">
        <f>ROUND(Q$663,-2)</f>
        <v>0</v>
      </c>
      <c r="M663" s="57">
        <f>ROUND(Q$663,-2)</f>
        <v>0</v>
      </c>
      <c r="N663" s="57">
        <f>ROUND(Q$663,-2)</f>
        <v>0</v>
      </c>
      <c r="O663" s="63">
        <f>ROUND(Q$663,-2)</f>
        <v>0</v>
      </c>
      <c r="P663" s="47"/>
      <c r="Q663" s="45">
        <f t="shared" si="173"/>
        <v>0</v>
      </c>
      <c r="R663" s="47"/>
      <c r="S663" s="47"/>
      <c r="T663" s="47"/>
    </row>
    <row r="664" ht="24.75" customHeight="1" outlineLevel="1" spans="1:20">
      <c r="A664" s="19">
        <v>25723</v>
      </c>
      <c r="B664" s="20">
        <v>2991037</v>
      </c>
      <c r="C664" s="71" t="s">
        <v>570</v>
      </c>
      <c r="D664" s="57">
        <v>0</v>
      </c>
      <c r="E664" s="57">
        <v>0</v>
      </c>
      <c r="F664" s="57">
        <f>ROUND(Q$664,-2)</f>
        <v>0</v>
      </c>
      <c r="G664" s="57">
        <f>ROUND(Q$664,-2)</f>
        <v>0</v>
      </c>
      <c r="H664" s="57">
        <f>ROUND(Q$664,-2)</f>
        <v>0</v>
      </c>
      <c r="I664" s="57">
        <f>ROUND(Q$664,-2)</f>
        <v>0</v>
      </c>
      <c r="J664" s="57">
        <f>ROUND(Q$664,-2)</f>
        <v>0</v>
      </c>
      <c r="K664" s="57">
        <f>ROUND(Q$664,-2)</f>
        <v>0</v>
      </c>
      <c r="L664" s="57">
        <f>ROUND(Q$664,-2)</f>
        <v>0</v>
      </c>
      <c r="M664" s="57">
        <f>ROUND(Q$664,-2)</f>
        <v>0</v>
      </c>
      <c r="N664" s="57">
        <f>ROUND(Q$664,-2)</f>
        <v>0</v>
      </c>
      <c r="O664" s="63">
        <f>ROUND(Q$664,-2)</f>
        <v>0</v>
      </c>
      <c r="P664" s="47"/>
      <c r="Q664" s="45">
        <f t="shared" si="173"/>
        <v>0</v>
      </c>
      <c r="R664" s="47"/>
      <c r="S664" s="47"/>
      <c r="T664" s="47"/>
    </row>
    <row r="665" ht="24.75" customHeight="1" outlineLevel="1" spans="1:20">
      <c r="A665" s="19">
        <v>25724</v>
      </c>
      <c r="B665" s="20">
        <v>2991038</v>
      </c>
      <c r="C665" s="71" t="s">
        <v>571</v>
      </c>
      <c r="D665" s="57">
        <v>0</v>
      </c>
      <c r="E665" s="57">
        <v>0</v>
      </c>
      <c r="F665" s="57">
        <f>ROUND(Q$665,-2)</f>
        <v>0</v>
      </c>
      <c r="G665" s="57">
        <f>ROUND(Q$665,-2)</f>
        <v>0</v>
      </c>
      <c r="H665" s="57">
        <f>ROUND(Q$665,-2)</f>
        <v>0</v>
      </c>
      <c r="I665" s="57">
        <f>ROUND(Q$665,-2)</f>
        <v>0</v>
      </c>
      <c r="J665" s="57">
        <f>ROUND(Q$665,-2)</f>
        <v>0</v>
      </c>
      <c r="K665" s="57">
        <f>ROUND(Q$665,-2)</f>
        <v>0</v>
      </c>
      <c r="L665" s="57">
        <f>ROUND(Q$665,-2)</f>
        <v>0</v>
      </c>
      <c r="M665" s="57">
        <f>ROUND(Q$665,-2)</f>
        <v>0</v>
      </c>
      <c r="N665" s="57">
        <f>ROUND(Q$665,-2)</f>
        <v>0</v>
      </c>
      <c r="O665" s="63">
        <f>ROUND(Q$665,-2)</f>
        <v>0</v>
      </c>
      <c r="P665" s="47"/>
      <c r="Q665" s="45">
        <f t="shared" si="173"/>
        <v>0</v>
      </c>
      <c r="R665" s="47"/>
      <c r="S665" s="47"/>
      <c r="T665" s="47"/>
    </row>
    <row r="666" ht="24.75" customHeight="1" outlineLevel="1" spans="1:20">
      <c r="A666" s="19">
        <v>25725</v>
      </c>
      <c r="B666" s="20">
        <v>2991041</v>
      </c>
      <c r="C666" s="71" t="s">
        <v>572</v>
      </c>
      <c r="D666" s="57">
        <v>0</v>
      </c>
      <c r="E666" s="57">
        <v>0</v>
      </c>
      <c r="F666" s="57">
        <f>ROUND(Q$666,-2)</f>
        <v>0</v>
      </c>
      <c r="G666" s="57">
        <f>ROUND(Q$666,-2)</f>
        <v>0</v>
      </c>
      <c r="H666" s="57">
        <f>ROUND(Q$666,-2)</f>
        <v>0</v>
      </c>
      <c r="I666" s="57">
        <f>ROUND(Q$666,-2)</f>
        <v>0</v>
      </c>
      <c r="J666" s="57">
        <f>ROUND(Q$666,-2)</f>
        <v>0</v>
      </c>
      <c r="K666" s="57">
        <f>ROUND(Q$666,-2)</f>
        <v>0</v>
      </c>
      <c r="L666" s="57">
        <f>ROUND(Q$666,-2)</f>
        <v>0</v>
      </c>
      <c r="M666" s="57">
        <f>ROUND(Q$666,-2)</f>
        <v>0</v>
      </c>
      <c r="N666" s="57">
        <f>ROUND(Q$666,-2)</f>
        <v>0</v>
      </c>
      <c r="O666" s="63">
        <f>ROUND(Q$666,-2)</f>
        <v>0</v>
      </c>
      <c r="P666" s="47"/>
      <c r="Q666" s="45">
        <f t="shared" si="173"/>
        <v>0</v>
      </c>
      <c r="R666" s="47"/>
      <c r="S666" s="47"/>
      <c r="T666" s="47"/>
    </row>
    <row r="667" ht="24.75" customHeight="1" outlineLevel="1" spans="1:20">
      <c r="A667" s="19">
        <v>25726</v>
      </c>
      <c r="B667" s="20">
        <v>2991042</v>
      </c>
      <c r="C667" s="71" t="s">
        <v>573</v>
      </c>
      <c r="D667" s="57">
        <v>536090.115</v>
      </c>
      <c r="E667" s="57">
        <v>271920.609</v>
      </c>
      <c r="F667" s="57">
        <v>271900</v>
      </c>
      <c r="G667" s="57">
        <v>271900</v>
      </c>
      <c r="H667" s="57">
        <v>271900</v>
      </c>
      <c r="I667" s="57">
        <v>271900</v>
      </c>
      <c r="J667" s="57">
        <v>271900</v>
      </c>
      <c r="K667" s="57">
        <v>271900</v>
      </c>
      <c r="L667" s="57">
        <v>271900</v>
      </c>
      <c r="M667" s="57">
        <v>271900</v>
      </c>
      <c r="N667" s="57">
        <v>271900</v>
      </c>
      <c r="O667" s="63">
        <v>271900</v>
      </c>
      <c r="P667" s="47"/>
      <c r="Q667" s="45">
        <f t="shared" si="173"/>
        <v>271920.609</v>
      </c>
      <c r="R667" s="47"/>
      <c r="S667" s="47"/>
      <c r="T667" s="47"/>
    </row>
    <row r="668" ht="24.75" customHeight="1" outlineLevel="1" spans="1:20">
      <c r="A668" s="19">
        <v>25727</v>
      </c>
      <c r="B668" s="20">
        <v>2991043</v>
      </c>
      <c r="C668" s="71" t="s">
        <v>574</v>
      </c>
      <c r="D668" s="57">
        <v>0</v>
      </c>
      <c r="E668" s="57">
        <v>0</v>
      </c>
      <c r="F668" s="57">
        <f>ROUND(Q$668,-2)</f>
        <v>0</v>
      </c>
      <c r="G668" s="57">
        <f>ROUND(Q$668,-2)</f>
        <v>0</v>
      </c>
      <c r="H668" s="57">
        <f>ROUND(Q$668,-2)</f>
        <v>0</v>
      </c>
      <c r="I668" s="57">
        <f>ROUND(Q$668,-2)</f>
        <v>0</v>
      </c>
      <c r="J668" s="57">
        <f>ROUND(Q$668,-2)</f>
        <v>0</v>
      </c>
      <c r="K668" s="57">
        <f>ROUND(Q$668,-2)</f>
        <v>0</v>
      </c>
      <c r="L668" s="57">
        <f>ROUND(Q$668,-2)</f>
        <v>0</v>
      </c>
      <c r="M668" s="57">
        <f>ROUND(Q$668,-2)</f>
        <v>0</v>
      </c>
      <c r="N668" s="57">
        <f>ROUND(Q$668,-2)</f>
        <v>0</v>
      </c>
      <c r="O668" s="63">
        <f>ROUND(Q$668,-2)</f>
        <v>0</v>
      </c>
      <c r="P668" s="47"/>
      <c r="Q668" s="45">
        <f t="shared" si="173"/>
        <v>0</v>
      </c>
      <c r="R668" s="47"/>
      <c r="S668" s="47"/>
      <c r="T668" s="47"/>
    </row>
    <row r="669" ht="24.75" customHeight="1" outlineLevel="1" spans="1:20">
      <c r="A669" s="19">
        <v>25728</v>
      </c>
      <c r="B669" s="20">
        <v>2991044</v>
      </c>
      <c r="C669" s="71" t="s">
        <v>575</v>
      </c>
      <c r="D669" s="57">
        <v>843.75</v>
      </c>
      <c r="E669" s="57">
        <v>843.75</v>
      </c>
      <c r="F669" s="57">
        <f>ROUND(Q$669,-2)</f>
        <v>800</v>
      </c>
      <c r="G669" s="57">
        <f>ROUND(Q$669,-2)</f>
        <v>800</v>
      </c>
      <c r="H669" s="57">
        <f>ROUND(Q$669,-2)</f>
        <v>800</v>
      </c>
      <c r="I669" s="57">
        <f>ROUND(Q$669,-2)</f>
        <v>800</v>
      </c>
      <c r="J669" s="57">
        <f>ROUND(Q$669,-2)</f>
        <v>800</v>
      </c>
      <c r="K669" s="57">
        <f>ROUND(Q$669,-2)</f>
        <v>800</v>
      </c>
      <c r="L669" s="57">
        <f>ROUND(Q$669,-2)</f>
        <v>800</v>
      </c>
      <c r="M669" s="57">
        <f>ROUND(Q$669,-2)</f>
        <v>800</v>
      </c>
      <c r="N669" s="57">
        <f>ROUND(Q$669,-2)</f>
        <v>800</v>
      </c>
      <c r="O669" s="63">
        <f>ROUND(Q$669,-2)</f>
        <v>800</v>
      </c>
      <c r="P669" s="47"/>
      <c r="Q669" s="45">
        <f t="shared" si="173"/>
        <v>843.75</v>
      </c>
      <c r="R669" s="47"/>
      <c r="S669" s="47"/>
      <c r="T669" s="47"/>
    </row>
    <row r="670" ht="24.75" customHeight="1" outlineLevel="1" spans="1:20">
      <c r="A670" s="19">
        <v>25729</v>
      </c>
      <c r="B670" s="20">
        <v>2991045</v>
      </c>
      <c r="C670" s="71" t="s">
        <v>576</v>
      </c>
      <c r="D670" s="57">
        <v>0</v>
      </c>
      <c r="E670" s="57">
        <v>0</v>
      </c>
      <c r="F670" s="57">
        <f>ROUND(Q$670,-2)</f>
        <v>0</v>
      </c>
      <c r="G670" s="57">
        <f>ROUND(Q$670,-2)</f>
        <v>0</v>
      </c>
      <c r="H670" s="57">
        <f>ROUND(Q$670,-2)</f>
        <v>0</v>
      </c>
      <c r="I670" s="57">
        <f>ROUND(Q$670,-2)</f>
        <v>0</v>
      </c>
      <c r="J670" s="57">
        <f>ROUND(Q$670,-2)</f>
        <v>0</v>
      </c>
      <c r="K670" s="57">
        <f>ROUND(Q$670,-2)</f>
        <v>0</v>
      </c>
      <c r="L670" s="57">
        <f>ROUND(Q$670,-2)</f>
        <v>0</v>
      </c>
      <c r="M670" s="57">
        <f>ROUND(Q$670,-2)</f>
        <v>0</v>
      </c>
      <c r="N670" s="57">
        <f>ROUND(Q$670,-2)</f>
        <v>0</v>
      </c>
      <c r="O670" s="63">
        <f>ROUND(Q$670,-2)</f>
        <v>0</v>
      </c>
      <c r="P670" s="47"/>
      <c r="Q670" s="45">
        <f t="shared" si="173"/>
        <v>0</v>
      </c>
      <c r="R670" s="47"/>
      <c r="S670" s="47"/>
      <c r="T670" s="47"/>
    </row>
    <row r="671" ht="24.75" customHeight="1" outlineLevel="1" spans="1:20">
      <c r="A671" s="19">
        <v>25730</v>
      </c>
      <c r="B671" s="20">
        <v>2991046</v>
      </c>
      <c r="C671" s="71" t="s">
        <v>577</v>
      </c>
      <c r="D671" s="57">
        <v>94870.659</v>
      </c>
      <c r="E671" s="57">
        <v>320882.548</v>
      </c>
      <c r="F671" s="57">
        <f>ROUND(Q$671,-2)</f>
        <v>320900</v>
      </c>
      <c r="G671" s="57">
        <f>ROUND(Q$671,-2)</f>
        <v>320900</v>
      </c>
      <c r="H671" s="57">
        <f>ROUND(Q$671,-2)</f>
        <v>320900</v>
      </c>
      <c r="I671" s="57">
        <f>ROUND(Q$671,-2)</f>
        <v>320900</v>
      </c>
      <c r="J671" s="57">
        <f>ROUND(Q$671,-2)</f>
        <v>320900</v>
      </c>
      <c r="K671" s="57">
        <f>ROUND(Q$671,-2)</f>
        <v>320900</v>
      </c>
      <c r="L671" s="57">
        <f>ROUND(Q$671,-2)</f>
        <v>320900</v>
      </c>
      <c r="M671" s="57">
        <f>ROUND(Q$671,-2)</f>
        <v>320900</v>
      </c>
      <c r="N671" s="57">
        <f>ROUND(Q$671,-2)</f>
        <v>320900</v>
      </c>
      <c r="O671" s="63">
        <f>ROUND(Q$671,-2)</f>
        <v>320900</v>
      </c>
      <c r="P671" s="47"/>
      <c r="Q671" s="45">
        <f t="shared" ref="Q671:Q711" si="179">+E671</f>
        <v>320882.548</v>
      </c>
      <c r="R671" s="47"/>
      <c r="S671" s="47"/>
      <c r="T671" s="47"/>
    </row>
    <row r="672" ht="24.75" customHeight="1" outlineLevel="1" spans="1:20">
      <c r="A672" s="19">
        <v>25731</v>
      </c>
      <c r="B672" s="20">
        <v>2991047</v>
      </c>
      <c r="C672" s="71" t="s">
        <v>578</v>
      </c>
      <c r="D672" s="57">
        <v>0</v>
      </c>
      <c r="E672" s="57">
        <v>0</v>
      </c>
      <c r="F672" s="57">
        <f>ROUND(Q$672,-2)</f>
        <v>0</v>
      </c>
      <c r="G672" s="57">
        <f>ROUND(Q$672,-2)</f>
        <v>0</v>
      </c>
      <c r="H672" s="57">
        <f>ROUND(Q$672,-2)</f>
        <v>0</v>
      </c>
      <c r="I672" s="57">
        <f>ROUND(Q$672,-2)</f>
        <v>0</v>
      </c>
      <c r="J672" s="57">
        <f>ROUND(Q$672,-2)</f>
        <v>0</v>
      </c>
      <c r="K672" s="57">
        <f>ROUND(Q$672,-2)</f>
        <v>0</v>
      </c>
      <c r="L672" s="57">
        <f>ROUND(Q$672,-2)</f>
        <v>0</v>
      </c>
      <c r="M672" s="57">
        <f>ROUND(Q$672,-2)</f>
        <v>0</v>
      </c>
      <c r="N672" s="57">
        <f>ROUND(Q$672,-2)</f>
        <v>0</v>
      </c>
      <c r="O672" s="63">
        <f>ROUND(Q$672,-2)</f>
        <v>0</v>
      </c>
      <c r="P672" s="47"/>
      <c r="Q672" s="45">
        <f t="shared" si="179"/>
        <v>0</v>
      </c>
      <c r="R672" s="47"/>
      <c r="S672" s="47"/>
      <c r="T672" s="47"/>
    </row>
    <row r="673" ht="24.75" customHeight="1" outlineLevel="1" spans="1:20">
      <c r="A673" s="19">
        <v>25732</v>
      </c>
      <c r="B673" s="20">
        <v>2991048</v>
      </c>
      <c r="C673" s="71" t="s">
        <v>579</v>
      </c>
      <c r="D673" s="57">
        <v>0</v>
      </c>
      <c r="E673" s="57">
        <v>0</v>
      </c>
      <c r="F673" s="57">
        <f>ROUND(Q$673,-2)</f>
        <v>0</v>
      </c>
      <c r="G673" s="57">
        <f>ROUND(Q$673,-2)</f>
        <v>0</v>
      </c>
      <c r="H673" s="57">
        <f>ROUND(Q$673,-2)</f>
        <v>0</v>
      </c>
      <c r="I673" s="57">
        <f>ROUND(Q$673,-2)</f>
        <v>0</v>
      </c>
      <c r="J673" s="57">
        <f>ROUND(Q$673,-2)</f>
        <v>0</v>
      </c>
      <c r="K673" s="57">
        <f>ROUND(Q$673,-2)</f>
        <v>0</v>
      </c>
      <c r="L673" s="57">
        <f>ROUND(Q$673,-2)</f>
        <v>0</v>
      </c>
      <c r="M673" s="57">
        <f>ROUND(Q$673,-2)</f>
        <v>0</v>
      </c>
      <c r="N673" s="57">
        <f>ROUND(Q$673,-2)</f>
        <v>0</v>
      </c>
      <c r="O673" s="63">
        <f>ROUND(Q$673,-2)</f>
        <v>0</v>
      </c>
      <c r="P673" s="47"/>
      <c r="Q673" s="45">
        <f t="shared" si="179"/>
        <v>0</v>
      </c>
      <c r="R673" s="47"/>
      <c r="S673" s="47"/>
      <c r="T673" s="47"/>
    </row>
    <row r="674" ht="24.75" customHeight="1" outlineLevel="1" spans="1:20">
      <c r="A674" s="19">
        <v>25733</v>
      </c>
      <c r="B674" s="20">
        <v>2991051</v>
      </c>
      <c r="C674" s="71" t="s">
        <v>580</v>
      </c>
      <c r="D674" s="57">
        <v>0</v>
      </c>
      <c r="E674" s="57">
        <v>0</v>
      </c>
      <c r="F674" s="57">
        <f>ROUND(Q$674,-2)</f>
        <v>0</v>
      </c>
      <c r="G674" s="57">
        <f>ROUND(Q$674,-2)</f>
        <v>0</v>
      </c>
      <c r="H674" s="57">
        <f>ROUND(Q$674,-2)</f>
        <v>0</v>
      </c>
      <c r="I674" s="57">
        <f>ROUND(Q$674,-2)</f>
        <v>0</v>
      </c>
      <c r="J674" s="57">
        <f>ROUND(Q$674,-2)</f>
        <v>0</v>
      </c>
      <c r="K674" s="57">
        <f>ROUND(Q$674,-2)</f>
        <v>0</v>
      </c>
      <c r="L674" s="57">
        <f>ROUND(Q$674,-2)</f>
        <v>0</v>
      </c>
      <c r="M674" s="57">
        <f>ROUND(Q$674,-2)</f>
        <v>0</v>
      </c>
      <c r="N674" s="57">
        <f>ROUND(Q$674,-2)</f>
        <v>0</v>
      </c>
      <c r="O674" s="63">
        <f>ROUND(Q$674,-2)</f>
        <v>0</v>
      </c>
      <c r="P674" s="47"/>
      <c r="Q674" s="45">
        <f t="shared" si="179"/>
        <v>0</v>
      </c>
      <c r="R674" s="47"/>
      <c r="S674" s="47"/>
      <c r="T674" s="47"/>
    </row>
    <row r="675" ht="24.75" customHeight="1" outlineLevel="1" spans="1:20">
      <c r="A675" s="19">
        <v>25734</v>
      </c>
      <c r="B675" s="20">
        <v>2991052</v>
      </c>
      <c r="C675" s="71" t="s">
        <v>581</v>
      </c>
      <c r="D675" s="57">
        <v>0</v>
      </c>
      <c r="E675" s="57">
        <v>0</v>
      </c>
      <c r="F675" s="57">
        <f>ROUND(Q$675,-2)</f>
        <v>0</v>
      </c>
      <c r="G675" s="57">
        <f>ROUND(Q$675,-2)</f>
        <v>0</v>
      </c>
      <c r="H675" s="57">
        <f>ROUND(Q$675,-2)</f>
        <v>0</v>
      </c>
      <c r="I675" s="57">
        <f>ROUND(Q$675,-2)</f>
        <v>0</v>
      </c>
      <c r="J675" s="57">
        <f>ROUND(Q$675,-2)</f>
        <v>0</v>
      </c>
      <c r="K675" s="57">
        <f>ROUND(Q$675,-2)</f>
        <v>0</v>
      </c>
      <c r="L675" s="57">
        <f>ROUND(Q$675,-2)</f>
        <v>0</v>
      </c>
      <c r="M675" s="57">
        <f>ROUND(Q$675,-2)</f>
        <v>0</v>
      </c>
      <c r="N675" s="57">
        <f>ROUND(Q$675,-2)</f>
        <v>0</v>
      </c>
      <c r="O675" s="63">
        <f>ROUND(Q$675,-2)</f>
        <v>0</v>
      </c>
      <c r="P675" s="47"/>
      <c r="Q675" s="45">
        <f t="shared" si="179"/>
        <v>0</v>
      </c>
      <c r="R675" s="47"/>
      <c r="S675" s="47"/>
      <c r="T675" s="47"/>
    </row>
    <row r="676" ht="24.75" customHeight="1" outlineLevel="1" spans="1:20">
      <c r="A676" s="19">
        <v>25735</v>
      </c>
      <c r="B676" s="20">
        <v>2991053</v>
      </c>
      <c r="C676" s="71" t="s">
        <v>582</v>
      </c>
      <c r="D676" s="57">
        <v>0</v>
      </c>
      <c r="E676" s="57">
        <v>0</v>
      </c>
      <c r="F676" s="57">
        <f>ROUND(Q$676,-2)</f>
        <v>0</v>
      </c>
      <c r="G676" s="57">
        <f>ROUND(Q$676,-2)</f>
        <v>0</v>
      </c>
      <c r="H676" s="57">
        <f>ROUND(Q$676,-2)</f>
        <v>0</v>
      </c>
      <c r="I676" s="57">
        <f>ROUND(Q$676,-2)</f>
        <v>0</v>
      </c>
      <c r="J676" s="57">
        <f>ROUND(Q$676,-2)</f>
        <v>0</v>
      </c>
      <c r="K676" s="57">
        <f>ROUND(Q$676,-2)</f>
        <v>0</v>
      </c>
      <c r="L676" s="57">
        <f>ROUND(Q$676,-2)</f>
        <v>0</v>
      </c>
      <c r="M676" s="57">
        <f>ROUND(Q$676,-2)</f>
        <v>0</v>
      </c>
      <c r="N676" s="57">
        <f>ROUND(Q$676,-2)</f>
        <v>0</v>
      </c>
      <c r="O676" s="63">
        <f>ROUND(Q$676,-2)</f>
        <v>0</v>
      </c>
      <c r="P676" s="47"/>
      <c r="Q676" s="45">
        <f t="shared" si="179"/>
        <v>0</v>
      </c>
      <c r="R676" s="47"/>
      <c r="S676" s="47"/>
      <c r="T676" s="47"/>
    </row>
    <row r="677" ht="24.75" customHeight="1" outlineLevel="1" spans="1:20">
      <c r="A677" s="19">
        <v>25736</v>
      </c>
      <c r="B677" s="20">
        <v>2991054</v>
      </c>
      <c r="C677" s="71" t="s">
        <v>583</v>
      </c>
      <c r="D677" s="57">
        <v>0</v>
      </c>
      <c r="E677" s="57">
        <v>0</v>
      </c>
      <c r="F677" s="57">
        <f>ROUND(Q$677,-2)</f>
        <v>0</v>
      </c>
      <c r="G677" s="57">
        <f>ROUND(Q$677,-2)</f>
        <v>0</v>
      </c>
      <c r="H677" s="57">
        <f>ROUND(Q$677,-2)</f>
        <v>0</v>
      </c>
      <c r="I677" s="57">
        <f>ROUND(Q$677,-2)</f>
        <v>0</v>
      </c>
      <c r="J677" s="57">
        <f>ROUND(Q$677,-2)</f>
        <v>0</v>
      </c>
      <c r="K677" s="57">
        <f>ROUND(Q$677,-2)</f>
        <v>0</v>
      </c>
      <c r="L677" s="57">
        <f>ROUND(Q$677,-2)</f>
        <v>0</v>
      </c>
      <c r="M677" s="57">
        <f>ROUND(Q$677,-2)</f>
        <v>0</v>
      </c>
      <c r="N677" s="57">
        <f>ROUND(Q$677,-2)</f>
        <v>0</v>
      </c>
      <c r="O677" s="63">
        <f>ROUND(Q$677,-2)</f>
        <v>0</v>
      </c>
      <c r="P677" s="47"/>
      <c r="Q677" s="45">
        <f t="shared" si="179"/>
        <v>0</v>
      </c>
      <c r="R677" s="47"/>
      <c r="S677" s="47"/>
      <c r="T677" s="47"/>
    </row>
    <row r="678" ht="24.75" customHeight="1" outlineLevel="1" spans="1:20">
      <c r="A678" s="19">
        <v>25737</v>
      </c>
      <c r="B678" s="20">
        <v>2991055</v>
      </c>
      <c r="C678" s="71" t="s">
        <v>584</v>
      </c>
      <c r="D678" s="57">
        <v>0</v>
      </c>
      <c r="E678" s="57">
        <v>0</v>
      </c>
      <c r="F678" s="57">
        <f>ROUND(Q$678,-2)</f>
        <v>0</v>
      </c>
      <c r="G678" s="57">
        <f>ROUND(Q$678,-2)</f>
        <v>0</v>
      </c>
      <c r="H678" s="57">
        <f>ROUND(Q$678,-2)</f>
        <v>0</v>
      </c>
      <c r="I678" s="57">
        <f>ROUND(Q$678,-2)</f>
        <v>0</v>
      </c>
      <c r="J678" s="57">
        <f>ROUND(Q$678,-2)</f>
        <v>0</v>
      </c>
      <c r="K678" s="57">
        <f>ROUND(Q$678,-2)</f>
        <v>0</v>
      </c>
      <c r="L678" s="57">
        <f>ROUND(Q$678,-2)</f>
        <v>0</v>
      </c>
      <c r="M678" s="57">
        <f>ROUND(Q$678,-2)</f>
        <v>0</v>
      </c>
      <c r="N678" s="57">
        <f>ROUND(Q$678,-2)</f>
        <v>0</v>
      </c>
      <c r="O678" s="63">
        <f>ROUND(Q$678,-2)</f>
        <v>0</v>
      </c>
      <c r="P678" s="47"/>
      <c r="Q678" s="45">
        <f t="shared" si="179"/>
        <v>0</v>
      </c>
      <c r="R678" s="47"/>
      <c r="S678" s="47"/>
      <c r="T678" s="47"/>
    </row>
    <row r="679" ht="24.75" customHeight="1" outlineLevel="1" spans="1:20">
      <c r="A679" s="19">
        <v>25739</v>
      </c>
      <c r="B679" s="20">
        <v>2991057</v>
      </c>
      <c r="C679" s="71" t="s">
        <v>585</v>
      </c>
      <c r="D679" s="57">
        <v>0</v>
      </c>
      <c r="E679" s="57">
        <v>0</v>
      </c>
      <c r="F679" s="57">
        <f>ROUND(Q$679,-2)</f>
        <v>0</v>
      </c>
      <c r="G679" s="57">
        <f>ROUND(Q$679,-2)</f>
        <v>0</v>
      </c>
      <c r="H679" s="57">
        <f>ROUND(Q$679,-2)</f>
        <v>0</v>
      </c>
      <c r="I679" s="57">
        <f>ROUND(Q$679,-2)</f>
        <v>0</v>
      </c>
      <c r="J679" s="57">
        <f>ROUND(Q$679,-2)</f>
        <v>0</v>
      </c>
      <c r="K679" s="57">
        <f>ROUND(Q$679,-2)</f>
        <v>0</v>
      </c>
      <c r="L679" s="57">
        <f>ROUND(Q$679,-2)</f>
        <v>0</v>
      </c>
      <c r="M679" s="57">
        <f>ROUND(Q$679,-2)</f>
        <v>0</v>
      </c>
      <c r="N679" s="57">
        <f>ROUND(Q$679,-2)</f>
        <v>0</v>
      </c>
      <c r="O679" s="63">
        <f>ROUND(Q$679,-2)</f>
        <v>0</v>
      </c>
      <c r="P679" s="47"/>
      <c r="Q679" s="45">
        <f t="shared" si="179"/>
        <v>0</v>
      </c>
      <c r="R679" s="47"/>
      <c r="S679" s="47"/>
      <c r="T679" s="47"/>
    </row>
    <row r="680" ht="24.75" customHeight="1" outlineLevel="1" spans="1:20">
      <c r="A680" s="19">
        <v>25740</v>
      </c>
      <c r="B680" s="20">
        <v>2991058</v>
      </c>
      <c r="C680" s="71" t="s">
        <v>586</v>
      </c>
      <c r="D680" s="57">
        <v>0</v>
      </c>
      <c r="E680" s="57">
        <v>0</v>
      </c>
      <c r="F680" s="57">
        <f>ROUND(Q$680,-2)</f>
        <v>0</v>
      </c>
      <c r="G680" s="57">
        <f>ROUND(Q$680,-2)</f>
        <v>0</v>
      </c>
      <c r="H680" s="57">
        <f>ROUND(Q$680,-2)</f>
        <v>0</v>
      </c>
      <c r="I680" s="57">
        <f>ROUND(Q$680,-2)</f>
        <v>0</v>
      </c>
      <c r="J680" s="57">
        <f>ROUND(Q$680,-2)</f>
        <v>0</v>
      </c>
      <c r="K680" s="57">
        <f>ROUND(Q$680,-2)</f>
        <v>0</v>
      </c>
      <c r="L680" s="57">
        <f>ROUND(Q$680,-2)</f>
        <v>0</v>
      </c>
      <c r="M680" s="57">
        <f>ROUND(Q$680,-2)</f>
        <v>0</v>
      </c>
      <c r="N680" s="57">
        <f>ROUND(Q$680,-2)</f>
        <v>0</v>
      </c>
      <c r="O680" s="63">
        <f>ROUND(Q$680,-2)</f>
        <v>0</v>
      </c>
      <c r="P680" s="47"/>
      <c r="Q680" s="45">
        <f t="shared" si="179"/>
        <v>0</v>
      </c>
      <c r="R680" s="47"/>
      <c r="S680" s="47"/>
      <c r="T680" s="47"/>
    </row>
    <row r="681" ht="24.75" customHeight="1" outlineLevel="1" spans="1:20">
      <c r="A681" s="19">
        <v>25741</v>
      </c>
      <c r="B681" s="20">
        <v>2991059</v>
      </c>
      <c r="C681" s="71" t="s">
        <v>587</v>
      </c>
      <c r="D681" s="57">
        <v>1335352.2</v>
      </c>
      <c r="E681" s="57">
        <v>1464258.2</v>
      </c>
      <c r="F681" s="57">
        <f>ROUND(Q$681,-2)</f>
        <v>1464300</v>
      </c>
      <c r="G681" s="57">
        <f>ROUND(Q$681,-2)</f>
        <v>1464300</v>
      </c>
      <c r="H681" s="57">
        <f>ROUND(Q$681,-2)</f>
        <v>1464300</v>
      </c>
      <c r="I681" s="57">
        <f>ROUND(Q$681,-2)</f>
        <v>1464300</v>
      </c>
      <c r="J681" s="57">
        <f>ROUND(Q$681,-2)</f>
        <v>1464300</v>
      </c>
      <c r="K681" s="57">
        <f>ROUND(Q$681,-2)</f>
        <v>1464300</v>
      </c>
      <c r="L681" s="57">
        <f>ROUND(Q$681,-2)</f>
        <v>1464300</v>
      </c>
      <c r="M681" s="57">
        <f>ROUND(Q$681,-2)</f>
        <v>1464300</v>
      </c>
      <c r="N681" s="57">
        <f>ROUND(Q$681,-2)</f>
        <v>1464300</v>
      </c>
      <c r="O681" s="63">
        <f>ROUND(Q$681,-2)</f>
        <v>1464300</v>
      </c>
      <c r="P681" s="47"/>
      <c r="Q681" s="45">
        <f t="shared" si="179"/>
        <v>1464258.2</v>
      </c>
      <c r="R681" s="47"/>
      <c r="S681" s="47"/>
      <c r="T681" s="47"/>
    </row>
    <row r="682" ht="24.75" customHeight="1" outlineLevel="1" spans="1:20">
      <c r="A682" s="19">
        <v>25742</v>
      </c>
      <c r="B682" s="20">
        <v>2991060</v>
      </c>
      <c r="C682" s="71" t="s">
        <v>588</v>
      </c>
      <c r="D682" s="57">
        <v>0</v>
      </c>
      <c r="E682" s="57">
        <v>0</v>
      </c>
      <c r="F682" s="57">
        <f>ROUND(Q$682,-2)</f>
        <v>0</v>
      </c>
      <c r="G682" s="57">
        <f>ROUND(Q$682,-2)</f>
        <v>0</v>
      </c>
      <c r="H682" s="57">
        <f>ROUND(Q$682,-2)</f>
        <v>0</v>
      </c>
      <c r="I682" s="57">
        <f>ROUND(Q$682,-2)</f>
        <v>0</v>
      </c>
      <c r="J682" s="57">
        <f>ROUND(Q$682,-2)</f>
        <v>0</v>
      </c>
      <c r="K682" s="57">
        <f>ROUND(Q$682,-2)</f>
        <v>0</v>
      </c>
      <c r="L682" s="57">
        <f>ROUND(Q$682,-2)</f>
        <v>0</v>
      </c>
      <c r="M682" s="57">
        <f>ROUND(Q$682,-2)</f>
        <v>0</v>
      </c>
      <c r="N682" s="57">
        <f>ROUND(Q$682,-2)</f>
        <v>0</v>
      </c>
      <c r="O682" s="63">
        <f>ROUND(Q$682,-2)</f>
        <v>0</v>
      </c>
      <c r="P682" s="47"/>
      <c r="Q682" s="45">
        <f t="shared" si="179"/>
        <v>0</v>
      </c>
      <c r="R682" s="47"/>
      <c r="S682" s="47"/>
      <c r="T682" s="47"/>
    </row>
    <row r="683" ht="24.75" customHeight="1" outlineLevel="1" spans="1:20">
      <c r="A683" s="19">
        <v>25744</v>
      </c>
      <c r="B683" s="20">
        <v>2991061</v>
      </c>
      <c r="C683" s="71" t="s">
        <v>589</v>
      </c>
      <c r="D683" s="57">
        <v>0</v>
      </c>
      <c r="E683" s="57">
        <v>0</v>
      </c>
      <c r="F683" s="57">
        <f>ROUND(Q$683,-2)</f>
        <v>0</v>
      </c>
      <c r="G683" s="57">
        <f>ROUND(Q$683,-2)</f>
        <v>0</v>
      </c>
      <c r="H683" s="57">
        <f>ROUND(Q$683,-2)</f>
        <v>0</v>
      </c>
      <c r="I683" s="57">
        <f>ROUND(Q$683,-2)</f>
        <v>0</v>
      </c>
      <c r="J683" s="57">
        <f>ROUND(Q$683,-2)</f>
        <v>0</v>
      </c>
      <c r="K683" s="57">
        <f>ROUND(Q$683,-2)</f>
        <v>0</v>
      </c>
      <c r="L683" s="57">
        <f>ROUND(Q$683,-2)</f>
        <v>0</v>
      </c>
      <c r="M683" s="57">
        <f>ROUND(Q$683,-2)</f>
        <v>0</v>
      </c>
      <c r="N683" s="57">
        <f>ROUND(Q$683,-2)</f>
        <v>0</v>
      </c>
      <c r="O683" s="63">
        <f>ROUND(Q$683,-2)</f>
        <v>0</v>
      </c>
      <c r="P683" s="47"/>
      <c r="Q683" s="45">
        <f t="shared" si="179"/>
        <v>0</v>
      </c>
      <c r="R683" s="47"/>
      <c r="S683" s="47"/>
      <c r="T683" s="47"/>
    </row>
    <row r="684" ht="24.75" customHeight="1" outlineLevel="1" spans="1:20">
      <c r="A684" s="19">
        <v>25745</v>
      </c>
      <c r="B684" s="20">
        <v>2991062</v>
      </c>
      <c r="C684" s="71" t="s">
        <v>590</v>
      </c>
      <c r="D684" s="57">
        <v>0</v>
      </c>
      <c r="E684" s="57">
        <v>0</v>
      </c>
      <c r="F684" s="57">
        <f>ROUND(Q$684,-2)</f>
        <v>0</v>
      </c>
      <c r="G684" s="57">
        <f>ROUND(Q$684,-2)</f>
        <v>0</v>
      </c>
      <c r="H684" s="57">
        <f>ROUND(Q$684,-2)</f>
        <v>0</v>
      </c>
      <c r="I684" s="57">
        <f>ROUND(Q$684,-2)</f>
        <v>0</v>
      </c>
      <c r="J684" s="57">
        <f>ROUND(Q$684,-2)</f>
        <v>0</v>
      </c>
      <c r="K684" s="57">
        <f>ROUND(Q$684,-2)</f>
        <v>0</v>
      </c>
      <c r="L684" s="57">
        <f>ROUND(Q$684,-2)</f>
        <v>0</v>
      </c>
      <c r="M684" s="57">
        <f>ROUND(Q$684,-2)</f>
        <v>0</v>
      </c>
      <c r="N684" s="57">
        <f>ROUND(Q$684,-2)</f>
        <v>0</v>
      </c>
      <c r="O684" s="63">
        <f>ROUND(Q$684,-2)</f>
        <v>0</v>
      </c>
      <c r="P684" s="47"/>
      <c r="Q684" s="45">
        <f t="shared" si="179"/>
        <v>0</v>
      </c>
      <c r="R684" s="47"/>
      <c r="S684" s="47"/>
      <c r="T684" s="47"/>
    </row>
    <row r="685" ht="24.75" customHeight="1" outlineLevel="1" spans="1:20">
      <c r="A685" s="19">
        <v>25746</v>
      </c>
      <c r="B685" s="20">
        <v>2991063</v>
      </c>
      <c r="C685" s="71" t="s">
        <v>591</v>
      </c>
      <c r="D685" s="57">
        <v>0</v>
      </c>
      <c r="E685" s="57">
        <v>0</v>
      </c>
      <c r="F685" s="57">
        <f>ROUND(Q$685,-2)</f>
        <v>0</v>
      </c>
      <c r="G685" s="57">
        <f>ROUND(Q$685,-2)</f>
        <v>0</v>
      </c>
      <c r="H685" s="57">
        <f>ROUND(Q$685,-2)</f>
        <v>0</v>
      </c>
      <c r="I685" s="57">
        <f>ROUND(Q$685,-2)</f>
        <v>0</v>
      </c>
      <c r="J685" s="57">
        <f>ROUND(Q$685,-2)</f>
        <v>0</v>
      </c>
      <c r="K685" s="57">
        <f>ROUND(Q$685,-2)</f>
        <v>0</v>
      </c>
      <c r="L685" s="57">
        <f>ROUND(Q$685,-2)</f>
        <v>0</v>
      </c>
      <c r="M685" s="57">
        <f>ROUND(Q$685,-2)</f>
        <v>0</v>
      </c>
      <c r="N685" s="57">
        <f>ROUND(Q$685,-2)</f>
        <v>0</v>
      </c>
      <c r="O685" s="63">
        <f>ROUND(Q$685,-2)</f>
        <v>0</v>
      </c>
      <c r="P685" s="47"/>
      <c r="Q685" s="45">
        <f t="shared" si="179"/>
        <v>0</v>
      </c>
      <c r="R685" s="47"/>
      <c r="S685" s="47"/>
      <c r="T685" s="47"/>
    </row>
    <row r="686" ht="24.75" customHeight="1" outlineLevel="1" spans="1:20">
      <c r="A686" s="19">
        <v>25748</v>
      </c>
      <c r="B686" s="20">
        <v>2991064</v>
      </c>
      <c r="C686" s="71" t="s">
        <v>592</v>
      </c>
      <c r="D686" s="57">
        <v>0</v>
      </c>
      <c r="E686" s="57">
        <v>0</v>
      </c>
      <c r="F686" s="57">
        <f>ROUND(Q$686,-2)</f>
        <v>0</v>
      </c>
      <c r="G686" s="57">
        <f>ROUND(Q$686,-2)</f>
        <v>0</v>
      </c>
      <c r="H686" s="57">
        <f>ROUND(Q$686,-2)</f>
        <v>0</v>
      </c>
      <c r="I686" s="57">
        <f>ROUND(Q$686,-2)</f>
        <v>0</v>
      </c>
      <c r="J686" s="57">
        <f>ROUND(Q$686,-2)</f>
        <v>0</v>
      </c>
      <c r="K686" s="57">
        <f>ROUND(Q$686,-2)</f>
        <v>0</v>
      </c>
      <c r="L686" s="57">
        <f>ROUND(Q$686,-2)</f>
        <v>0</v>
      </c>
      <c r="M686" s="57">
        <f>ROUND(Q$686,-2)</f>
        <v>0</v>
      </c>
      <c r="N686" s="57">
        <f>ROUND(Q$686,-2)</f>
        <v>0</v>
      </c>
      <c r="O686" s="63">
        <f>ROUND(Q$686,-2)</f>
        <v>0</v>
      </c>
      <c r="P686" s="47"/>
      <c r="Q686" s="45">
        <f t="shared" si="179"/>
        <v>0</v>
      </c>
      <c r="R686" s="47"/>
      <c r="S686" s="47"/>
      <c r="T686" s="47"/>
    </row>
    <row r="687" ht="24.75" customHeight="1" outlineLevel="1" spans="1:20">
      <c r="A687" s="19">
        <v>25749</v>
      </c>
      <c r="B687" s="20">
        <v>2991065</v>
      </c>
      <c r="C687" s="71" t="s">
        <v>593</v>
      </c>
      <c r="D687" s="57">
        <v>0</v>
      </c>
      <c r="E687" s="57">
        <v>0</v>
      </c>
      <c r="F687" s="57">
        <f>ROUND(Q$687,-2)</f>
        <v>0</v>
      </c>
      <c r="G687" s="57">
        <f>ROUND(Q$687,-2)</f>
        <v>0</v>
      </c>
      <c r="H687" s="57">
        <f>ROUND(Q$687,-2)</f>
        <v>0</v>
      </c>
      <c r="I687" s="57">
        <f>ROUND(Q$687,-2)</f>
        <v>0</v>
      </c>
      <c r="J687" s="57">
        <f>ROUND(Q$687,-2)</f>
        <v>0</v>
      </c>
      <c r="K687" s="57">
        <f>ROUND(Q$687,-2)</f>
        <v>0</v>
      </c>
      <c r="L687" s="57">
        <f>ROUND(Q$687,-2)</f>
        <v>0</v>
      </c>
      <c r="M687" s="57">
        <f>ROUND(Q$687,-2)</f>
        <v>0</v>
      </c>
      <c r="N687" s="57">
        <f>ROUND(Q$687,-2)</f>
        <v>0</v>
      </c>
      <c r="O687" s="63">
        <f>ROUND(Q$687,-2)</f>
        <v>0</v>
      </c>
      <c r="P687" s="47"/>
      <c r="Q687" s="45">
        <f t="shared" si="179"/>
        <v>0</v>
      </c>
      <c r="R687" s="47"/>
      <c r="S687" s="47"/>
      <c r="T687" s="47"/>
    </row>
    <row r="688" ht="24.75" customHeight="1" outlineLevel="1" spans="1:20">
      <c r="A688" s="19">
        <v>25750</v>
      </c>
      <c r="B688" s="20">
        <v>2991066</v>
      </c>
      <c r="C688" s="71" t="s">
        <v>594</v>
      </c>
      <c r="D688" s="57">
        <v>0</v>
      </c>
      <c r="E688" s="57">
        <v>0</v>
      </c>
      <c r="F688" s="57">
        <f>ROUND(Q$688,-2)</f>
        <v>0</v>
      </c>
      <c r="G688" s="57">
        <f>ROUND(Q$688,-2)</f>
        <v>0</v>
      </c>
      <c r="H688" s="57">
        <f>ROUND(Q$688,-2)</f>
        <v>0</v>
      </c>
      <c r="I688" s="57">
        <f>ROUND(Q$688,-2)</f>
        <v>0</v>
      </c>
      <c r="J688" s="57">
        <f>ROUND(Q$688,-2)</f>
        <v>0</v>
      </c>
      <c r="K688" s="57">
        <f>ROUND(Q$688,-2)</f>
        <v>0</v>
      </c>
      <c r="L688" s="57">
        <f>ROUND(Q$688,-2)</f>
        <v>0</v>
      </c>
      <c r="M688" s="57">
        <f>ROUND(Q$688,-2)</f>
        <v>0</v>
      </c>
      <c r="N688" s="57">
        <f>ROUND(Q$688,-2)</f>
        <v>0</v>
      </c>
      <c r="O688" s="63">
        <f>ROUND(Q$688,-2)</f>
        <v>0</v>
      </c>
      <c r="P688" s="47"/>
      <c r="Q688" s="45">
        <f t="shared" si="179"/>
        <v>0</v>
      </c>
      <c r="R688" s="47"/>
      <c r="S688" s="47"/>
      <c r="T688" s="47"/>
    </row>
    <row r="689" ht="24.75" customHeight="1" outlineLevel="1" spans="1:20">
      <c r="A689" s="19">
        <v>25751</v>
      </c>
      <c r="B689" s="20">
        <v>2991067</v>
      </c>
      <c r="C689" s="71" t="s">
        <v>595</v>
      </c>
      <c r="D689" s="57">
        <v>0</v>
      </c>
      <c r="E689" s="57">
        <v>0</v>
      </c>
      <c r="F689" s="57">
        <f>ROUND(Q$689,-2)</f>
        <v>0</v>
      </c>
      <c r="G689" s="57">
        <f>ROUND(Q$689,-2)</f>
        <v>0</v>
      </c>
      <c r="H689" s="57">
        <f>ROUND(Q$689,-2)</f>
        <v>0</v>
      </c>
      <c r="I689" s="57">
        <f>ROUND(Q$689,-2)</f>
        <v>0</v>
      </c>
      <c r="J689" s="57">
        <f>ROUND(Q$689,-2)</f>
        <v>0</v>
      </c>
      <c r="K689" s="57">
        <f>ROUND(Q$689,-2)</f>
        <v>0</v>
      </c>
      <c r="L689" s="57">
        <f>ROUND(Q$689,-2)</f>
        <v>0</v>
      </c>
      <c r="M689" s="57">
        <f>ROUND(Q$689,-2)</f>
        <v>0</v>
      </c>
      <c r="N689" s="57">
        <f>ROUND(Q$689,-2)</f>
        <v>0</v>
      </c>
      <c r="O689" s="63">
        <f>ROUND(Q$689,-2)</f>
        <v>0</v>
      </c>
      <c r="P689" s="47"/>
      <c r="Q689" s="45">
        <f t="shared" si="179"/>
        <v>0</v>
      </c>
      <c r="R689" s="47"/>
      <c r="S689" s="47"/>
      <c r="T689" s="47"/>
    </row>
    <row r="690" ht="24.75" customHeight="1" outlineLevel="1" spans="1:20">
      <c r="A690" s="19">
        <v>25752</v>
      </c>
      <c r="B690" s="20">
        <v>2991068</v>
      </c>
      <c r="C690" s="71" t="s">
        <v>596</v>
      </c>
      <c r="D690" s="57">
        <v>3505</v>
      </c>
      <c r="E690" s="57">
        <v>3505</v>
      </c>
      <c r="F690" s="57">
        <f>ROUND(Q$690,-2)</f>
        <v>3500</v>
      </c>
      <c r="G690" s="57">
        <f>ROUND(Q$690,-2)</f>
        <v>3500</v>
      </c>
      <c r="H690" s="57">
        <f>ROUND(Q$690,-2)</f>
        <v>3500</v>
      </c>
      <c r="I690" s="57">
        <f>ROUND(Q$690,-2)</f>
        <v>3500</v>
      </c>
      <c r="J690" s="57">
        <f>ROUND(Q$690,-2)</f>
        <v>3500</v>
      </c>
      <c r="K690" s="57">
        <f>ROUND(Q$690,-2)</f>
        <v>3500</v>
      </c>
      <c r="L690" s="57">
        <f>ROUND(Q$690,-2)</f>
        <v>3500</v>
      </c>
      <c r="M690" s="57">
        <f>ROUND(Q$690,-2)</f>
        <v>3500</v>
      </c>
      <c r="N690" s="57">
        <f>ROUND(Q$690,-2)</f>
        <v>3500</v>
      </c>
      <c r="O690" s="63">
        <f>ROUND(Q$690,-2)</f>
        <v>3500</v>
      </c>
      <c r="P690" s="47"/>
      <c r="Q690" s="45">
        <f t="shared" si="179"/>
        <v>3505</v>
      </c>
      <c r="R690" s="47"/>
      <c r="S690" s="47"/>
      <c r="T690" s="47"/>
    </row>
    <row r="691" ht="24.75" customHeight="1" outlineLevel="1" spans="1:20">
      <c r="A691" s="19">
        <v>25753</v>
      </c>
      <c r="B691" s="20">
        <v>2991069</v>
      </c>
      <c r="C691" s="71" t="s">
        <v>597</v>
      </c>
      <c r="D691" s="57">
        <v>0</v>
      </c>
      <c r="E691" s="57">
        <v>0</v>
      </c>
      <c r="F691" s="57">
        <f>ROUND(Q$691,-2)</f>
        <v>0</v>
      </c>
      <c r="G691" s="57">
        <f>ROUND(Q$691,-2)</f>
        <v>0</v>
      </c>
      <c r="H691" s="57">
        <f>ROUND(Q$691,-2)</f>
        <v>0</v>
      </c>
      <c r="I691" s="57">
        <f>ROUND(Q$691,-2)</f>
        <v>0</v>
      </c>
      <c r="J691" s="57">
        <f>ROUND(Q$691,-2)</f>
        <v>0</v>
      </c>
      <c r="K691" s="57">
        <f>ROUND(Q$691,-2)</f>
        <v>0</v>
      </c>
      <c r="L691" s="57">
        <f>ROUND(Q$691,-2)</f>
        <v>0</v>
      </c>
      <c r="M691" s="57">
        <f>ROUND(Q$691,-2)</f>
        <v>0</v>
      </c>
      <c r="N691" s="57">
        <f>ROUND(Q$691,-2)</f>
        <v>0</v>
      </c>
      <c r="O691" s="63">
        <f>ROUND(Q$691,-2)</f>
        <v>0</v>
      </c>
      <c r="P691" s="47"/>
      <c r="Q691" s="45">
        <f t="shared" si="179"/>
        <v>0</v>
      </c>
      <c r="R691" s="47"/>
      <c r="S691" s="47"/>
      <c r="T691" s="47"/>
    </row>
    <row r="692" ht="24.75" customHeight="1" outlineLevel="1" spans="1:20">
      <c r="A692" s="19">
        <v>25754</v>
      </c>
      <c r="B692" s="20">
        <v>2991070</v>
      </c>
      <c r="C692" s="71" t="s">
        <v>598</v>
      </c>
      <c r="D692" s="57">
        <v>0</v>
      </c>
      <c r="E692" s="57">
        <v>0</v>
      </c>
      <c r="F692" s="57">
        <f>ROUND(Q$692,-2)</f>
        <v>0</v>
      </c>
      <c r="G692" s="57">
        <f>ROUND(Q$692,-2)</f>
        <v>0</v>
      </c>
      <c r="H692" s="57">
        <f>ROUND(Q$692,-2)</f>
        <v>0</v>
      </c>
      <c r="I692" s="57">
        <f>ROUND(Q$692,-2)</f>
        <v>0</v>
      </c>
      <c r="J692" s="57">
        <f>ROUND(Q$692,-2)</f>
        <v>0</v>
      </c>
      <c r="K692" s="57">
        <f>ROUND(Q$692,-2)</f>
        <v>0</v>
      </c>
      <c r="L692" s="57">
        <f>ROUND(Q$692,-2)</f>
        <v>0</v>
      </c>
      <c r="M692" s="57">
        <f>ROUND(Q$692,-2)</f>
        <v>0</v>
      </c>
      <c r="N692" s="57">
        <f>ROUND(Q$692,-2)</f>
        <v>0</v>
      </c>
      <c r="O692" s="63">
        <f>ROUND(Q$692,-2)</f>
        <v>0</v>
      </c>
      <c r="P692" s="47"/>
      <c r="Q692" s="45">
        <f t="shared" si="179"/>
        <v>0</v>
      </c>
      <c r="R692" s="47"/>
      <c r="S692" s="47"/>
      <c r="T692" s="47"/>
    </row>
    <row r="693" ht="24.75" customHeight="1" outlineLevel="1" spans="1:20">
      <c r="A693" s="19">
        <v>25755</v>
      </c>
      <c r="B693" s="20">
        <v>2991071</v>
      </c>
      <c r="C693" s="71" t="s">
        <v>574</v>
      </c>
      <c r="D693" s="57">
        <v>0</v>
      </c>
      <c r="E693" s="57">
        <v>0</v>
      </c>
      <c r="F693" s="57">
        <f>ROUND(Q$693,-2)</f>
        <v>0</v>
      </c>
      <c r="G693" s="57">
        <f>ROUND(Q$693,-2)</f>
        <v>0</v>
      </c>
      <c r="H693" s="57">
        <f>ROUND(Q$693,-2)</f>
        <v>0</v>
      </c>
      <c r="I693" s="57">
        <f>ROUND(Q$693,-2)</f>
        <v>0</v>
      </c>
      <c r="J693" s="57">
        <f>ROUND(Q$693,-2)</f>
        <v>0</v>
      </c>
      <c r="K693" s="57">
        <f>ROUND(Q$693,-2)</f>
        <v>0</v>
      </c>
      <c r="L693" s="57">
        <f>ROUND(Q$693,-2)</f>
        <v>0</v>
      </c>
      <c r="M693" s="57">
        <f>ROUND(Q$693,-2)</f>
        <v>0</v>
      </c>
      <c r="N693" s="57">
        <f>ROUND(Q$693,-2)</f>
        <v>0</v>
      </c>
      <c r="O693" s="63">
        <f>ROUND(Q$693,-2)</f>
        <v>0</v>
      </c>
      <c r="P693" s="47"/>
      <c r="Q693" s="45">
        <f t="shared" si="179"/>
        <v>0</v>
      </c>
      <c r="R693" s="47"/>
      <c r="S693" s="47"/>
      <c r="T693" s="47"/>
    </row>
    <row r="694" ht="24.75" customHeight="1" outlineLevel="1" spans="1:20">
      <c r="A694" s="19">
        <v>25756</v>
      </c>
      <c r="B694" s="20">
        <v>2991072</v>
      </c>
      <c r="C694" s="71" t="s">
        <v>599</v>
      </c>
      <c r="D694" s="57">
        <v>0</v>
      </c>
      <c r="E694" s="57">
        <v>0</v>
      </c>
      <c r="F694" s="57">
        <f>ROUND(Q$694,-2)</f>
        <v>0</v>
      </c>
      <c r="G694" s="57">
        <f>ROUND(Q$694,-2)</f>
        <v>0</v>
      </c>
      <c r="H694" s="57">
        <f>ROUND(Q$694,-2)</f>
        <v>0</v>
      </c>
      <c r="I694" s="57">
        <f>ROUND(Q$694,-2)</f>
        <v>0</v>
      </c>
      <c r="J694" s="57">
        <f>ROUND(Q$694,-2)</f>
        <v>0</v>
      </c>
      <c r="K694" s="57">
        <f>ROUND(Q$694,-2)</f>
        <v>0</v>
      </c>
      <c r="L694" s="57">
        <f>ROUND(Q$694,-2)</f>
        <v>0</v>
      </c>
      <c r="M694" s="57">
        <f>ROUND(Q$694,-2)</f>
        <v>0</v>
      </c>
      <c r="N694" s="57">
        <f>ROUND(Q$694,-2)</f>
        <v>0</v>
      </c>
      <c r="O694" s="63">
        <f>ROUND(Q$694,-2)</f>
        <v>0</v>
      </c>
      <c r="P694" s="47"/>
      <c r="Q694" s="45">
        <f t="shared" si="179"/>
        <v>0</v>
      </c>
      <c r="R694" s="47"/>
      <c r="S694" s="47"/>
      <c r="T694" s="47"/>
    </row>
    <row r="695" ht="24.75" customHeight="1" outlineLevel="1" spans="1:20">
      <c r="A695" s="19">
        <v>25757</v>
      </c>
      <c r="B695" s="20">
        <v>2991073</v>
      </c>
      <c r="C695" s="71" t="s">
        <v>600</v>
      </c>
      <c r="D695" s="57">
        <v>0</v>
      </c>
      <c r="E695" s="57">
        <v>0</v>
      </c>
      <c r="F695" s="57">
        <f>ROUND(Q$695,-2)</f>
        <v>0</v>
      </c>
      <c r="G695" s="57">
        <f>ROUND(Q$695,-2)</f>
        <v>0</v>
      </c>
      <c r="H695" s="57">
        <f>ROUND(Q$695,-2)</f>
        <v>0</v>
      </c>
      <c r="I695" s="57">
        <f>ROUND(Q$695,-2)</f>
        <v>0</v>
      </c>
      <c r="J695" s="57">
        <f>ROUND(Q$695,-2)</f>
        <v>0</v>
      </c>
      <c r="K695" s="57">
        <f>ROUND(Q$695,-2)</f>
        <v>0</v>
      </c>
      <c r="L695" s="57">
        <f>ROUND(Q$695,-2)</f>
        <v>0</v>
      </c>
      <c r="M695" s="57">
        <f>ROUND(Q$695,-2)</f>
        <v>0</v>
      </c>
      <c r="N695" s="57">
        <f>ROUND(Q$695,-2)</f>
        <v>0</v>
      </c>
      <c r="O695" s="63">
        <f>ROUND(Q$695,-2)</f>
        <v>0</v>
      </c>
      <c r="P695" s="47"/>
      <c r="Q695" s="45">
        <f t="shared" si="179"/>
        <v>0</v>
      </c>
      <c r="R695" s="47"/>
      <c r="S695" s="47"/>
      <c r="T695" s="47"/>
    </row>
    <row r="696" ht="24.75" customHeight="1" outlineLevel="1" spans="1:20">
      <c r="A696" s="19">
        <v>25758</v>
      </c>
      <c r="B696" s="20">
        <v>2991074</v>
      </c>
      <c r="C696" s="71" t="s">
        <v>601</v>
      </c>
      <c r="D696" s="57">
        <v>0</v>
      </c>
      <c r="E696" s="57">
        <v>0</v>
      </c>
      <c r="F696" s="57">
        <f>ROUND(Q$696,-2)</f>
        <v>0</v>
      </c>
      <c r="G696" s="57">
        <f>ROUND(Q$696,-2)</f>
        <v>0</v>
      </c>
      <c r="H696" s="57">
        <f>ROUND(Q$696,-2)</f>
        <v>0</v>
      </c>
      <c r="I696" s="57">
        <f>ROUND(Q$696,-2)</f>
        <v>0</v>
      </c>
      <c r="J696" s="57">
        <f>ROUND(Q$696,-2)</f>
        <v>0</v>
      </c>
      <c r="K696" s="57">
        <f>ROUND(Q$696,-2)</f>
        <v>0</v>
      </c>
      <c r="L696" s="57">
        <f>ROUND(Q$696,-2)</f>
        <v>0</v>
      </c>
      <c r="M696" s="57">
        <f>ROUND(Q$696,-2)</f>
        <v>0</v>
      </c>
      <c r="N696" s="57">
        <f>ROUND(Q$696,-2)</f>
        <v>0</v>
      </c>
      <c r="O696" s="63">
        <f>ROUND(Q$696,-2)</f>
        <v>0</v>
      </c>
      <c r="P696" s="47"/>
      <c r="Q696" s="45">
        <f t="shared" si="179"/>
        <v>0</v>
      </c>
      <c r="R696" s="47"/>
      <c r="S696" s="47"/>
      <c r="T696" s="47"/>
    </row>
    <row r="697" ht="24.75" customHeight="1" outlineLevel="1" spans="1:20">
      <c r="A697" s="19" t="s">
        <v>602</v>
      </c>
      <c r="B697" s="20" t="s">
        <v>603</v>
      </c>
      <c r="C697" s="71" t="s">
        <v>604</v>
      </c>
      <c r="D697" s="57">
        <v>0</v>
      </c>
      <c r="E697" s="57">
        <v>0</v>
      </c>
      <c r="F697" s="57">
        <f>ROUND(Q$697,-2)</f>
        <v>0</v>
      </c>
      <c r="G697" s="57">
        <f>ROUND(Q$697,-2)</f>
        <v>0</v>
      </c>
      <c r="H697" s="57">
        <f>ROUND(Q$697,-2)</f>
        <v>0</v>
      </c>
      <c r="I697" s="57">
        <f>ROUND(Q$697,-2)</f>
        <v>0</v>
      </c>
      <c r="J697" s="57">
        <f>ROUND(Q$697,-2)</f>
        <v>0</v>
      </c>
      <c r="K697" s="57">
        <f>ROUND(Q$697,-2)</f>
        <v>0</v>
      </c>
      <c r="L697" s="57">
        <f>ROUND(Q$697,-2)</f>
        <v>0</v>
      </c>
      <c r="M697" s="57">
        <f>ROUND(Q$697,-2)</f>
        <v>0</v>
      </c>
      <c r="N697" s="57">
        <f>ROUND(Q$697,-2)</f>
        <v>0</v>
      </c>
      <c r="O697" s="63">
        <f>ROUND(Q$697,-2)</f>
        <v>0</v>
      </c>
      <c r="P697" s="47"/>
      <c r="Q697" s="45">
        <f t="shared" si="179"/>
        <v>0</v>
      </c>
      <c r="R697" s="47"/>
      <c r="S697" s="47"/>
      <c r="T697" s="47"/>
    </row>
    <row r="698" ht="24.75" customHeight="1" outlineLevel="1" spans="1:20">
      <c r="A698" s="19" t="s">
        <v>605</v>
      </c>
      <c r="B698" s="20" t="s">
        <v>606</v>
      </c>
      <c r="C698" s="71" t="s">
        <v>607</v>
      </c>
      <c r="D698" s="57">
        <v>0</v>
      </c>
      <c r="E698" s="57">
        <v>0</v>
      </c>
      <c r="F698" s="57">
        <f>ROUND(Q$698,-2)</f>
        <v>0</v>
      </c>
      <c r="G698" s="57">
        <f>ROUND(Q$698,-2)</f>
        <v>0</v>
      </c>
      <c r="H698" s="57">
        <f>ROUND(Q$698,-2)</f>
        <v>0</v>
      </c>
      <c r="I698" s="57">
        <f>ROUND(Q$698,-2)</f>
        <v>0</v>
      </c>
      <c r="J698" s="57">
        <f>ROUND(Q$698,-2)</f>
        <v>0</v>
      </c>
      <c r="K698" s="57">
        <f>ROUND(Q$698,-2)</f>
        <v>0</v>
      </c>
      <c r="L698" s="57">
        <f>ROUND(Q$698,-2)</f>
        <v>0</v>
      </c>
      <c r="M698" s="57">
        <f>ROUND(Q$698,-2)</f>
        <v>0</v>
      </c>
      <c r="N698" s="57">
        <f>ROUND(Q$698,-2)</f>
        <v>0</v>
      </c>
      <c r="O698" s="63">
        <f>ROUND(Q$698,-2)</f>
        <v>0</v>
      </c>
      <c r="P698" s="47"/>
      <c r="Q698" s="45">
        <f t="shared" si="179"/>
        <v>0</v>
      </c>
      <c r="R698" s="47"/>
      <c r="S698" s="47"/>
      <c r="T698" s="47"/>
    </row>
    <row r="699" ht="24.75" customHeight="1" outlineLevel="1" spans="1:20">
      <c r="A699" s="19">
        <v>25799</v>
      </c>
      <c r="B699" s="20">
        <v>2991099</v>
      </c>
      <c r="C699" s="71" t="s">
        <v>608</v>
      </c>
      <c r="D699" s="57">
        <v>0</v>
      </c>
      <c r="E699" s="57">
        <v>0</v>
      </c>
      <c r="F699" s="57">
        <f>ROUND(Q$699,-2)</f>
        <v>0</v>
      </c>
      <c r="G699" s="57">
        <f>ROUND(Q$699,-2)</f>
        <v>0</v>
      </c>
      <c r="H699" s="57">
        <f>ROUND(Q$699,-2)</f>
        <v>0</v>
      </c>
      <c r="I699" s="57">
        <f>ROUND(Q$699,-2)</f>
        <v>0</v>
      </c>
      <c r="J699" s="57">
        <f>ROUND(Q$699,-2)</f>
        <v>0</v>
      </c>
      <c r="K699" s="57">
        <f>ROUND(Q$699,-2)</f>
        <v>0</v>
      </c>
      <c r="L699" s="57">
        <f>ROUND(Q$699,-2)</f>
        <v>0</v>
      </c>
      <c r="M699" s="57">
        <f>ROUND(Q$699,-2)</f>
        <v>0</v>
      </c>
      <c r="N699" s="57">
        <f>ROUND(Q$699,-2)</f>
        <v>0</v>
      </c>
      <c r="O699" s="63">
        <f>ROUND(Q$699,-2)</f>
        <v>0</v>
      </c>
      <c r="P699" s="47"/>
      <c r="Q699" s="45">
        <f t="shared" si="179"/>
        <v>0</v>
      </c>
      <c r="R699" s="47"/>
      <c r="S699" s="47"/>
      <c r="T699" s="47"/>
    </row>
    <row r="700" ht="24.75" customHeight="1" outlineLevel="1" spans="1:20">
      <c r="A700" s="19">
        <v>28452</v>
      </c>
      <c r="B700" s="20">
        <v>2991111</v>
      </c>
      <c r="C700" s="71" t="s">
        <v>609</v>
      </c>
      <c r="D700" s="57">
        <v>0</v>
      </c>
      <c r="E700" s="57">
        <v>0</v>
      </c>
      <c r="F700" s="57">
        <f>ROUND(Q$700,-2)</f>
        <v>0</v>
      </c>
      <c r="G700" s="57">
        <f>ROUND(Q$700,-2)</f>
        <v>0</v>
      </c>
      <c r="H700" s="57">
        <f>ROUND(Q$700,-2)</f>
        <v>0</v>
      </c>
      <c r="I700" s="57">
        <f>ROUND(Q$700,-2)</f>
        <v>0</v>
      </c>
      <c r="J700" s="57">
        <f>ROUND(Q$700,-2)</f>
        <v>0</v>
      </c>
      <c r="K700" s="57">
        <f>ROUND(Q$700,-2)</f>
        <v>0</v>
      </c>
      <c r="L700" s="57">
        <f>ROUND(Q$700,-2)</f>
        <v>0</v>
      </c>
      <c r="M700" s="57">
        <f>ROUND(Q$700,-2)</f>
        <v>0</v>
      </c>
      <c r="N700" s="57">
        <f>ROUND(Q$700,-2)</f>
        <v>0</v>
      </c>
      <c r="O700" s="63">
        <f>ROUND(Q$700,-2)</f>
        <v>0</v>
      </c>
      <c r="P700" s="47"/>
      <c r="Q700" s="45">
        <f t="shared" si="179"/>
        <v>0</v>
      </c>
      <c r="R700" s="47"/>
      <c r="S700" s="47"/>
      <c r="T700" s="47"/>
    </row>
    <row r="701" ht="24.75" customHeight="1" outlineLevel="1" spans="1:20">
      <c r="A701" s="19">
        <v>28453</v>
      </c>
      <c r="B701" s="20">
        <v>2991119</v>
      </c>
      <c r="C701" s="71" t="s">
        <v>610</v>
      </c>
      <c r="D701" s="57">
        <v>49042.664</v>
      </c>
      <c r="E701" s="57">
        <v>10599.369</v>
      </c>
      <c r="F701" s="57">
        <f>ROUND(Q$701,-2)</f>
        <v>10600</v>
      </c>
      <c r="G701" s="57">
        <f>ROUND(Q$701,-2)</f>
        <v>10600</v>
      </c>
      <c r="H701" s="57">
        <f>ROUND(Q$701,-2)</f>
        <v>10600</v>
      </c>
      <c r="I701" s="57">
        <f>ROUND(Q$701,-2)</f>
        <v>10600</v>
      </c>
      <c r="J701" s="57">
        <f>ROUND(Q$701,-2)</f>
        <v>10600</v>
      </c>
      <c r="K701" s="57">
        <f>ROUND(Q$701,-2)</f>
        <v>10600</v>
      </c>
      <c r="L701" s="57">
        <f>ROUND(Q$701,-2)</f>
        <v>10600</v>
      </c>
      <c r="M701" s="57">
        <f>ROUND(Q$701,-2)</f>
        <v>10600</v>
      </c>
      <c r="N701" s="57">
        <f>ROUND(Q$701,-2)</f>
        <v>10600</v>
      </c>
      <c r="O701" s="63">
        <f>ROUND(Q$701,-2)</f>
        <v>10600</v>
      </c>
      <c r="P701" s="47"/>
      <c r="Q701" s="45">
        <f t="shared" si="179"/>
        <v>10599.369</v>
      </c>
      <c r="R701" s="47"/>
      <c r="S701" s="47"/>
      <c r="T701" s="47"/>
    </row>
    <row r="702" ht="24.75" customHeight="1" outlineLevel="1" spans="1:20">
      <c r="A702" s="19">
        <v>28454</v>
      </c>
      <c r="B702" s="20">
        <v>2991120</v>
      </c>
      <c r="C702" s="71" t="s">
        <v>611</v>
      </c>
      <c r="D702" s="57">
        <v>0</v>
      </c>
      <c r="E702" s="57">
        <v>0</v>
      </c>
      <c r="F702" s="57">
        <f>ROUND(Q$702,-2)</f>
        <v>0</v>
      </c>
      <c r="G702" s="57">
        <f>ROUND(Q$702,-2)</f>
        <v>0</v>
      </c>
      <c r="H702" s="57">
        <f>ROUND(Q$702,-2)</f>
        <v>0</v>
      </c>
      <c r="I702" s="57">
        <f>ROUND(Q$702,-2)</f>
        <v>0</v>
      </c>
      <c r="J702" s="57">
        <f>ROUND(Q$702,-2)</f>
        <v>0</v>
      </c>
      <c r="K702" s="57">
        <f>ROUND(Q$702,-2)</f>
        <v>0</v>
      </c>
      <c r="L702" s="57">
        <f>ROUND(Q$702,-2)</f>
        <v>0</v>
      </c>
      <c r="M702" s="57">
        <f>ROUND(Q$702,-2)</f>
        <v>0</v>
      </c>
      <c r="N702" s="57">
        <f>ROUND(Q$702,-2)</f>
        <v>0</v>
      </c>
      <c r="O702" s="63">
        <f>ROUND(Q$702,-2)</f>
        <v>0</v>
      </c>
      <c r="P702" s="47"/>
      <c r="Q702" s="45">
        <f t="shared" si="179"/>
        <v>0</v>
      </c>
      <c r="R702" s="47"/>
      <c r="S702" s="47"/>
      <c r="T702" s="47"/>
    </row>
    <row r="703" ht="24.75" customHeight="1" outlineLevel="1" spans="1:20">
      <c r="A703" s="19">
        <v>28455</v>
      </c>
      <c r="B703" s="20">
        <v>2991121</v>
      </c>
      <c r="C703" s="71" t="s">
        <v>612</v>
      </c>
      <c r="D703" s="57">
        <v>0</v>
      </c>
      <c r="E703" s="57">
        <v>0</v>
      </c>
      <c r="F703" s="57">
        <f>ROUND(Q$703,-2)</f>
        <v>0</v>
      </c>
      <c r="G703" s="57">
        <f>ROUND(Q$703,-2)</f>
        <v>0</v>
      </c>
      <c r="H703" s="57">
        <f>ROUND(Q$703,-2)</f>
        <v>0</v>
      </c>
      <c r="I703" s="57">
        <f>ROUND(Q$703,-2)</f>
        <v>0</v>
      </c>
      <c r="J703" s="57">
        <f>ROUND(Q$703,-2)</f>
        <v>0</v>
      </c>
      <c r="K703" s="57">
        <f>ROUND(Q$703,-2)</f>
        <v>0</v>
      </c>
      <c r="L703" s="57">
        <f>ROUND(Q$703,-2)</f>
        <v>0</v>
      </c>
      <c r="M703" s="57">
        <f>ROUND(Q$703,-2)</f>
        <v>0</v>
      </c>
      <c r="N703" s="57">
        <f>ROUND(Q$703,-2)</f>
        <v>0</v>
      </c>
      <c r="O703" s="63">
        <f>ROUND(Q$703,-2)</f>
        <v>0</v>
      </c>
      <c r="P703" s="47"/>
      <c r="Q703" s="45">
        <f t="shared" si="179"/>
        <v>0</v>
      </c>
      <c r="R703" s="47"/>
      <c r="S703" s="47"/>
      <c r="T703" s="47"/>
    </row>
    <row r="704" ht="24.75" customHeight="1" outlineLevel="1" spans="1:20">
      <c r="A704" s="19">
        <v>28501</v>
      </c>
      <c r="B704" s="20">
        <v>2991211</v>
      </c>
      <c r="C704" s="71" t="s">
        <v>613</v>
      </c>
      <c r="D704" s="57">
        <v>27987</v>
      </c>
      <c r="E704" s="57">
        <v>538466.538</v>
      </c>
      <c r="F704" s="57">
        <f>ROUND(Q$704,-2)</f>
        <v>538500</v>
      </c>
      <c r="G704" s="57">
        <f>ROUND(Q$704,-2)</f>
        <v>538500</v>
      </c>
      <c r="H704" s="57">
        <f>ROUND(Q$704,-2)</f>
        <v>538500</v>
      </c>
      <c r="I704" s="57">
        <f>ROUND(Q$704,-2)</f>
        <v>538500</v>
      </c>
      <c r="J704" s="57">
        <f>ROUND(Q$704,-2)</f>
        <v>538500</v>
      </c>
      <c r="K704" s="57">
        <f>ROUND(Q$704,-2)</f>
        <v>538500</v>
      </c>
      <c r="L704" s="57">
        <f>ROUND(Q$704,-2)</f>
        <v>538500</v>
      </c>
      <c r="M704" s="57">
        <f>ROUND(Q$704,-2)</f>
        <v>538500</v>
      </c>
      <c r="N704" s="57">
        <f>ROUND(Q$704,-2)</f>
        <v>538500</v>
      </c>
      <c r="O704" s="63">
        <f>ROUND(Q$704,-2)</f>
        <v>538500</v>
      </c>
      <c r="P704" s="47"/>
      <c r="Q704" s="45">
        <f t="shared" si="179"/>
        <v>538466.538</v>
      </c>
      <c r="R704" s="47"/>
      <c r="S704" s="47"/>
      <c r="T704" s="47"/>
    </row>
    <row r="705" ht="24.75" customHeight="1" outlineLevel="1" spans="1:20">
      <c r="A705" s="19">
        <v>28502</v>
      </c>
      <c r="B705" s="20">
        <v>2991212</v>
      </c>
      <c r="C705" s="71" t="s">
        <v>614</v>
      </c>
      <c r="D705" s="57">
        <v>0</v>
      </c>
      <c r="E705" s="57">
        <v>0</v>
      </c>
      <c r="F705" s="57">
        <f>ROUND(Q$705,-2)</f>
        <v>0</v>
      </c>
      <c r="G705" s="57">
        <f>ROUND(Q$705,-2)</f>
        <v>0</v>
      </c>
      <c r="H705" s="57">
        <f>ROUND(Q$705,-2)</f>
        <v>0</v>
      </c>
      <c r="I705" s="57">
        <f>ROUND(Q$705,-2)</f>
        <v>0</v>
      </c>
      <c r="J705" s="57">
        <f>ROUND(Q$705,-2)</f>
        <v>0</v>
      </c>
      <c r="K705" s="57">
        <f>ROUND(Q$705,-2)</f>
        <v>0</v>
      </c>
      <c r="L705" s="57">
        <f>ROUND(Q$705,-2)</f>
        <v>0</v>
      </c>
      <c r="M705" s="57">
        <f>ROUND(Q$705,-2)</f>
        <v>0</v>
      </c>
      <c r="N705" s="57">
        <f>ROUND(Q$705,-2)</f>
        <v>0</v>
      </c>
      <c r="O705" s="63">
        <f>ROUND(Q$705,-2)</f>
        <v>0</v>
      </c>
      <c r="P705" s="47"/>
      <c r="Q705" s="45">
        <f t="shared" si="179"/>
        <v>0</v>
      </c>
      <c r="R705" s="47"/>
      <c r="S705" s="47"/>
      <c r="T705" s="47"/>
    </row>
    <row r="706" ht="24.75" customHeight="1" outlineLevel="1" spans="1:20">
      <c r="A706" s="19">
        <v>28503</v>
      </c>
      <c r="B706" s="20">
        <v>2991213</v>
      </c>
      <c r="C706" s="71" t="s">
        <v>615</v>
      </c>
      <c r="D706" s="57">
        <v>0</v>
      </c>
      <c r="E706" s="57">
        <v>0</v>
      </c>
      <c r="F706" s="57">
        <f>ROUND(Q$706,-2)</f>
        <v>0</v>
      </c>
      <c r="G706" s="57">
        <f>ROUND(Q$706,-2)</f>
        <v>0</v>
      </c>
      <c r="H706" s="57">
        <f>ROUND(Q$706,-2)</f>
        <v>0</v>
      </c>
      <c r="I706" s="57">
        <f>ROUND(Q$706,-2)</f>
        <v>0</v>
      </c>
      <c r="J706" s="57">
        <f>ROUND(Q$706,-2)</f>
        <v>0</v>
      </c>
      <c r="K706" s="57">
        <f>ROUND(Q$706,-2)</f>
        <v>0</v>
      </c>
      <c r="L706" s="57">
        <f>ROUND(Q$706,-2)</f>
        <v>0</v>
      </c>
      <c r="M706" s="57">
        <f>ROUND(Q$706,-2)</f>
        <v>0</v>
      </c>
      <c r="N706" s="57">
        <f>ROUND(Q$706,-2)</f>
        <v>0</v>
      </c>
      <c r="O706" s="63">
        <f>ROUND(Q$706,-2)</f>
        <v>0</v>
      </c>
      <c r="P706" s="47"/>
      <c r="Q706" s="45">
        <f t="shared" si="179"/>
        <v>0</v>
      </c>
      <c r="R706" s="47"/>
      <c r="S706" s="47"/>
      <c r="T706" s="47"/>
    </row>
    <row r="707" ht="24.75" customHeight="1" outlineLevel="1" spans="1:20">
      <c r="A707" s="19">
        <v>28504</v>
      </c>
      <c r="B707" s="20">
        <v>2991214</v>
      </c>
      <c r="C707" s="71" t="s">
        <v>616</v>
      </c>
      <c r="D707" s="57">
        <v>0</v>
      </c>
      <c r="E707" s="57">
        <v>0</v>
      </c>
      <c r="F707" s="57">
        <f>ROUND(Q$707,-2)</f>
        <v>0</v>
      </c>
      <c r="G707" s="57">
        <f>ROUND(Q$707,-2)</f>
        <v>0</v>
      </c>
      <c r="H707" s="57">
        <f>ROUND(Q$707,-2)</f>
        <v>0</v>
      </c>
      <c r="I707" s="57">
        <f>ROUND(Q$707,-2)</f>
        <v>0</v>
      </c>
      <c r="J707" s="57">
        <f>ROUND(Q$707,-2)</f>
        <v>0</v>
      </c>
      <c r="K707" s="57">
        <f>ROUND(Q$707,-2)</f>
        <v>0</v>
      </c>
      <c r="L707" s="57">
        <f>ROUND(Q$707,-2)</f>
        <v>0</v>
      </c>
      <c r="M707" s="57">
        <f>ROUND(Q$707,-2)</f>
        <v>0</v>
      </c>
      <c r="N707" s="57">
        <f>ROUND(Q$707,-2)</f>
        <v>0</v>
      </c>
      <c r="O707" s="63">
        <f>ROUND(Q$707,-2)</f>
        <v>0</v>
      </c>
      <c r="P707" s="47"/>
      <c r="Q707" s="45">
        <f t="shared" si="179"/>
        <v>0</v>
      </c>
      <c r="R707" s="47"/>
      <c r="S707" s="47"/>
      <c r="T707" s="47"/>
    </row>
    <row r="708" ht="24.75" customHeight="1" outlineLevel="1" spans="1:20">
      <c r="A708" s="19">
        <v>28505</v>
      </c>
      <c r="B708" s="20">
        <v>2991215</v>
      </c>
      <c r="C708" s="71" t="s">
        <v>617</v>
      </c>
      <c r="D708" s="57">
        <v>0</v>
      </c>
      <c r="E708" s="57">
        <v>0</v>
      </c>
      <c r="F708" s="57">
        <f>ROUND(Q$708,-2)</f>
        <v>0</v>
      </c>
      <c r="G708" s="57">
        <f>ROUND(Q$708,-2)</f>
        <v>0</v>
      </c>
      <c r="H708" s="57">
        <f>ROUND(Q$708,-2)</f>
        <v>0</v>
      </c>
      <c r="I708" s="57">
        <f>ROUND(Q$708,-2)</f>
        <v>0</v>
      </c>
      <c r="J708" s="57">
        <f>ROUND(Q$708,-2)</f>
        <v>0</v>
      </c>
      <c r="K708" s="57">
        <f>ROUND(Q$708,-2)</f>
        <v>0</v>
      </c>
      <c r="L708" s="57">
        <f>ROUND(Q$708,-2)</f>
        <v>0</v>
      </c>
      <c r="M708" s="57">
        <f>ROUND(Q$708,-2)</f>
        <v>0</v>
      </c>
      <c r="N708" s="57">
        <f>ROUND(Q$708,-2)</f>
        <v>0</v>
      </c>
      <c r="O708" s="63">
        <f>ROUND(Q$708,-2)</f>
        <v>0</v>
      </c>
      <c r="P708" s="47"/>
      <c r="Q708" s="45">
        <f t="shared" si="179"/>
        <v>0</v>
      </c>
      <c r="R708" s="47"/>
      <c r="S708" s="47"/>
      <c r="T708" s="47"/>
    </row>
    <row r="709" ht="24.75" customHeight="1" outlineLevel="1" spans="1:20">
      <c r="A709" s="19">
        <v>28506</v>
      </c>
      <c r="B709" s="20">
        <v>2991216</v>
      </c>
      <c r="C709" s="71" t="s">
        <v>618</v>
      </c>
      <c r="D709" s="57">
        <v>242533.762</v>
      </c>
      <c r="E709" s="57">
        <v>636913.767</v>
      </c>
      <c r="F709" s="57">
        <f>ROUND(Q$709,-2)</f>
        <v>636900</v>
      </c>
      <c r="G709" s="57">
        <f>ROUND(Q$709,-2)</f>
        <v>636900</v>
      </c>
      <c r="H709" s="57">
        <f>ROUND(Q$709,-2)</f>
        <v>636900</v>
      </c>
      <c r="I709" s="57">
        <f>ROUND(Q$709,-2)</f>
        <v>636900</v>
      </c>
      <c r="J709" s="57">
        <f>ROUND(Q$709,-2)</f>
        <v>636900</v>
      </c>
      <c r="K709" s="57">
        <f>ROUND(Q$709,-2)</f>
        <v>636900</v>
      </c>
      <c r="L709" s="57">
        <f>ROUND(Q$709,-2)</f>
        <v>636900</v>
      </c>
      <c r="M709" s="57">
        <f>ROUND(Q$709,-2)</f>
        <v>636900</v>
      </c>
      <c r="N709" s="57">
        <f>ROUND(Q$709,-2)</f>
        <v>636900</v>
      </c>
      <c r="O709" s="63">
        <f>ROUND(Q$709,-2)</f>
        <v>636900</v>
      </c>
      <c r="P709" s="47"/>
      <c r="Q709" s="45">
        <f t="shared" si="179"/>
        <v>636913.767</v>
      </c>
      <c r="R709" s="47"/>
      <c r="S709" s="47"/>
      <c r="T709" s="47"/>
    </row>
    <row r="710" ht="24.75" customHeight="1" outlineLevel="1" spans="1:20">
      <c r="A710" s="19">
        <v>28507</v>
      </c>
      <c r="B710" s="20">
        <v>2991217</v>
      </c>
      <c r="C710" s="71" t="s">
        <v>619</v>
      </c>
      <c r="D710" s="57">
        <v>9598188.392</v>
      </c>
      <c r="E710" s="57">
        <v>9692251.572</v>
      </c>
      <c r="F710" s="57">
        <f>ROUND(Q$710,-2)</f>
        <v>9692300</v>
      </c>
      <c r="G710" s="57">
        <f>ROUND(Q$710,-2)</f>
        <v>9692300</v>
      </c>
      <c r="H710" s="57">
        <f>ROUND(Q$710,-2)</f>
        <v>9692300</v>
      </c>
      <c r="I710" s="57">
        <f>ROUND(Q$710,-2)</f>
        <v>9692300</v>
      </c>
      <c r="J710" s="57">
        <f>ROUND(Q$710,-2)</f>
        <v>9692300</v>
      </c>
      <c r="K710" s="57">
        <f>ROUND(Q$710,-2)</f>
        <v>9692300</v>
      </c>
      <c r="L710" s="57">
        <f>ROUND(Q$710,-2)</f>
        <v>9692300</v>
      </c>
      <c r="M710" s="57">
        <f>ROUND(Q$710,-2)</f>
        <v>9692300</v>
      </c>
      <c r="N710" s="57">
        <f>ROUND(Q$710,-2)</f>
        <v>9692300</v>
      </c>
      <c r="O710" s="63">
        <f>ROUND(Q$710,-2)</f>
        <v>9692300</v>
      </c>
      <c r="P710" s="47"/>
      <c r="Q710" s="45">
        <f t="shared" si="179"/>
        <v>9692251.572</v>
      </c>
      <c r="R710" s="47"/>
      <c r="S710" s="47"/>
      <c r="T710" s="47"/>
    </row>
    <row r="711" ht="24.75" customHeight="1" outlineLevel="1" spans="1:20">
      <c r="A711" s="19">
        <v>28508</v>
      </c>
      <c r="B711" s="20">
        <v>2991218</v>
      </c>
      <c r="C711" s="71" t="s">
        <v>620</v>
      </c>
      <c r="D711" s="57">
        <v>0</v>
      </c>
      <c r="E711" s="57">
        <v>0</v>
      </c>
      <c r="F711" s="57">
        <f>ROUND(Q$711,-2)</f>
        <v>0</v>
      </c>
      <c r="G711" s="57">
        <f>ROUND(Q$711,-2)</f>
        <v>0</v>
      </c>
      <c r="H711" s="57">
        <f>ROUND(Q$711,-2)</f>
        <v>0</v>
      </c>
      <c r="I711" s="57">
        <f>ROUND(Q$711,-2)</f>
        <v>0</v>
      </c>
      <c r="J711" s="57">
        <f>ROUND(Q$711,-2)</f>
        <v>0</v>
      </c>
      <c r="K711" s="57">
        <f>ROUND(Q$711,-2)</f>
        <v>0</v>
      </c>
      <c r="L711" s="57">
        <f>ROUND(Q$711,-2)</f>
        <v>0</v>
      </c>
      <c r="M711" s="57">
        <f>ROUND(Q$711,-2)</f>
        <v>0</v>
      </c>
      <c r="N711" s="57">
        <f>ROUND(Q$711,-2)</f>
        <v>0</v>
      </c>
      <c r="O711" s="63">
        <f>ROUND(Q$711,-2)</f>
        <v>0</v>
      </c>
      <c r="P711" s="47"/>
      <c r="Q711" s="45">
        <f t="shared" si="179"/>
        <v>0</v>
      </c>
      <c r="R711" s="47"/>
      <c r="S711" s="47"/>
      <c r="T711" s="47"/>
    </row>
    <row r="712" ht="24.75" customHeight="1" outlineLevel="1" spans="1:20">
      <c r="A712" s="19"/>
      <c r="B712" s="20" t="s">
        <v>621</v>
      </c>
      <c r="C712" s="71" t="s">
        <v>622</v>
      </c>
      <c r="D712" s="57"/>
      <c r="E712" s="57"/>
      <c r="F712" s="57">
        <f>ROUND(Q$712,-2)</f>
        <v>0</v>
      </c>
      <c r="G712" s="57">
        <f>ROUND(Q$712,-2)</f>
        <v>0</v>
      </c>
      <c r="H712" s="57">
        <f>ROUND(Q$712,-2)</f>
        <v>0</v>
      </c>
      <c r="I712" s="57">
        <f>ROUND(Q$712,-2)</f>
        <v>0</v>
      </c>
      <c r="J712" s="57">
        <f>ROUND(Q$712,-2)</f>
        <v>0</v>
      </c>
      <c r="K712" s="57">
        <f>ROUND(Q$712,-2)</f>
        <v>0</v>
      </c>
      <c r="L712" s="57">
        <f>ROUND(Q$712,-2)</f>
        <v>0</v>
      </c>
      <c r="M712" s="57">
        <f>ROUND(Q$712,-2)</f>
        <v>0</v>
      </c>
      <c r="N712" s="57">
        <f>ROUND(Q$712,-2)</f>
        <v>0</v>
      </c>
      <c r="O712" s="63">
        <f>ROUND(Q$712,-2)</f>
        <v>0</v>
      </c>
      <c r="P712" s="47"/>
      <c r="Q712" s="45"/>
      <c r="R712" s="47"/>
      <c r="S712" s="47"/>
      <c r="T712" s="47"/>
    </row>
    <row r="713" ht="24.75" customHeight="1" outlineLevel="1" spans="1:20">
      <c r="A713" s="19">
        <v>28510</v>
      </c>
      <c r="B713" s="20">
        <v>2991229</v>
      </c>
      <c r="C713" s="71" t="s">
        <v>623</v>
      </c>
      <c r="D713" s="57">
        <v>0</v>
      </c>
      <c r="E713" s="57">
        <v>0</v>
      </c>
      <c r="F713" s="57">
        <f>ROUND(Q$713,-2)</f>
        <v>0</v>
      </c>
      <c r="G713" s="57">
        <f>ROUND(Q$713,-2)</f>
        <v>0</v>
      </c>
      <c r="H713" s="57">
        <f>ROUND(Q$713,-2)</f>
        <v>0</v>
      </c>
      <c r="I713" s="57">
        <f>ROUND(Q$713,-2)</f>
        <v>0</v>
      </c>
      <c r="J713" s="57">
        <f>ROUND(Q$713,-2)</f>
        <v>0</v>
      </c>
      <c r="K713" s="57">
        <f>ROUND(Q$713,-2)</f>
        <v>0</v>
      </c>
      <c r="L713" s="57">
        <f>ROUND(Q$713,-2)</f>
        <v>0</v>
      </c>
      <c r="M713" s="57">
        <f>ROUND(Q$713,-2)</f>
        <v>0</v>
      </c>
      <c r="N713" s="57">
        <f>ROUND(Q$713,-2)</f>
        <v>0</v>
      </c>
      <c r="O713" s="63">
        <f>ROUND(Q$713,-2)</f>
        <v>0</v>
      </c>
      <c r="P713" s="47"/>
      <c r="Q713" s="45">
        <f t="shared" ref="Q713:Q776" si="180">+E713</f>
        <v>0</v>
      </c>
      <c r="R713" s="47"/>
      <c r="S713" s="47"/>
      <c r="T713" s="47"/>
    </row>
    <row r="714" ht="24.75" customHeight="1" outlineLevel="1" spans="1:20">
      <c r="A714" s="19">
        <v>28512</v>
      </c>
      <c r="B714" s="20">
        <v>2991230</v>
      </c>
      <c r="C714" s="71" t="s">
        <v>624</v>
      </c>
      <c r="D714" s="57">
        <v>0</v>
      </c>
      <c r="E714" s="57">
        <v>0</v>
      </c>
      <c r="F714" s="57">
        <f>ROUND(Q$714,-2)</f>
        <v>0</v>
      </c>
      <c r="G714" s="57">
        <f>ROUND(Q$714,-2)</f>
        <v>0</v>
      </c>
      <c r="H714" s="57">
        <f>ROUND(Q$714,-2)</f>
        <v>0</v>
      </c>
      <c r="I714" s="57">
        <f>ROUND(Q$714,-2)</f>
        <v>0</v>
      </c>
      <c r="J714" s="57">
        <f>ROUND(Q$714,-2)</f>
        <v>0</v>
      </c>
      <c r="K714" s="57">
        <f>ROUND(Q$714,-2)</f>
        <v>0</v>
      </c>
      <c r="L714" s="57">
        <f>ROUND(Q$714,-2)</f>
        <v>0</v>
      </c>
      <c r="M714" s="57">
        <f>ROUND(Q$714,-2)</f>
        <v>0</v>
      </c>
      <c r="N714" s="57">
        <f>ROUND(Q$714,-2)</f>
        <v>0</v>
      </c>
      <c r="O714" s="63">
        <f>ROUND(Q$714,-2)</f>
        <v>0</v>
      </c>
      <c r="P714" s="47"/>
      <c r="Q714" s="45">
        <f t="shared" si="180"/>
        <v>0</v>
      </c>
      <c r="R714" s="47"/>
      <c r="S714" s="47"/>
      <c r="T714" s="47"/>
    </row>
    <row r="715" ht="24.75" customHeight="1" outlineLevel="1" spans="1:20">
      <c r="A715" s="19">
        <v>28513</v>
      </c>
      <c r="B715" s="20">
        <v>2991231</v>
      </c>
      <c r="C715" s="71" t="s">
        <v>625</v>
      </c>
      <c r="D715" s="57">
        <v>0</v>
      </c>
      <c r="E715" s="57">
        <v>0</v>
      </c>
      <c r="F715" s="57">
        <f>ROUND(Q$715,-2)</f>
        <v>0</v>
      </c>
      <c r="G715" s="57">
        <f>ROUND(Q$715,-2)</f>
        <v>0</v>
      </c>
      <c r="H715" s="57">
        <f>ROUND(Q$715,-2)</f>
        <v>0</v>
      </c>
      <c r="I715" s="57">
        <f>ROUND(Q$715,-2)</f>
        <v>0</v>
      </c>
      <c r="J715" s="57">
        <f>ROUND(Q$715,-2)</f>
        <v>0</v>
      </c>
      <c r="K715" s="57">
        <f>ROUND(Q$715,-2)</f>
        <v>0</v>
      </c>
      <c r="L715" s="57">
        <f>ROUND(Q$715,-2)</f>
        <v>0</v>
      </c>
      <c r="M715" s="57">
        <f>ROUND(Q$715,-2)</f>
        <v>0</v>
      </c>
      <c r="N715" s="57">
        <f>ROUND(Q$715,-2)</f>
        <v>0</v>
      </c>
      <c r="O715" s="63">
        <f>ROUND(Q$715,-2)</f>
        <v>0</v>
      </c>
      <c r="P715" s="47"/>
      <c r="Q715" s="45">
        <f t="shared" si="180"/>
        <v>0</v>
      </c>
      <c r="R715" s="47"/>
      <c r="S715" s="47"/>
      <c r="T715" s="47"/>
    </row>
    <row r="716" ht="24.75" customHeight="1" outlineLevel="1" spans="1:20">
      <c r="A716" s="19">
        <v>28515</v>
      </c>
      <c r="B716" s="20">
        <v>2991233</v>
      </c>
      <c r="C716" s="71" t="s">
        <v>626</v>
      </c>
      <c r="D716" s="57">
        <v>0</v>
      </c>
      <c r="E716" s="57">
        <v>0</v>
      </c>
      <c r="F716" s="57">
        <f>ROUND(Q$716,-2)</f>
        <v>0</v>
      </c>
      <c r="G716" s="57">
        <f>ROUND(Q$716,-2)</f>
        <v>0</v>
      </c>
      <c r="H716" s="57">
        <f>ROUND(Q$716,-2)</f>
        <v>0</v>
      </c>
      <c r="I716" s="57">
        <f>ROUND(Q$716,-2)</f>
        <v>0</v>
      </c>
      <c r="J716" s="57">
        <f>ROUND(Q$716,-2)</f>
        <v>0</v>
      </c>
      <c r="K716" s="57">
        <f>ROUND(Q$716,-2)</f>
        <v>0</v>
      </c>
      <c r="L716" s="57">
        <f>ROUND(Q$716,-2)</f>
        <v>0</v>
      </c>
      <c r="M716" s="57">
        <f>ROUND(Q$716,-2)</f>
        <v>0</v>
      </c>
      <c r="N716" s="57">
        <f>ROUND(Q$716,-2)</f>
        <v>0</v>
      </c>
      <c r="O716" s="63">
        <f>ROUND(Q$716,-2)</f>
        <v>0</v>
      </c>
      <c r="P716" s="47"/>
      <c r="Q716" s="45">
        <f t="shared" si="180"/>
        <v>0</v>
      </c>
      <c r="R716" s="47"/>
      <c r="S716" s="47"/>
      <c r="T716" s="47"/>
    </row>
    <row r="717" ht="24.75" customHeight="1" outlineLevel="1" spans="1:20">
      <c r="A717" s="19">
        <v>28516</v>
      </c>
      <c r="B717" s="20">
        <v>2991234</v>
      </c>
      <c r="C717" s="71" t="s">
        <v>627</v>
      </c>
      <c r="D717" s="57">
        <v>0</v>
      </c>
      <c r="E717" s="57">
        <v>0</v>
      </c>
      <c r="F717" s="57">
        <f>ROUND(Q$717,-2)</f>
        <v>0</v>
      </c>
      <c r="G717" s="57">
        <f>ROUND(Q$717,-2)</f>
        <v>0</v>
      </c>
      <c r="H717" s="57">
        <f>ROUND(Q$717,-2)</f>
        <v>0</v>
      </c>
      <c r="I717" s="57">
        <f>ROUND(Q$717,-2)</f>
        <v>0</v>
      </c>
      <c r="J717" s="57">
        <f>ROUND(Q$717,-2)</f>
        <v>0</v>
      </c>
      <c r="K717" s="57">
        <f>ROUND(Q$717,-2)</f>
        <v>0</v>
      </c>
      <c r="L717" s="57">
        <f>ROUND(Q$717,-2)</f>
        <v>0</v>
      </c>
      <c r="M717" s="57">
        <f>ROUND(Q$717,-2)</f>
        <v>0</v>
      </c>
      <c r="N717" s="57">
        <f>ROUND(Q$717,-2)</f>
        <v>0</v>
      </c>
      <c r="O717" s="63">
        <f>ROUND(Q$717,-2)</f>
        <v>0</v>
      </c>
      <c r="P717" s="47"/>
      <c r="Q717" s="45">
        <f t="shared" si="180"/>
        <v>0</v>
      </c>
      <c r="R717" s="47"/>
      <c r="S717" s="47"/>
      <c r="T717" s="47"/>
    </row>
    <row r="718" ht="24.75" customHeight="1" outlineLevel="1" spans="1:20">
      <c r="A718" s="19">
        <v>28530</v>
      </c>
      <c r="B718" s="20">
        <v>2991245</v>
      </c>
      <c r="C718" s="71" t="s">
        <v>628</v>
      </c>
      <c r="D718" s="57">
        <v>0</v>
      </c>
      <c r="E718" s="57">
        <v>0</v>
      </c>
      <c r="F718" s="57">
        <f>ROUND(Q$718,-2)</f>
        <v>0</v>
      </c>
      <c r="G718" s="57">
        <f>ROUND(Q$718,-2)</f>
        <v>0</v>
      </c>
      <c r="H718" s="57">
        <f>ROUND(Q$718,-2)</f>
        <v>0</v>
      </c>
      <c r="I718" s="57">
        <f>ROUND(Q$718,-2)</f>
        <v>0</v>
      </c>
      <c r="J718" s="57">
        <f>ROUND(Q$718,-2)</f>
        <v>0</v>
      </c>
      <c r="K718" s="57">
        <f>ROUND(Q$718,-2)</f>
        <v>0</v>
      </c>
      <c r="L718" s="57">
        <f>ROUND(Q$718,-2)</f>
        <v>0</v>
      </c>
      <c r="M718" s="57">
        <f>ROUND(Q$718,-2)</f>
        <v>0</v>
      </c>
      <c r="N718" s="57">
        <f>ROUND(Q$718,-2)</f>
        <v>0</v>
      </c>
      <c r="O718" s="63">
        <f>ROUND(Q$718,-2)</f>
        <v>0</v>
      </c>
      <c r="P718" s="47"/>
      <c r="Q718" s="45">
        <f t="shared" si="180"/>
        <v>0</v>
      </c>
      <c r="R718" s="47"/>
      <c r="S718" s="47"/>
      <c r="T718" s="47"/>
    </row>
    <row r="719" ht="24.75" customHeight="1" outlineLevel="1" spans="1:20">
      <c r="A719" s="19">
        <v>28531</v>
      </c>
      <c r="B719" s="20">
        <v>2991246</v>
      </c>
      <c r="C719" s="71" t="s">
        <v>629</v>
      </c>
      <c r="D719" s="57">
        <v>1011292.979</v>
      </c>
      <c r="E719" s="57">
        <v>1020653.902</v>
      </c>
      <c r="F719" s="57">
        <f>ROUND(Q$719,-2)</f>
        <v>1020700</v>
      </c>
      <c r="G719" s="57">
        <f>ROUND(Q$719,-2)</f>
        <v>1020700</v>
      </c>
      <c r="H719" s="57">
        <f>ROUND(Q$719,-2)</f>
        <v>1020700</v>
      </c>
      <c r="I719" s="57">
        <f>ROUND(Q$719,-2)</f>
        <v>1020700</v>
      </c>
      <c r="J719" s="57">
        <f>ROUND(Q$719,-2)</f>
        <v>1020700</v>
      </c>
      <c r="K719" s="57">
        <f>ROUND(Q$719,-2)</f>
        <v>1020700</v>
      </c>
      <c r="L719" s="57">
        <f>ROUND(Q$719,-2)</f>
        <v>1020700</v>
      </c>
      <c r="M719" s="57">
        <f>ROUND(Q$719,-2)</f>
        <v>1020700</v>
      </c>
      <c r="N719" s="57">
        <f>ROUND(Q$719,-2)</f>
        <v>1020700</v>
      </c>
      <c r="O719" s="63">
        <f>ROUND(Q$719,-2)</f>
        <v>1020700</v>
      </c>
      <c r="P719" s="47"/>
      <c r="Q719" s="45">
        <f t="shared" si="180"/>
        <v>1020653.902</v>
      </c>
      <c r="R719" s="47"/>
      <c r="S719" s="47"/>
      <c r="T719" s="47"/>
    </row>
    <row r="720" ht="24.75" customHeight="1" outlineLevel="1" spans="1:20">
      <c r="A720" s="19">
        <v>28532</v>
      </c>
      <c r="B720" s="20">
        <v>2991247</v>
      </c>
      <c r="C720" s="71" t="s">
        <v>630</v>
      </c>
      <c r="D720" s="57">
        <v>396462.796</v>
      </c>
      <c r="E720" s="57">
        <v>400154.219</v>
      </c>
      <c r="F720" s="57">
        <f>ROUND(Q$720,-2)</f>
        <v>400200</v>
      </c>
      <c r="G720" s="57">
        <f>ROUND(Q$720,-2)</f>
        <v>400200</v>
      </c>
      <c r="H720" s="57">
        <f>ROUND(Q$720,-2)</f>
        <v>400200</v>
      </c>
      <c r="I720" s="57">
        <f>ROUND(Q$720,-2)</f>
        <v>400200</v>
      </c>
      <c r="J720" s="57">
        <f>ROUND(Q$720,-2)</f>
        <v>400200</v>
      </c>
      <c r="K720" s="57">
        <f>ROUND(Q$720,-2)</f>
        <v>400200</v>
      </c>
      <c r="L720" s="57">
        <f>ROUND(Q$720,-2)</f>
        <v>400200</v>
      </c>
      <c r="M720" s="57">
        <f>ROUND(Q$720,-2)</f>
        <v>400200</v>
      </c>
      <c r="N720" s="57">
        <f>ROUND(Q$720,-2)</f>
        <v>400200</v>
      </c>
      <c r="O720" s="63">
        <f>ROUND(Q$720,-2)</f>
        <v>400200</v>
      </c>
      <c r="P720" s="47"/>
      <c r="Q720" s="45">
        <f t="shared" si="180"/>
        <v>400154.219</v>
      </c>
      <c r="R720" s="47"/>
      <c r="S720" s="47"/>
      <c r="T720" s="47"/>
    </row>
    <row r="721" ht="24.75" customHeight="1" spans="1:20">
      <c r="A721" s="48" t="s">
        <v>631</v>
      </c>
      <c r="B721" s="49"/>
      <c r="C721" s="50" t="s">
        <v>103</v>
      </c>
      <c r="D721" s="51">
        <f t="shared" ref="D721:O721" si="181">D722</f>
        <v>9135664.894</v>
      </c>
      <c r="E721" s="51">
        <f t="shared" si="181"/>
        <v>17884652.595</v>
      </c>
      <c r="F721" s="51" t="e">
        <f t="shared" si="181"/>
        <v>#REF!</v>
      </c>
      <c r="G721" s="51" t="e">
        <f t="shared" si="181"/>
        <v>#REF!</v>
      </c>
      <c r="H721" s="51" t="e">
        <f t="shared" si="181"/>
        <v>#REF!</v>
      </c>
      <c r="I721" s="51" t="e">
        <f t="shared" si="181"/>
        <v>#REF!</v>
      </c>
      <c r="J721" s="51" t="e">
        <f t="shared" si="181"/>
        <v>#REF!</v>
      </c>
      <c r="K721" s="51" t="e">
        <f t="shared" si="181"/>
        <v>#REF!</v>
      </c>
      <c r="L721" s="51" t="e">
        <f t="shared" si="181"/>
        <v>#REF!</v>
      </c>
      <c r="M721" s="51" t="e">
        <f t="shared" si="181"/>
        <v>#REF!</v>
      </c>
      <c r="N721" s="51" t="e">
        <f t="shared" si="181"/>
        <v>#REF!</v>
      </c>
      <c r="O721" s="53" t="e">
        <f t="shared" si="181"/>
        <v>#REF!</v>
      </c>
      <c r="P721" s="47"/>
      <c r="Q721" s="55">
        <f t="shared" si="180"/>
        <v>17884652.595</v>
      </c>
      <c r="R721" s="47"/>
      <c r="S721" s="47"/>
      <c r="T721" s="47"/>
    </row>
    <row r="722" ht="24.75" customHeight="1" outlineLevel="1" spans="1:20">
      <c r="A722" s="19">
        <v>30000</v>
      </c>
      <c r="B722" s="20">
        <v>3000000</v>
      </c>
      <c r="C722" s="71" t="s">
        <v>632</v>
      </c>
      <c r="D722" s="57">
        <f t="shared" ref="D722:O722" si="182">+D723+D734+D738+D768+D770+D773</f>
        <v>9135664.894</v>
      </c>
      <c r="E722" s="57">
        <f t="shared" si="182"/>
        <v>17884652.595</v>
      </c>
      <c r="F722" s="57" t="e">
        <f t="shared" si="182"/>
        <v>#REF!</v>
      </c>
      <c r="G722" s="57" t="e">
        <f t="shared" si="182"/>
        <v>#REF!</v>
      </c>
      <c r="H722" s="57" t="e">
        <f t="shared" si="182"/>
        <v>#REF!</v>
      </c>
      <c r="I722" s="57" t="e">
        <f t="shared" si="182"/>
        <v>#REF!</v>
      </c>
      <c r="J722" s="57" t="e">
        <f t="shared" si="182"/>
        <v>#REF!</v>
      </c>
      <c r="K722" s="57" t="e">
        <f t="shared" si="182"/>
        <v>#REF!</v>
      </c>
      <c r="L722" s="57" t="e">
        <f t="shared" si="182"/>
        <v>#REF!</v>
      </c>
      <c r="M722" s="57" t="e">
        <f t="shared" si="182"/>
        <v>#REF!</v>
      </c>
      <c r="N722" s="57" t="e">
        <f t="shared" si="182"/>
        <v>#REF!</v>
      </c>
      <c r="O722" s="63" t="e">
        <f t="shared" si="182"/>
        <v>#REF!</v>
      </c>
      <c r="P722" s="47"/>
      <c r="Q722" s="45">
        <f t="shared" si="180"/>
        <v>17884652.595</v>
      </c>
      <c r="R722" s="47"/>
      <c r="S722" s="47"/>
      <c r="T722" s="47"/>
    </row>
    <row r="723" ht="24.75" customHeight="1" outlineLevel="1" spans="1:20">
      <c r="A723" s="19">
        <v>31000</v>
      </c>
      <c r="B723" s="20">
        <v>3100000</v>
      </c>
      <c r="C723" s="71" t="s">
        <v>633</v>
      </c>
      <c r="D723" s="57">
        <f t="shared" ref="D723:O723" si="183">+D724+D733</f>
        <v>0</v>
      </c>
      <c r="E723" s="57">
        <f t="shared" si="183"/>
        <v>0</v>
      </c>
      <c r="F723" s="57">
        <f t="shared" si="183"/>
        <v>0</v>
      </c>
      <c r="G723" s="57">
        <f t="shared" si="183"/>
        <v>0</v>
      </c>
      <c r="H723" s="57">
        <f t="shared" si="183"/>
        <v>0</v>
      </c>
      <c r="I723" s="57">
        <f t="shared" si="183"/>
        <v>0</v>
      </c>
      <c r="J723" s="57">
        <f t="shared" si="183"/>
        <v>0</v>
      </c>
      <c r="K723" s="57">
        <f t="shared" si="183"/>
        <v>0</v>
      </c>
      <c r="L723" s="57">
        <f t="shared" si="183"/>
        <v>0</v>
      </c>
      <c r="M723" s="57">
        <f t="shared" si="183"/>
        <v>0</v>
      </c>
      <c r="N723" s="57">
        <f t="shared" si="183"/>
        <v>0</v>
      </c>
      <c r="O723" s="63">
        <f t="shared" si="183"/>
        <v>0</v>
      </c>
      <c r="P723" s="47"/>
      <c r="Q723" s="45">
        <f t="shared" si="180"/>
        <v>0</v>
      </c>
      <c r="R723" s="47"/>
      <c r="S723" s="47"/>
      <c r="T723" s="47"/>
    </row>
    <row r="724" ht="24.75" customHeight="1" outlineLevel="1" spans="1:20">
      <c r="A724" s="19">
        <v>31100</v>
      </c>
      <c r="B724" s="20">
        <v>3101000</v>
      </c>
      <c r="C724" s="71" t="s">
        <v>634</v>
      </c>
      <c r="D724" s="57">
        <f t="shared" ref="D724:O724" si="184">+D725+D726+D729</f>
        <v>0</v>
      </c>
      <c r="E724" s="57">
        <f t="shared" si="184"/>
        <v>0</v>
      </c>
      <c r="F724" s="57">
        <f t="shared" si="184"/>
        <v>0</v>
      </c>
      <c r="G724" s="57">
        <f t="shared" si="184"/>
        <v>0</v>
      </c>
      <c r="H724" s="57">
        <f t="shared" si="184"/>
        <v>0</v>
      </c>
      <c r="I724" s="57">
        <f t="shared" si="184"/>
        <v>0</v>
      </c>
      <c r="J724" s="57">
        <f t="shared" si="184"/>
        <v>0</v>
      </c>
      <c r="K724" s="57">
        <f t="shared" si="184"/>
        <v>0</v>
      </c>
      <c r="L724" s="57">
        <f t="shared" si="184"/>
        <v>0</v>
      </c>
      <c r="M724" s="57">
        <f t="shared" si="184"/>
        <v>0</v>
      </c>
      <c r="N724" s="57">
        <f t="shared" si="184"/>
        <v>0</v>
      </c>
      <c r="O724" s="63">
        <f t="shared" si="184"/>
        <v>0</v>
      </c>
      <c r="P724" s="47"/>
      <c r="Q724" s="45">
        <f t="shared" si="180"/>
        <v>0</v>
      </c>
      <c r="R724" s="47"/>
      <c r="S724" s="47"/>
      <c r="T724" s="47"/>
    </row>
    <row r="725" ht="24.75" customHeight="1" outlineLevel="1" spans="1:20">
      <c r="A725" s="19">
        <v>31110</v>
      </c>
      <c r="B725" s="20">
        <v>3101111</v>
      </c>
      <c r="C725" s="71" t="s">
        <v>635</v>
      </c>
      <c r="D725" s="57">
        <v>0</v>
      </c>
      <c r="E725" s="57">
        <v>0</v>
      </c>
      <c r="F725" s="57">
        <f>ROUND(Q$725,-2)</f>
        <v>0</v>
      </c>
      <c r="G725" s="57">
        <f>ROUND(Q$725,-2)</f>
        <v>0</v>
      </c>
      <c r="H725" s="57">
        <f>ROUND(Q$725,-2)</f>
        <v>0</v>
      </c>
      <c r="I725" s="57">
        <f>ROUND(Q$725,-2)</f>
        <v>0</v>
      </c>
      <c r="J725" s="57">
        <f>ROUND(Q$725,-2)</f>
        <v>0</v>
      </c>
      <c r="K725" s="57">
        <f>ROUND(Q$725,-2)</f>
        <v>0</v>
      </c>
      <c r="L725" s="57">
        <f>ROUND(Q$725,-2)</f>
        <v>0</v>
      </c>
      <c r="M725" s="57">
        <f>ROUND(Q$725,-2)</f>
        <v>0</v>
      </c>
      <c r="N725" s="57">
        <f>ROUND(Q$725,-2)</f>
        <v>0</v>
      </c>
      <c r="O725" s="63">
        <f>ROUND(Q$725,-2)</f>
        <v>0</v>
      </c>
      <c r="P725" s="47"/>
      <c r="Q725" s="45">
        <f t="shared" si="180"/>
        <v>0</v>
      </c>
      <c r="R725" s="47"/>
      <c r="S725" s="47"/>
      <c r="T725" s="47"/>
    </row>
    <row r="726" ht="24.75" customHeight="1" outlineLevel="1" spans="1:20">
      <c r="A726" s="19">
        <v>31120</v>
      </c>
      <c r="B726" s="20">
        <v>3101200</v>
      </c>
      <c r="C726" s="71" t="s">
        <v>636</v>
      </c>
      <c r="D726" s="57">
        <f t="shared" ref="D726:O726" si="185">+D727+D728</f>
        <v>0</v>
      </c>
      <c r="E726" s="57">
        <f t="shared" si="185"/>
        <v>0</v>
      </c>
      <c r="F726" s="57">
        <f t="shared" si="185"/>
        <v>0</v>
      </c>
      <c r="G726" s="57">
        <f t="shared" si="185"/>
        <v>0</v>
      </c>
      <c r="H726" s="57">
        <f t="shared" si="185"/>
        <v>0</v>
      </c>
      <c r="I726" s="57">
        <f t="shared" si="185"/>
        <v>0</v>
      </c>
      <c r="J726" s="57">
        <f t="shared" si="185"/>
        <v>0</v>
      </c>
      <c r="K726" s="57">
        <f t="shared" si="185"/>
        <v>0</v>
      </c>
      <c r="L726" s="57">
        <f t="shared" si="185"/>
        <v>0</v>
      </c>
      <c r="M726" s="57">
        <f t="shared" si="185"/>
        <v>0</v>
      </c>
      <c r="N726" s="57">
        <f t="shared" si="185"/>
        <v>0</v>
      </c>
      <c r="O726" s="63">
        <f t="shared" si="185"/>
        <v>0</v>
      </c>
      <c r="P726" s="47"/>
      <c r="Q726" s="45">
        <f t="shared" si="180"/>
        <v>0</v>
      </c>
      <c r="R726" s="47"/>
      <c r="S726" s="47"/>
      <c r="T726" s="47"/>
    </row>
    <row r="727" ht="24.75" customHeight="1" outlineLevel="1" spans="1:20">
      <c r="A727" s="19">
        <v>31121</v>
      </c>
      <c r="B727" s="20">
        <v>3101211</v>
      </c>
      <c r="C727" s="71" t="s">
        <v>637</v>
      </c>
      <c r="D727" s="57">
        <v>0</v>
      </c>
      <c r="E727" s="57">
        <v>0</v>
      </c>
      <c r="F727" s="57">
        <f>ROUND(Q$727,-2)</f>
        <v>0</v>
      </c>
      <c r="G727" s="57">
        <f>ROUND(Q$727,-2)</f>
        <v>0</v>
      </c>
      <c r="H727" s="57">
        <f>ROUND(Q$727,-2)</f>
        <v>0</v>
      </c>
      <c r="I727" s="57">
        <f>ROUND(Q$727,-2)</f>
        <v>0</v>
      </c>
      <c r="J727" s="57">
        <f>ROUND(Q$727,-2)</f>
        <v>0</v>
      </c>
      <c r="K727" s="57">
        <f>ROUND(Q$727,-2)</f>
        <v>0</v>
      </c>
      <c r="L727" s="57">
        <f>ROUND(Q$727,-2)</f>
        <v>0</v>
      </c>
      <c r="M727" s="57">
        <f>ROUND(Q$727,-2)</f>
        <v>0</v>
      </c>
      <c r="N727" s="57">
        <f>ROUND(Q$727,-2)</f>
        <v>0</v>
      </c>
      <c r="O727" s="63">
        <f>ROUND(Q$727,-2)</f>
        <v>0</v>
      </c>
      <c r="P727" s="47"/>
      <c r="Q727" s="45">
        <f t="shared" si="180"/>
        <v>0</v>
      </c>
      <c r="R727" s="47"/>
      <c r="S727" s="47"/>
      <c r="T727" s="47"/>
    </row>
    <row r="728" ht="24.75" customHeight="1" outlineLevel="1" spans="1:20">
      <c r="A728" s="19">
        <v>31122</v>
      </c>
      <c r="B728" s="20">
        <v>3101212</v>
      </c>
      <c r="C728" s="71" t="s">
        <v>638</v>
      </c>
      <c r="D728" s="57">
        <v>0</v>
      </c>
      <c r="E728" s="57">
        <v>0</v>
      </c>
      <c r="F728" s="57">
        <f>ROUND(Q$728,-2)</f>
        <v>0</v>
      </c>
      <c r="G728" s="57">
        <f>ROUND(Q$728,-2)</f>
        <v>0</v>
      </c>
      <c r="H728" s="57">
        <f>ROUND(Q$728,-2)</f>
        <v>0</v>
      </c>
      <c r="I728" s="57">
        <f>ROUND(Q$728,-2)</f>
        <v>0</v>
      </c>
      <c r="J728" s="57">
        <f>ROUND(Q$728,-2)</f>
        <v>0</v>
      </c>
      <c r="K728" s="57">
        <f>ROUND(Q$728,-2)</f>
        <v>0</v>
      </c>
      <c r="L728" s="57">
        <f>ROUND(Q$728,-2)</f>
        <v>0</v>
      </c>
      <c r="M728" s="57">
        <f>ROUND(Q$728,-2)</f>
        <v>0</v>
      </c>
      <c r="N728" s="57">
        <f>ROUND(Q$728,-2)</f>
        <v>0</v>
      </c>
      <c r="O728" s="63">
        <f>ROUND(Q$728,-2)</f>
        <v>0</v>
      </c>
      <c r="P728" s="47"/>
      <c r="Q728" s="45">
        <f t="shared" si="180"/>
        <v>0</v>
      </c>
      <c r="R728" s="47"/>
      <c r="S728" s="47"/>
      <c r="T728" s="47"/>
    </row>
    <row r="729" ht="24.75" customHeight="1" outlineLevel="1" spans="1:20">
      <c r="A729" s="19">
        <v>31130</v>
      </c>
      <c r="B729" s="20">
        <v>3101300</v>
      </c>
      <c r="C729" s="71" t="s">
        <v>639</v>
      </c>
      <c r="D729" s="57">
        <f t="shared" ref="D729:O729" si="186">+D730+D731+D732</f>
        <v>0</v>
      </c>
      <c r="E729" s="57">
        <f t="shared" si="186"/>
        <v>0</v>
      </c>
      <c r="F729" s="57">
        <f t="shared" si="186"/>
        <v>0</v>
      </c>
      <c r="G729" s="57">
        <f t="shared" si="186"/>
        <v>0</v>
      </c>
      <c r="H729" s="57">
        <f t="shared" si="186"/>
        <v>0</v>
      </c>
      <c r="I729" s="57">
        <f t="shared" si="186"/>
        <v>0</v>
      </c>
      <c r="J729" s="57">
        <f t="shared" si="186"/>
        <v>0</v>
      </c>
      <c r="K729" s="57">
        <f t="shared" si="186"/>
        <v>0</v>
      </c>
      <c r="L729" s="57">
        <f t="shared" si="186"/>
        <v>0</v>
      </c>
      <c r="M729" s="57">
        <f t="shared" si="186"/>
        <v>0</v>
      </c>
      <c r="N729" s="57">
        <f t="shared" si="186"/>
        <v>0</v>
      </c>
      <c r="O729" s="63">
        <f t="shared" si="186"/>
        <v>0</v>
      </c>
      <c r="P729" s="47"/>
      <c r="Q729" s="45">
        <f t="shared" si="180"/>
        <v>0</v>
      </c>
      <c r="R729" s="47"/>
      <c r="S729" s="47"/>
      <c r="T729" s="47"/>
    </row>
    <row r="730" ht="24.75" customHeight="1" outlineLevel="1" spans="1:20">
      <c r="A730" s="19">
        <v>31131</v>
      </c>
      <c r="B730" s="20">
        <v>3101331</v>
      </c>
      <c r="C730" s="71" t="s">
        <v>640</v>
      </c>
      <c r="D730" s="57">
        <v>0</v>
      </c>
      <c r="E730" s="57">
        <v>0</v>
      </c>
      <c r="F730" s="57">
        <f>ROUND(Q$730,-2)</f>
        <v>0</v>
      </c>
      <c r="G730" s="57">
        <f>ROUND(Q$730,-2)</f>
        <v>0</v>
      </c>
      <c r="H730" s="57">
        <f>ROUND(Q$730,-2)</f>
        <v>0</v>
      </c>
      <c r="I730" s="57">
        <f>ROUND(Q$730,-2)</f>
        <v>0</v>
      </c>
      <c r="J730" s="57">
        <f>ROUND(Q$730,-2)</f>
        <v>0</v>
      </c>
      <c r="K730" s="57">
        <f>ROUND(Q$730,-2)</f>
        <v>0</v>
      </c>
      <c r="L730" s="57">
        <f>ROUND(Q$730,-2)</f>
        <v>0</v>
      </c>
      <c r="M730" s="57">
        <f>ROUND(Q$730,-2)</f>
        <v>0</v>
      </c>
      <c r="N730" s="57">
        <f>ROUND(Q$730,-2)</f>
        <v>0</v>
      </c>
      <c r="O730" s="63">
        <f>ROUND(Q$730,-2)</f>
        <v>0</v>
      </c>
      <c r="P730" s="47"/>
      <c r="Q730" s="45">
        <f t="shared" si="180"/>
        <v>0</v>
      </c>
      <c r="R730" s="47"/>
      <c r="S730" s="47"/>
      <c r="T730" s="47"/>
    </row>
    <row r="731" ht="24.75" customHeight="1" outlineLevel="1" spans="1:20">
      <c r="A731" s="19">
        <v>31132</v>
      </c>
      <c r="B731" s="20">
        <v>3101332</v>
      </c>
      <c r="C731" s="71" t="s">
        <v>641</v>
      </c>
      <c r="D731" s="57">
        <v>0</v>
      </c>
      <c r="E731" s="57">
        <v>0</v>
      </c>
      <c r="F731" s="57">
        <f>ROUND(Q$731,-2)</f>
        <v>0</v>
      </c>
      <c r="G731" s="57">
        <f>ROUND(Q$731,-2)</f>
        <v>0</v>
      </c>
      <c r="H731" s="57">
        <f>ROUND(Q$731,-2)</f>
        <v>0</v>
      </c>
      <c r="I731" s="57">
        <f>ROUND(Q$731,-2)</f>
        <v>0</v>
      </c>
      <c r="J731" s="57">
        <f>ROUND(Q$731,-2)</f>
        <v>0</v>
      </c>
      <c r="K731" s="57">
        <f>ROUND(Q$731,-2)</f>
        <v>0</v>
      </c>
      <c r="L731" s="57">
        <f>ROUND(Q$731,-2)</f>
        <v>0</v>
      </c>
      <c r="M731" s="57">
        <f>ROUND(Q$731,-2)</f>
        <v>0</v>
      </c>
      <c r="N731" s="57">
        <f>ROUND(Q$731,-2)</f>
        <v>0</v>
      </c>
      <c r="O731" s="63">
        <f>ROUND(Q$731,-2)</f>
        <v>0</v>
      </c>
      <c r="P731" s="47"/>
      <c r="Q731" s="45">
        <f t="shared" si="180"/>
        <v>0</v>
      </c>
      <c r="R731" s="47"/>
      <c r="S731" s="47"/>
      <c r="T731" s="47"/>
    </row>
    <row r="732" ht="24.75" customHeight="1" outlineLevel="1" spans="1:20">
      <c r="A732" s="19">
        <v>31133</v>
      </c>
      <c r="B732" s="20">
        <v>3101333</v>
      </c>
      <c r="C732" s="71" t="s">
        <v>642</v>
      </c>
      <c r="D732" s="57">
        <v>0</v>
      </c>
      <c r="E732" s="57">
        <v>0</v>
      </c>
      <c r="F732" s="57">
        <f>ROUND(Q$732,-2)</f>
        <v>0</v>
      </c>
      <c r="G732" s="57">
        <f>ROUND(Q$732,-2)</f>
        <v>0</v>
      </c>
      <c r="H732" s="57">
        <f>ROUND(Q$732,-2)</f>
        <v>0</v>
      </c>
      <c r="I732" s="57">
        <f>ROUND(Q$732,-2)</f>
        <v>0</v>
      </c>
      <c r="J732" s="57">
        <f>ROUND(Q$732,-2)</f>
        <v>0</v>
      </c>
      <c r="K732" s="57">
        <f>ROUND(Q$732,-2)</f>
        <v>0</v>
      </c>
      <c r="L732" s="57">
        <f>ROUND(Q$732,-2)</f>
        <v>0</v>
      </c>
      <c r="M732" s="57">
        <f>ROUND(Q$732,-2)</f>
        <v>0</v>
      </c>
      <c r="N732" s="57">
        <f>ROUND(Q$732,-2)</f>
        <v>0</v>
      </c>
      <c r="O732" s="63">
        <f>ROUND(Q$732,-2)</f>
        <v>0</v>
      </c>
      <c r="P732" s="47"/>
      <c r="Q732" s="45">
        <f t="shared" si="180"/>
        <v>0</v>
      </c>
      <c r="R732" s="47"/>
      <c r="S732" s="47"/>
      <c r="T732" s="47"/>
    </row>
    <row r="733" ht="24.75" customHeight="1" outlineLevel="1" spans="1:20">
      <c r="A733" s="19">
        <v>31500</v>
      </c>
      <c r="B733" s="20">
        <v>3150000</v>
      </c>
      <c r="C733" s="71" t="s">
        <v>350</v>
      </c>
      <c r="D733" s="57">
        <v>0</v>
      </c>
      <c r="E733" s="57">
        <v>0</v>
      </c>
      <c r="F733" s="57">
        <f>ROUND(Q$733,-2)</f>
        <v>0</v>
      </c>
      <c r="G733" s="57">
        <f>ROUND(Q$733,-2)</f>
        <v>0</v>
      </c>
      <c r="H733" s="57">
        <f>ROUND(Q$733,-2)</f>
        <v>0</v>
      </c>
      <c r="I733" s="57">
        <f>ROUND(Q$733,-2)</f>
        <v>0</v>
      </c>
      <c r="J733" s="57">
        <f>ROUND(Q$733,-2)</f>
        <v>0</v>
      </c>
      <c r="K733" s="57">
        <f>ROUND(Q$733,-2)</f>
        <v>0</v>
      </c>
      <c r="L733" s="57">
        <f>ROUND(Q$733,-2)</f>
        <v>0</v>
      </c>
      <c r="M733" s="57">
        <f>ROUND(Q$733,-2)</f>
        <v>0</v>
      </c>
      <c r="N733" s="57">
        <f>ROUND(Q$733,-2)</f>
        <v>0</v>
      </c>
      <c r="O733" s="63">
        <f>ROUND(Q$733,-2)</f>
        <v>0</v>
      </c>
      <c r="P733" s="47"/>
      <c r="Q733" s="45">
        <f t="shared" si="180"/>
        <v>0</v>
      </c>
      <c r="R733" s="47"/>
      <c r="S733" s="47"/>
      <c r="T733" s="47"/>
    </row>
    <row r="734" ht="24.75" customHeight="1" outlineLevel="1" spans="1:20">
      <c r="A734" s="19">
        <v>32000</v>
      </c>
      <c r="B734" s="20">
        <v>3200000</v>
      </c>
      <c r="C734" s="71" t="s">
        <v>643</v>
      </c>
      <c r="D734" s="57">
        <f t="shared" ref="D734:O734" si="187">+D735+D736+D737</f>
        <v>0</v>
      </c>
      <c r="E734" s="57">
        <f t="shared" si="187"/>
        <v>0</v>
      </c>
      <c r="F734" s="57">
        <f t="shared" si="187"/>
        <v>0</v>
      </c>
      <c r="G734" s="57">
        <f t="shared" si="187"/>
        <v>0</v>
      </c>
      <c r="H734" s="57">
        <f t="shared" si="187"/>
        <v>0</v>
      </c>
      <c r="I734" s="57">
        <f t="shared" si="187"/>
        <v>0</v>
      </c>
      <c r="J734" s="57">
        <f t="shared" si="187"/>
        <v>0</v>
      </c>
      <c r="K734" s="57">
        <f t="shared" si="187"/>
        <v>0</v>
      </c>
      <c r="L734" s="57">
        <f t="shared" si="187"/>
        <v>0</v>
      </c>
      <c r="M734" s="57">
        <f t="shared" si="187"/>
        <v>0</v>
      </c>
      <c r="N734" s="57">
        <f t="shared" si="187"/>
        <v>0</v>
      </c>
      <c r="O734" s="63">
        <f t="shared" si="187"/>
        <v>0</v>
      </c>
      <c r="P734" s="47"/>
      <c r="Q734" s="45">
        <f t="shared" si="180"/>
        <v>0</v>
      </c>
      <c r="R734" s="47"/>
      <c r="S734" s="47"/>
      <c r="T734" s="47"/>
    </row>
    <row r="735" ht="24.75" customHeight="1" outlineLevel="1" spans="1:20">
      <c r="A735" s="19">
        <v>32100</v>
      </c>
      <c r="B735" s="20">
        <v>3201011</v>
      </c>
      <c r="C735" s="71" t="s">
        <v>644</v>
      </c>
      <c r="D735" s="57">
        <v>0</v>
      </c>
      <c r="E735" s="57">
        <v>0</v>
      </c>
      <c r="F735" s="57">
        <f>ROUND(Q$735,-2)</f>
        <v>0</v>
      </c>
      <c r="G735" s="57">
        <f>ROUND(Q$735,-2)</f>
        <v>0</v>
      </c>
      <c r="H735" s="57">
        <f>ROUND(Q$735,-2)</f>
        <v>0</v>
      </c>
      <c r="I735" s="57">
        <f>ROUND(Q$735,-2)</f>
        <v>0</v>
      </c>
      <c r="J735" s="57">
        <f>ROUND(Q$735,-2)</f>
        <v>0</v>
      </c>
      <c r="K735" s="57">
        <f>ROUND(Q$735,-2)</f>
        <v>0</v>
      </c>
      <c r="L735" s="57">
        <f>ROUND(Q$735,-2)</f>
        <v>0</v>
      </c>
      <c r="M735" s="57">
        <f>ROUND(Q$735,-2)</f>
        <v>0</v>
      </c>
      <c r="N735" s="57">
        <f>ROUND(Q$735,-2)</f>
        <v>0</v>
      </c>
      <c r="O735" s="63">
        <f>ROUND(Q$735,-2)</f>
        <v>0</v>
      </c>
      <c r="P735" s="47"/>
      <c r="Q735" s="45">
        <f t="shared" si="180"/>
        <v>0</v>
      </c>
      <c r="R735" s="47"/>
      <c r="S735" s="47"/>
      <c r="T735" s="47"/>
    </row>
    <row r="736" ht="24.75" customHeight="1" outlineLevel="1" spans="1:20">
      <c r="A736" s="19">
        <v>32200</v>
      </c>
      <c r="B736" s="20">
        <v>3201012</v>
      </c>
      <c r="C736" s="71" t="s">
        <v>645</v>
      </c>
      <c r="D736" s="57">
        <v>0</v>
      </c>
      <c r="E736" s="57">
        <v>0</v>
      </c>
      <c r="F736" s="57">
        <f>ROUND(Q$736,-2)</f>
        <v>0</v>
      </c>
      <c r="G736" s="57">
        <f>ROUND(Q$736,-2)</f>
        <v>0</v>
      </c>
      <c r="H736" s="57">
        <f>ROUND(Q$736,-2)</f>
        <v>0</v>
      </c>
      <c r="I736" s="57">
        <f>ROUND(Q$736,-2)</f>
        <v>0</v>
      </c>
      <c r="J736" s="57">
        <f>ROUND(Q$736,-2)</f>
        <v>0</v>
      </c>
      <c r="K736" s="57">
        <f>ROUND(Q$736,-2)</f>
        <v>0</v>
      </c>
      <c r="L736" s="57">
        <f>ROUND(Q$736,-2)</f>
        <v>0</v>
      </c>
      <c r="M736" s="57">
        <f>ROUND(Q$736,-2)</f>
        <v>0</v>
      </c>
      <c r="N736" s="57">
        <f>ROUND(Q$736,-2)</f>
        <v>0</v>
      </c>
      <c r="O736" s="63">
        <f>ROUND(Q$736,-2)</f>
        <v>0</v>
      </c>
      <c r="P736" s="47"/>
      <c r="Q736" s="45">
        <f t="shared" si="180"/>
        <v>0</v>
      </c>
      <c r="R736" s="47"/>
      <c r="S736" s="47"/>
      <c r="T736" s="47"/>
    </row>
    <row r="737" ht="24.75" customHeight="1" outlineLevel="1" spans="1:20">
      <c r="A737" s="19"/>
      <c r="B737" s="20">
        <v>3201013</v>
      </c>
      <c r="C737" s="71" t="s">
        <v>646</v>
      </c>
      <c r="D737" s="57">
        <v>0</v>
      </c>
      <c r="E737" s="57">
        <v>0</v>
      </c>
      <c r="F737" s="57">
        <f>ROUND(Q$737,-2)</f>
        <v>0</v>
      </c>
      <c r="G737" s="57">
        <f>ROUND(Q$737,-2)</f>
        <v>0</v>
      </c>
      <c r="H737" s="57">
        <f>ROUND(Q$737,-2)</f>
        <v>0</v>
      </c>
      <c r="I737" s="57">
        <f>ROUND(Q$737,-2)</f>
        <v>0</v>
      </c>
      <c r="J737" s="57">
        <f>ROUND(Q$737,-2)</f>
        <v>0</v>
      </c>
      <c r="K737" s="57">
        <f>ROUND(Q$737,-2)</f>
        <v>0</v>
      </c>
      <c r="L737" s="57">
        <f>ROUND(Q$737,-2)</f>
        <v>0</v>
      </c>
      <c r="M737" s="57">
        <f>ROUND(Q$737,-2)</f>
        <v>0</v>
      </c>
      <c r="N737" s="57">
        <f>ROUND(Q$737,-2)</f>
        <v>0</v>
      </c>
      <c r="O737" s="63">
        <f>ROUND(Q$737,-2)</f>
        <v>0</v>
      </c>
      <c r="P737" s="47"/>
      <c r="Q737" s="45">
        <f t="shared" si="180"/>
        <v>0</v>
      </c>
      <c r="R737" s="47"/>
      <c r="S737" s="47"/>
      <c r="T737" s="47"/>
    </row>
    <row r="738" ht="24.75" customHeight="1" outlineLevel="1" spans="1:20">
      <c r="A738" s="19">
        <v>33000</v>
      </c>
      <c r="B738" s="20">
        <v>3300000</v>
      </c>
      <c r="C738" s="71" t="s">
        <v>647</v>
      </c>
      <c r="D738" s="57">
        <f t="shared" ref="D738:O738" si="188">+D739+D740+D741+D746+D749+D756+D757+D760</f>
        <v>0</v>
      </c>
      <c r="E738" s="57">
        <f t="shared" si="188"/>
        <v>0</v>
      </c>
      <c r="F738" s="57">
        <f t="shared" si="188"/>
        <v>0</v>
      </c>
      <c r="G738" s="57">
        <f t="shared" si="188"/>
        <v>0</v>
      </c>
      <c r="H738" s="57">
        <f t="shared" si="188"/>
        <v>0</v>
      </c>
      <c r="I738" s="57">
        <f t="shared" si="188"/>
        <v>0</v>
      </c>
      <c r="J738" s="57">
        <f t="shared" si="188"/>
        <v>0</v>
      </c>
      <c r="K738" s="57">
        <f t="shared" si="188"/>
        <v>0</v>
      </c>
      <c r="L738" s="57">
        <f t="shared" si="188"/>
        <v>0</v>
      </c>
      <c r="M738" s="57">
        <f t="shared" si="188"/>
        <v>0</v>
      </c>
      <c r="N738" s="57">
        <f t="shared" si="188"/>
        <v>0</v>
      </c>
      <c r="O738" s="63">
        <f t="shared" si="188"/>
        <v>0</v>
      </c>
      <c r="P738" s="47"/>
      <c r="Q738" s="45">
        <f t="shared" si="180"/>
        <v>0</v>
      </c>
      <c r="R738" s="47"/>
      <c r="S738" s="47"/>
      <c r="T738" s="47"/>
    </row>
    <row r="739" ht="24.75" customHeight="1" outlineLevel="1" spans="1:20">
      <c r="A739" s="19">
        <v>33100</v>
      </c>
      <c r="B739" s="20">
        <v>3301111</v>
      </c>
      <c r="C739" s="71" t="s">
        <v>648</v>
      </c>
      <c r="D739" s="57">
        <v>0</v>
      </c>
      <c r="E739" s="57">
        <v>0</v>
      </c>
      <c r="F739" s="57">
        <f>ROUND(Q$739,-2)</f>
        <v>0</v>
      </c>
      <c r="G739" s="57">
        <f>ROUND(Q$739,-2)</f>
        <v>0</v>
      </c>
      <c r="H739" s="57">
        <f>ROUND(Q$739,-2)</f>
        <v>0</v>
      </c>
      <c r="I739" s="57">
        <f>ROUND(Q$739,-2)</f>
        <v>0</v>
      </c>
      <c r="J739" s="57">
        <f>ROUND(Q$739,-2)</f>
        <v>0</v>
      </c>
      <c r="K739" s="57">
        <f>ROUND(Q$739,-2)</f>
        <v>0</v>
      </c>
      <c r="L739" s="57">
        <f>ROUND(Q$739,-2)</f>
        <v>0</v>
      </c>
      <c r="M739" s="57">
        <f>ROUND(Q$739,-2)</f>
        <v>0</v>
      </c>
      <c r="N739" s="57">
        <f>ROUND(Q$739,-2)</f>
        <v>0</v>
      </c>
      <c r="O739" s="63">
        <f>ROUND(Q$739,-2)</f>
        <v>0</v>
      </c>
      <c r="P739" s="47"/>
      <c r="Q739" s="45">
        <f t="shared" si="180"/>
        <v>0</v>
      </c>
      <c r="R739" s="47"/>
      <c r="S739" s="47"/>
      <c r="T739" s="47"/>
    </row>
    <row r="740" ht="24.75" customHeight="1" outlineLevel="1" spans="1:20">
      <c r="A740" s="19">
        <v>33200</v>
      </c>
      <c r="B740" s="20">
        <v>3301112</v>
      </c>
      <c r="C740" s="71" t="s">
        <v>649</v>
      </c>
      <c r="D740" s="57">
        <v>0</v>
      </c>
      <c r="E740" s="57">
        <v>0</v>
      </c>
      <c r="F740" s="57">
        <f>ROUND(Q$740,-2)</f>
        <v>0</v>
      </c>
      <c r="G740" s="57">
        <f>ROUND(Q$740,-2)</f>
        <v>0</v>
      </c>
      <c r="H740" s="57">
        <f>ROUND(Q$740,-2)</f>
        <v>0</v>
      </c>
      <c r="I740" s="57">
        <f>ROUND(Q$740,-2)</f>
        <v>0</v>
      </c>
      <c r="J740" s="57">
        <f>ROUND(Q$740,-2)</f>
        <v>0</v>
      </c>
      <c r="K740" s="57">
        <f>ROUND(Q$740,-2)</f>
        <v>0</v>
      </c>
      <c r="L740" s="57">
        <f>ROUND(Q$740,-2)</f>
        <v>0</v>
      </c>
      <c r="M740" s="57">
        <f>ROUND(Q$740,-2)</f>
        <v>0</v>
      </c>
      <c r="N740" s="57">
        <f>ROUND(Q$740,-2)</f>
        <v>0</v>
      </c>
      <c r="O740" s="63">
        <f>ROUND(Q$740,-2)</f>
        <v>0</v>
      </c>
      <c r="P740" s="47"/>
      <c r="Q740" s="45">
        <f t="shared" si="180"/>
        <v>0</v>
      </c>
      <c r="R740" s="47"/>
      <c r="S740" s="47"/>
      <c r="T740" s="47"/>
    </row>
    <row r="741" ht="24.75" customHeight="1" outlineLevel="1" spans="1:20">
      <c r="A741" s="19">
        <v>33300</v>
      </c>
      <c r="B741" s="20">
        <v>3301200</v>
      </c>
      <c r="C741" s="71" t="s">
        <v>650</v>
      </c>
      <c r="D741" s="57">
        <f t="shared" ref="D741:O741" si="189">+D742+D745</f>
        <v>0</v>
      </c>
      <c r="E741" s="57">
        <f t="shared" si="189"/>
        <v>0</v>
      </c>
      <c r="F741" s="57">
        <f t="shared" si="189"/>
        <v>0</v>
      </c>
      <c r="G741" s="57">
        <f t="shared" si="189"/>
        <v>0</v>
      </c>
      <c r="H741" s="57">
        <f t="shared" si="189"/>
        <v>0</v>
      </c>
      <c r="I741" s="57">
        <f t="shared" si="189"/>
        <v>0</v>
      </c>
      <c r="J741" s="57">
        <f t="shared" si="189"/>
        <v>0</v>
      </c>
      <c r="K741" s="57">
        <f t="shared" si="189"/>
        <v>0</v>
      </c>
      <c r="L741" s="57">
        <f t="shared" si="189"/>
        <v>0</v>
      </c>
      <c r="M741" s="57">
        <f t="shared" si="189"/>
        <v>0</v>
      </c>
      <c r="N741" s="57">
        <f t="shared" si="189"/>
        <v>0</v>
      </c>
      <c r="O741" s="63">
        <f t="shared" si="189"/>
        <v>0</v>
      </c>
      <c r="P741" s="47"/>
      <c r="Q741" s="45">
        <f t="shared" si="180"/>
        <v>0</v>
      </c>
      <c r="R741" s="47"/>
      <c r="S741" s="47"/>
      <c r="T741" s="47"/>
    </row>
    <row r="742" ht="24.75" customHeight="1" outlineLevel="1" spans="1:20">
      <c r="A742" s="19">
        <v>33310</v>
      </c>
      <c r="B742" s="20">
        <v>3301210</v>
      </c>
      <c r="C742" s="71" t="s">
        <v>651</v>
      </c>
      <c r="D742" s="57">
        <f t="shared" ref="D742:O742" si="190">+D743+D744</f>
        <v>0</v>
      </c>
      <c r="E742" s="57">
        <f t="shared" si="190"/>
        <v>0</v>
      </c>
      <c r="F742" s="57">
        <f t="shared" si="190"/>
        <v>0</v>
      </c>
      <c r="G742" s="57">
        <f t="shared" si="190"/>
        <v>0</v>
      </c>
      <c r="H742" s="57">
        <f t="shared" si="190"/>
        <v>0</v>
      </c>
      <c r="I742" s="57">
        <f t="shared" si="190"/>
        <v>0</v>
      </c>
      <c r="J742" s="57">
        <f t="shared" si="190"/>
        <v>0</v>
      </c>
      <c r="K742" s="57">
        <f t="shared" si="190"/>
        <v>0</v>
      </c>
      <c r="L742" s="57">
        <f t="shared" si="190"/>
        <v>0</v>
      </c>
      <c r="M742" s="57">
        <f t="shared" si="190"/>
        <v>0</v>
      </c>
      <c r="N742" s="57">
        <f t="shared" si="190"/>
        <v>0</v>
      </c>
      <c r="O742" s="63">
        <f t="shared" si="190"/>
        <v>0</v>
      </c>
      <c r="P742" s="47"/>
      <c r="Q742" s="45">
        <f t="shared" si="180"/>
        <v>0</v>
      </c>
      <c r="R742" s="47"/>
      <c r="S742" s="47"/>
      <c r="T742" s="47"/>
    </row>
    <row r="743" ht="24.75" customHeight="1" outlineLevel="1" spans="1:20">
      <c r="A743" s="19">
        <v>33311</v>
      </c>
      <c r="B743" s="20">
        <v>3301211</v>
      </c>
      <c r="C743" s="71" t="s">
        <v>652</v>
      </c>
      <c r="D743" s="57">
        <v>0</v>
      </c>
      <c r="E743" s="57">
        <v>0</v>
      </c>
      <c r="F743" s="57">
        <f>ROUND(Q$743,-2)</f>
        <v>0</v>
      </c>
      <c r="G743" s="57">
        <f>ROUND(Q$743,-2)</f>
        <v>0</v>
      </c>
      <c r="H743" s="57">
        <f>ROUND(Q$743,-2)</f>
        <v>0</v>
      </c>
      <c r="I743" s="57">
        <f>ROUND(Q$743,-2)</f>
        <v>0</v>
      </c>
      <c r="J743" s="57">
        <f>ROUND(Q$743,-2)</f>
        <v>0</v>
      </c>
      <c r="K743" s="57">
        <f>ROUND(Q$743,-2)</f>
        <v>0</v>
      </c>
      <c r="L743" s="57">
        <f>ROUND(Q$743,-2)</f>
        <v>0</v>
      </c>
      <c r="M743" s="57">
        <f>ROUND(Q$743,-2)</f>
        <v>0</v>
      </c>
      <c r="N743" s="57">
        <f>ROUND(Q$743,-2)</f>
        <v>0</v>
      </c>
      <c r="O743" s="63">
        <f>ROUND(Q$743,-2)</f>
        <v>0</v>
      </c>
      <c r="P743" s="47"/>
      <c r="Q743" s="45">
        <f t="shared" si="180"/>
        <v>0</v>
      </c>
      <c r="R743" s="47"/>
      <c r="S743" s="47"/>
      <c r="T743" s="47"/>
    </row>
    <row r="744" ht="24.75" customHeight="1" outlineLevel="1" spans="1:20">
      <c r="A744" s="19">
        <v>33312</v>
      </c>
      <c r="B744" s="20">
        <v>3301219</v>
      </c>
      <c r="C744" s="71" t="s">
        <v>66</v>
      </c>
      <c r="D744" s="57">
        <v>0</v>
      </c>
      <c r="E744" s="57">
        <v>0</v>
      </c>
      <c r="F744" s="57">
        <f>ROUND(Q$744,-2)</f>
        <v>0</v>
      </c>
      <c r="G744" s="57">
        <f>ROUND(Q$744,-2)</f>
        <v>0</v>
      </c>
      <c r="H744" s="57">
        <f>ROUND(Q$744,-2)</f>
        <v>0</v>
      </c>
      <c r="I744" s="57">
        <f>ROUND(Q$744,-2)</f>
        <v>0</v>
      </c>
      <c r="J744" s="57">
        <f>ROUND(Q$744,-2)</f>
        <v>0</v>
      </c>
      <c r="K744" s="57">
        <f>ROUND(Q$744,-2)</f>
        <v>0</v>
      </c>
      <c r="L744" s="57">
        <f>ROUND(Q$744,-2)</f>
        <v>0</v>
      </c>
      <c r="M744" s="57">
        <f>ROUND(Q$744,-2)</f>
        <v>0</v>
      </c>
      <c r="N744" s="57">
        <f>ROUND(Q$744,-2)</f>
        <v>0</v>
      </c>
      <c r="O744" s="63">
        <f>ROUND(Q$744,-2)</f>
        <v>0</v>
      </c>
      <c r="P744" s="47"/>
      <c r="Q744" s="45">
        <f t="shared" si="180"/>
        <v>0</v>
      </c>
      <c r="R744" s="47"/>
      <c r="S744" s="47"/>
      <c r="T744" s="47"/>
    </row>
    <row r="745" ht="24.75" customHeight="1" outlineLevel="1" spans="1:20">
      <c r="A745" s="19">
        <v>33320</v>
      </c>
      <c r="B745" s="20">
        <v>3301221</v>
      </c>
      <c r="C745" s="71" t="s">
        <v>653</v>
      </c>
      <c r="D745" s="57">
        <v>0</v>
      </c>
      <c r="E745" s="57">
        <v>0</v>
      </c>
      <c r="F745" s="57">
        <f>ROUND(Q$745,-2)</f>
        <v>0</v>
      </c>
      <c r="G745" s="57">
        <f>ROUND(Q$745,-2)</f>
        <v>0</v>
      </c>
      <c r="H745" s="57">
        <f>ROUND(Q$745,-2)</f>
        <v>0</v>
      </c>
      <c r="I745" s="57">
        <f>ROUND(Q$745,-2)</f>
        <v>0</v>
      </c>
      <c r="J745" s="57">
        <f>ROUND(Q$745,-2)</f>
        <v>0</v>
      </c>
      <c r="K745" s="57">
        <f>ROUND(Q$745,-2)</f>
        <v>0</v>
      </c>
      <c r="L745" s="57">
        <f>ROUND(Q$745,-2)</f>
        <v>0</v>
      </c>
      <c r="M745" s="57">
        <f>ROUND(Q$745,-2)</f>
        <v>0</v>
      </c>
      <c r="N745" s="57">
        <f>ROUND(Q$745,-2)</f>
        <v>0</v>
      </c>
      <c r="O745" s="63">
        <f>ROUND(Q$745,-2)</f>
        <v>0</v>
      </c>
      <c r="P745" s="47"/>
      <c r="Q745" s="45">
        <f t="shared" si="180"/>
        <v>0</v>
      </c>
      <c r="R745" s="47"/>
      <c r="S745" s="47"/>
      <c r="T745" s="47"/>
    </row>
    <row r="746" ht="24.75" customHeight="1" outlineLevel="1" spans="1:20">
      <c r="A746" s="19">
        <v>33400</v>
      </c>
      <c r="B746" s="20">
        <v>3303000</v>
      </c>
      <c r="C746" s="71" t="s">
        <v>654</v>
      </c>
      <c r="D746" s="57">
        <f t="shared" ref="D746:O746" si="191">+D747+D748</f>
        <v>0</v>
      </c>
      <c r="E746" s="57">
        <f t="shared" si="191"/>
        <v>0</v>
      </c>
      <c r="F746" s="57">
        <f t="shared" si="191"/>
        <v>0</v>
      </c>
      <c r="G746" s="57">
        <f t="shared" si="191"/>
        <v>0</v>
      </c>
      <c r="H746" s="57">
        <f t="shared" si="191"/>
        <v>0</v>
      </c>
      <c r="I746" s="57">
        <f t="shared" si="191"/>
        <v>0</v>
      </c>
      <c r="J746" s="57">
        <f t="shared" si="191"/>
        <v>0</v>
      </c>
      <c r="K746" s="57">
        <f t="shared" si="191"/>
        <v>0</v>
      </c>
      <c r="L746" s="57">
        <f t="shared" si="191"/>
        <v>0</v>
      </c>
      <c r="M746" s="57">
        <f t="shared" si="191"/>
        <v>0</v>
      </c>
      <c r="N746" s="57">
        <f t="shared" si="191"/>
        <v>0</v>
      </c>
      <c r="O746" s="63">
        <f t="shared" si="191"/>
        <v>0</v>
      </c>
      <c r="P746" s="47"/>
      <c r="Q746" s="45">
        <f t="shared" si="180"/>
        <v>0</v>
      </c>
      <c r="R746" s="47"/>
      <c r="S746" s="47"/>
      <c r="T746" s="47"/>
    </row>
    <row r="747" ht="24.75" customHeight="1" outlineLevel="1" spans="1:20">
      <c r="A747" s="19">
        <v>33410</v>
      </c>
      <c r="B747" s="20">
        <v>3303111</v>
      </c>
      <c r="C747" s="71" t="s">
        <v>655</v>
      </c>
      <c r="D747" s="57">
        <v>0</v>
      </c>
      <c r="E747" s="57">
        <v>0</v>
      </c>
      <c r="F747" s="57">
        <f>ROUND(Q$747,-2)</f>
        <v>0</v>
      </c>
      <c r="G747" s="57">
        <f>ROUND(Q$747,-2)</f>
        <v>0</v>
      </c>
      <c r="H747" s="57">
        <f>ROUND(Q$747,-2)</f>
        <v>0</v>
      </c>
      <c r="I747" s="57">
        <f>ROUND(Q$747,-2)</f>
        <v>0</v>
      </c>
      <c r="J747" s="57">
        <f>ROUND(Q$747,-2)</f>
        <v>0</v>
      </c>
      <c r="K747" s="57">
        <f>ROUND(Q$747,-2)</f>
        <v>0</v>
      </c>
      <c r="L747" s="57">
        <f>ROUND(Q$747,-2)</f>
        <v>0</v>
      </c>
      <c r="M747" s="57">
        <f>ROUND(Q$747,-2)</f>
        <v>0</v>
      </c>
      <c r="N747" s="57">
        <f>ROUND(Q$747,-2)</f>
        <v>0</v>
      </c>
      <c r="O747" s="63">
        <f>ROUND(Q$747,-2)</f>
        <v>0</v>
      </c>
      <c r="P747" s="47"/>
      <c r="Q747" s="45">
        <f t="shared" si="180"/>
        <v>0</v>
      </c>
      <c r="R747" s="47"/>
      <c r="S747" s="47"/>
      <c r="T747" s="47"/>
    </row>
    <row r="748" ht="24.75" customHeight="1" outlineLevel="1" spans="1:20">
      <c r="A748" s="19">
        <v>33420</v>
      </c>
      <c r="B748" s="20">
        <v>3303112</v>
      </c>
      <c r="C748" s="71" t="s">
        <v>656</v>
      </c>
      <c r="D748" s="57">
        <v>0</v>
      </c>
      <c r="E748" s="57">
        <v>0</v>
      </c>
      <c r="F748" s="57">
        <f>ROUND(Q$748,-2)</f>
        <v>0</v>
      </c>
      <c r="G748" s="57">
        <f>ROUND(Q$748,-2)</f>
        <v>0</v>
      </c>
      <c r="H748" s="57">
        <f>ROUND(Q$748,-2)</f>
        <v>0</v>
      </c>
      <c r="I748" s="57">
        <f>ROUND(Q$748,-2)</f>
        <v>0</v>
      </c>
      <c r="J748" s="57">
        <f>ROUND(Q$748,-2)</f>
        <v>0</v>
      </c>
      <c r="K748" s="57">
        <f>ROUND(Q$748,-2)</f>
        <v>0</v>
      </c>
      <c r="L748" s="57">
        <f>ROUND(Q$748,-2)</f>
        <v>0</v>
      </c>
      <c r="M748" s="57">
        <f>ROUND(Q$748,-2)</f>
        <v>0</v>
      </c>
      <c r="N748" s="57">
        <f>ROUND(Q$748,-2)</f>
        <v>0</v>
      </c>
      <c r="O748" s="63">
        <f>ROUND(Q$748,-2)</f>
        <v>0</v>
      </c>
      <c r="P748" s="47"/>
      <c r="Q748" s="45">
        <f t="shared" si="180"/>
        <v>0</v>
      </c>
      <c r="R748" s="47"/>
      <c r="S748" s="47"/>
      <c r="T748" s="47"/>
    </row>
    <row r="749" ht="24.75" customHeight="1" outlineLevel="1" spans="1:20">
      <c r="A749" s="19">
        <v>33450</v>
      </c>
      <c r="B749" s="20">
        <v>3304000</v>
      </c>
      <c r="C749" s="71" t="s">
        <v>657</v>
      </c>
      <c r="D749" s="57">
        <f t="shared" ref="D749:O749" si="192">+SUM(D750:D755)</f>
        <v>0</v>
      </c>
      <c r="E749" s="57">
        <f t="shared" si="192"/>
        <v>0</v>
      </c>
      <c r="F749" s="57">
        <f t="shared" si="192"/>
        <v>0</v>
      </c>
      <c r="G749" s="57">
        <f t="shared" si="192"/>
        <v>0</v>
      </c>
      <c r="H749" s="57">
        <f t="shared" si="192"/>
        <v>0</v>
      </c>
      <c r="I749" s="57">
        <f t="shared" si="192"/>
        <v>0</v>
      </c>
      <c r="J749" s="57">
        <f t="shared" si="192"/>
        <v>0</v>
      </c>
      <c r="K749" s="57">
        <f t="shared" si="192"/>
        <v>0</v>
      </c>
      <c r="L749" s="57">
        <f t="shared" si="192"/>
        <v>0</v>
      </c>
      <c r="M749" s="57">
        <f t="shared" si="192"/>
        <v>0</v>
      </c>
      <c r="N749" s="57">
        <f t="shared" si="192"/>
        <v>0</v>
      </c>
      <c r="O749" s="63">
        <f t="shared" si="192"/>
        <v>0</v>
      </c>
      <c r="P749" s="47"/>
      <c r="Q749" s="45">
        <f t="shared" si="180"/>
        <v>0</v>
      </c>
      <c r="R749" s="47"/>
      <c r="S749" s="47"/>
      <c r="T749" s="47"/>
    </row>
    <row r="750" ht="24.75" customHeight="1" outlineLevel="1" spans="1:20">
      <c r="A750" s="19">
        <v>33451</v>
      </c>
      <c r="B750" s="20">
        <v>3304111</v>
      </c>
      <c r="C750" s="71" t="s">
        <v>658</v>
      </c>
      <c r="D750" s="57">
        <v>0</v>
      </c>
      <c r="E750" s="57">
        <v>0</v>
      </c>
      <c r="F750" s="57">
        <f>ROUND(Q$750,-2)</f>
        <v>0</v>
      </c>
      <c r="G750" s="57">
        <f>ROUND(Q$750,-2)</f>
        <v>0</v>
      </c>
      <c r="H750" s="57">
        <f>ROUND(Q$750,-2)</f>
        <v>0</v>
      </c>
      <c r="I750" s="57">
        <f>ROUND(Q$750,-2)</f>
        <v>0</v>
      </c>
      <c r="J750" s="57">
        <f>ROUND(Q$750,-2)</f>
        <v>0</v>
      </c>
      <c r="K750" s="57">
        <f>ROUND(Q$750,-2)</f>
        <v>0</v>
      </c>
      <c r="L750" s="57">
        <f>ROUND(Q$750,-2)</f>
        <v>0</v>
      </c>
      <c r="M750" s="57">
        <f>ROUND(Q$750,-2)</f>
        <v>0</v>
      </c>
      <c r="N750" s="57">
        <f>ROUND(Q$750,-2)</f>
        <v>0</v>
      </c>
      <c r="O750" s="63">
        <f>ROUND(Q$750,-2)</f>
        <v>0</v>
      </c>
      <c r="P750" s="47"/>
      <c r="Q750" s="45">
        <f t="shared" si="180"/>
        <v>0</v>
      </c>
      <c r="R750" s="47"/>
      <c r="S750" s="47"/>
      <c r="T750" s="47"/>
    </row>
    <row r="751" ht="24.75" customHeight="1" outlineLevel="1" spans="1:20">
      <c r="A751" s="19">
        <v>33453</v>
      </c>
      <c r="B751" s="20">
        <v>3304112</v>
      </c>
      <c r="C751" s="71" t="s">
        <v>659</v>
      </c>
      <c r="D751" s="57">
        <v>0</v>
      </c>
      <c r="E751" s="57">
        <v>0</v>
      </c>
      <c r="F751" s="57">
        <f>ROUND(Q$751,-2)</f>
        <v>0</v>
      </c>
      <c r="G751" s="57">
        <f>ROUND(Q$751,-2)</f>
        <v>0</v>
      </c>
      <c r="H751" s="57">
        <f>ROUND(Q$751,-2)</f>
        <v>0</v>
      </c>
      <c r="I751" s="57">
        <f>ROUND(Q$751,-2)</f>
        <v>0</v>
      </c>
      <c r="J751" s="57">
        <f>ROUND(Q$751,-2)</f>
        <v>0</v>
      </c>
      <c r="K751" s="57">
        <f>ROUND(Q$751,-2)</f>
        <v>0</v>
      </c>
      <c r="L751" s="57">
        <f>ROUND(Q$751,-2)</f>
        <v>0</v>
      </c>
      <c r="M751" s="57">
        <f>ROUND(Q$751,-2)</f>
        <v>0</v>
      </c>
      <c r="N751" s="57">
        <f>ROUND(Q$751,-2)</f>
        <v>0</v>
      </c>
      <c r="O751" s="63">
        <f>ROUND(Q$751,-2)</f>
        <v>0</v>
      </c>
      <c r="P751" s="47"/>
      <c r="Q751" s="45">
        <f t="shared" si="180"/>
        <v>0</v>
      </c>
      <c r="R751" s="47"/>
      <c r="S751" s="47"/>
      <c r="T751" s="47"/>
    </row>
    <row r="752" ht="24.75" customHeight="1" outlineLevel="1" spans="1:20">
      <c r="A752" s="19">
        <v>33455</v>
      </c>
      <c r="B752" s="20">
        <v>3304115</v>
      </c>
      <c r="C752" s="71" t="s">
        <v>660</v>
      </c>
      <c r="D752" s="57">
        <v>0</v>
      </c>
      <c r="E752" s="57">
        <v>0</v>
      </c>
      <c r="F752" s="57">
        <f>ROUND(Q$752,-2)</f>
        <v>0</v>
      </c>
      <c r="G752" s="57">
        <f>ROUND(Q$752,-2)</f>
        <v>0</v>
      </c>
      <c r="H752" s="57">
        <f>ROUND(Q$752,-2)</f>
        <v>0</v>
      </c>
      <c r="I752" s="57">
        <f>ROUND(Q$752,-2)</f>
        <v>0</v>
      </c>
      <c r="J752" s="57">
        <f>ROUND(Q$752,-2)</f>
        <v>0</v>
      </c>
      <c r="K752" s="57">
        <f>ROUND(Q$752,-2)</f>
        <v>0</v>
      </c>
      <c r="L752" s="57">
        <f>ROUND(Q$752,-2)</f>
        <v>0</v>
      </c>
      <c r="M752" s="57">
        <f>ROUND(Q$752,-2)</f>
        <v>0</v>
      </c>
      <c r="N752" s="57">
        <f>ROUND(Q$752,-2)</f>
        <v>0</v>
      </c>
      <c r="O752" s="63">
        <f>ROUND(Q$752,-2)</f>
        <v>0</v>
      </c>
      <c r="P752" s="47"/>
      <c r="Q752" s="45">
        <f t="shared" si="180"/>
        <v>0</v>
      </c>
      <c r="R752" s="47"/>
      <c r="S752" s="47"/>
      <c r="T752" s="47"/>
    </row>
    <row r="753" ht="24.75" customHeight="1" outlineLevel="1" spans="1:20">
      <c r="A753" s="19">
        <v>33452</v>
      </c>
      <c r="B753" s="20">
        <v>3304113</v>
      </c>
      <c r="C753" s="71" t="s">
        <v>661</v>
      </c>
      <c r="D753" s="57">
        <v>0</v>
      </c>
      <c r="E753" s="57">
        <v>0</v>
      </c>
      <c r="F753" s="57">
        <f>ROUND(Q$753,-2)</f>
        <v>0</v>
      </c>
      <c r="G753" s="57">
        <f>ROUND(Q$753,-2)</f>
        <v>0</v>
      </c>
      <c r="H753" s="57">
        <f>ROUND(Q$753,-2)</f>
        <v>0</v>
      </c>
      <c r="I753" s="57">
        <f>ROUND(Q$753,-2)</f>
        <v>0</v>
      </c>
      <c r="J753" s="57">
        <f>ROUND(Q$753,-2)</f>
        <v>0</v>
      </c>
      <c r="K753" s="57">
        <f>ROUND(Q$753,-2)</f>
        <v>0</v>
      </c>
      <c r="L753" s="57">
        <f>ROUND(Q$753,-2)</f>
        <v>0</v>
      </c>
      <c r="M753" s="57">
        <f>ROUND(Q$753,-2)</f>
        <v>0</v>
      </c>
      <c r="N753" s="57">
        <f>ROUND(Q$753,-2)</f>
        <v>0</v>
      </c>
      <c r="O753" s="63">
        <f>ROUND(Q$753,-2)</f>
        <v>0</v>
      </c>
      <c r="P753" s="47"/>
      <c r="Q753" s="45">
        <f t="shared" si="180"/>
        <v>0</v>
      </c>
      <c r="R753" s="47"/>
      <c r="S753" s="47"/>
      <c r="T753" s="47"/>
    </row>
    <row r="754" ht="24.75" customHeight="1" outlineLevel="1" spans="1:20">
      <c r="A754" s="19">
        <v>33454</v>
      </c>
      <c r="B754" s="20">
        <v>3304114</v>
      </c>
      <c r="C754" s="71" t="s">
        <v>662</v>
      </c>
      <c r="D754" s="57">
        <v>0</v>
      </c>
      <c r="E754" s="57">
        <v>0</v>
      </c>
      <c r="F754" s="57">
        <f>ROUND(Q$754,-2)</f>
        <v>0</v>
      </c>
      <c r="G754" s="57">
        <f>ROUND(Q$754,-2)</f>
        <v>0</v>
      </c>
      <c r="H754" s="57">
        <f>ROUND(Q$754,-2)</f>
        <v>0</v>
      </c>
      <c r="I754" s="57">
        <f>ROUND(Q$754,-2)</f>
        <v>0</v>
      </c>
      <c r="J754" s="57">
        <f>ROUND(Q$754,-2)</f>
        <v>0</v>
      </c>
      <c r="K754" s="57">
        <f>ROUND(Q$754,-2)</f>
        <v>0</v>
      </c>
      <c r="L754" s="57">
        <f>ROUND(Q$754,-2)</f>
        <v>0</v>
      </c>
      <c r="M754" s="57">
        <f>ROUND(Q$754,-2)</f>
        <v>0</v>
      </c>
      <c r="N754" s="57">
        <f>ROUND(Q$754,-2)</f>
        <v>0</v>
      </c>
      <c r="O754" s="63">
        <f>ROUND(Q$754,-2)</f>
        <v>0</v>
      </c>
      <c r="P754" s="47"/>
      <c r="Q754" s="45">
        <f t="shared" si="180"/>
        <v>0</v>
      </c>
      <c r="R754" s="47"/>
      <c r="S754" s="47"/>
      <c r="T754" s="47"/>
    </row>
    <row r="755" ht="24.75" customHeight="1" outlineLevel="1" spans="1:20">
      <c r="A755" s="19">
        <v>33456</v>
      </c>
      <c r="B755" s="20">
        <v>3304116</v>
      </c>
      <c r="C755" s="71" t="s">
        <v>663</v>
      </c>
      <c r="D755" s="57">
        <v>0</v>
      </c>
      <c r="E755" s="57">
        <v>0</v>
      </c>
      <c r="F755" s="57">
        <f>ROUND(Q$755,-2)</f>
        <v>0</v>
      </c>
      <c r="G755" s="57">
        <f>ROUND(Q$755,-2)</f>
        <v>0</v>
      </c>
      <c r="H755" s="57">
        <f>ROUND(Q$755,-2)</f>
        <v>0</v>
      </c>
      <c r="I755" s="57">
        <f>ROUND(Q$755,-2)</f>
        <v>0</v>
      </c>
      <c r="J755" s="57">
        <f>ROUND(Q$755,-2)</f>
        <v>0</v>
      </c>
      <c r="K755" s="57">
        <f>ROUND(Q$755,-2)</f>
        <v>0</v>
      </c>
      <c r="L755" s="57">
        <f>ROUND(Q$755,-2)</f>
        <v>0</v>
      </c>
      <c r="M755" s="57">
        <f>ROUND(Q$755,-2)</f>
        <v>0</v>
      </c>
      <c r="N755" s="57">
        <f>ROUND(Q$755,-2)</f>
        <v>0</v>
      </c>
      <c r="O755" s="63">
        <f>ROUND(Q$755,-2)</f>
        <v>0</v>
      </c>
      <c r="P755" s="47"/>
      <c r="Q755" s="45">
        <f t="shared" si="180"/>
        <v>0</v>
      </c>
      <c r="R755" s="47"/>
      <c r="S755" s="47"/>
      <c r="T755" s="47"/>
    </row>
    <row r="756" ht="24.75" customHeight="1" outlineLevel="1" spans="1:20">
      <c r="A756" s="19">
        <v>33501</v>
      </c>
      <c r="B756" s="20">
        <v>3304200</v>
      </c>
      <c r="C756" s="71" t="s">
        <v>664</v>
      </c>
      <c r="D756" s="57">
        <v>0</v>
      </c>
      <c r="E756" s="57">
        <v>0</v>
      </c>
      <c r="F756" s="57">
        <f>ROUND(Q$756,-2)</f>
        <v>0</v>
      </c>
      <c r="G756" s="57">
        <f>ROUND(Q$756,-2)</f>
        <v>0</v>
      </c>
      <c r="H756" s="57">
        <f>ROUND(Q$756,-2)</f>
        <v>0</v>
      </c>
      <c r="I756" s="57">
        <f>ROUND(Q$756,-2)</f>
        <v>0</v>
      </c>
      <c r="J756" s="57">
        <f>ROUND(Q$756,-2)</f>
        <v>0</v>
      </c>
      <c r="K756" s="57">
        <f>ROUND(Q$756,-2)</f>
        <v>0</v>
      </c>
      <c r="L756" s="57">
        <f>ROUND(Q$756,-2)</f>
        <v>0</v>
      </c>
      <c r="M756" s="57">
        <f>ROUND(Q$756,-2)</f>
        <v>0</v>
      </c>
      <c r="N756" s="57">
        <f>ROUND(Q$756,-2)</f>
        <v>0</v>
      </c>
      <c r="O756" s="63">
        <f>ROUND(Q$756,-2)</f>
        <v>0</v>
      </c>
      <c r="P756" s="47"/>
      <c r="Q756" s="45">
        <f t="shared" si="180"/>
        <v>0</v>
      </c>
      <c r="R756" s="47"/>
      <c r="S756" s="47"/>
      <c r="T756" s="47"/>
    </row>
    <row r="757" ht="24.75" customHeight="1" outlineLevel="1" spans="1:20">
      <c r="A757" s="19">
        <v>33500</v>
      </c>
      <c r="B757" s="20">
        <v>3305900</v>
      </c>
      <c r="C757" s="71" t="s">
        <v>27</v>
      </c>
      <c r="D757" s="57">
        <f t="shared" ref="D757:O757" si="193">+D758+D759</f>
        <v>0</v>
      </c>
      <c r="E757" s="57">
        <f t="shared" si="193"/>
        <v>0</v>
      </c>
      <c r="F757" s="57">
        <f t="shared" si="193"/>
        <v>0</v>
      </c>
      <c r="G757" s="57">
        <f t="shared" si="193"/>
        <v>0</v>
      </c>
      <c r="H757" s="57">
        <f t="shared" si="193"/>
        <v>0</v>
      </c>
      <c r="I757" s="57">
        <f t="shared" si="193"/>
        <v>0</v>
      </c>
      <c r="J757" s="57">
        <f t="shared" si="193"/>
        <v>0</v>
      </c>
      <c r="K757" s="57">
        <f t="shared" si="193"/>
        <v>0</v>
      </c>
      <c r="L757" s="57">
        <f t="shared" si="193"/>
        <v>0</v>
      </c>
      <c r="M757" s="57">
        <f t="shared" si="193"/>
        <v>0</v>
      </c>
      <c r="N757" s="57">
        <f t="shared" si="193"/>
        <v>0</v>
      </c>
      <c r="O757" s="63">
        <f t="shared" si="193"/>
        <v>0</v>
      </c>
      <c r="P757" s="47"/>
      <c r="Q757" s="45">
        <f t="shared" si="180"/>
        <v>0</v>
      </c>
      <c r="R757" s="47"/>
      <c r="S757" s="47"/>
      <c r="T757" s="47"/>
    </row>
    <row r="758" ht="24.75" customHeight="1" outlineLevel="1" spans="1:20">
      <c r="A758" s="19">
        <v>33510</v>
      </c>
      <c r="B758" s="20">
        <v>3305911</v>
      </c>
      <c r="C758" s="71" t="s">
        <v>665</v>
      </c>
      <c r="D758" s="57">
        <v>0</v>
      </c>
      <c r="E758" s="57">
        <v>0</v>
      </c>
      <c r="F758" s="57">
        <f>ROUND(Q$758,-2)</f>
        <v>0</v>
      </c>
      <c r="G758" s="57">
        <f>ROUND(Q$758,-2)</f>
        <v>0</v>
      </c>
      <c r="H758" s="57">
        <f>ROUND(Q$758,-2)</f>
        <v>0</v>
      </c>
      <c r="I758" s="57">
        <f>ROUND(Q$758,-2)</f>
        <v>0</v>
      </c>
      <c r="J758" s="57">
        <f>ROUND(Q$758,-2)</f>
        <v>0</v>
      </c>
      <c r="K758" s="57">
        <f>ROUND(Q$758,-2)</f>
        <v>0</v>
      </c>
      <c r="L758" s="57">
        <f>ROUND(Q$758,-2)</f>
        <v>0</v>
      </c>
      <c r="M758" s="57">
        <f>ROUND(Q$758,-2)</f>
        <v>0</v>
      </c>
      <c r="N758" s="57">
        <f>ROUND(Q$758,-2)</f>
        <v>0</v>
      </c>
      <c r="O758" s="63">
        <f>ROUND(Q$758,-2)</f>
        <v>0</v>
      </c>
      <c r="P758" s="47"/>
      <c r="Q758" s="45">
        <f t="shared" si="180"/>
        <v>0</v>
      </c>
      <c r="R758" s="47"/>
      <c r="S758" s="47"/>
      <c r="T758" s="47"/>
    </row>
    <row r="759" ht="24.75" customHeight="1" outlineLevel="1" spans="1:20">
      <c r="A759" s="19">
        <v>33520</v>
      </c>
      <c r="B759" s="20">
        <v>3305912</v>
      </c>
      <c r="C759" s="71" t="s">
        <v>666</v>
      </c>
      <c r="D759" s="57">
        <v>0</v>
      </c>
      <c r="E759" s="57">
        <v>0</v>
      </c>
      <c r="F759" s="57">
        <f>ROUND(Q$759,-2)</f>
        <v>0</v>
      </c>
      <c r="G759" s="57">
        <f>ROUND(Q$759,-2)</f>
        <v>0</v>
      </c>
      <c r="H759" s="57">
        <f>ROUND(Q$759,-2)</f>
        <v>0</v>
      </c>
      <c r="I759" s="57">
        <f>ROUND(Q$759,-2)</f>
        <v>0</v>
      </c>
      <c r="J759" s="57">
        <f>ROUND(Q$759,-2)</f>
        <v>0</v>
      </c>
      <c r="K759" s="57">
        <f>ROUND(Q$759,-2)</f>
        <v>0</v>
      </c>
      <c r="L759" s="57">
        <f>ROUND(Q$759,-2)</f>
        <v>0</v>
      </c>
      <c r="M759" s="57">
        <f>ROUND(Q$759,-2)</f>
        <v>0</v>
      </c>
      <c r="N759" s="57">
        <f>ROUND(Q$759,-2)</f>
        <v>0</v>
      </c>
      <c r="O759" s="63">
        <f>ROUND(Q$759,-2)</f>
        <v>0</v>
      </c>
      <c r="P759" s="47"/>
      <c r="Q759" s="45">
        <f t="shared" si="180"/>
        <v>0</v>
      </c>
      <c r="R759" s="47"/>
      <c r="S759" s="47"/>
      <c r="T759" s="47"/>
    </row>
    <row r="760" ht="24.75" customHeight="1" outlineLevel="1" spans="1:20">
      <c r="A760" s="19"/>
      <c r="B760" s="20">
        <v>3306000</v>
      </c>
      <c r="C760" s="71" t="s">
        <v>667</v>
      </c>
      <c r="D760" s="57">
        <f t="shared" ref="D760:O760" si="194">+D761+D767</f>
        <v>0</v>
      </c>
      <c r="E760" s="57">
        <f t="shared" si="194"/>
        <v>0</v>
      </c>
      <c r="F760" s="57">
        <f t="shared" si="194"/>
        <v>0</v>
      </c>
      <c r="G760" s="57">
        <f t="shared" si="194"/>
        <v>0</v>
      </c>
      <c r="H760" s="57">
        <f t="shared" si="194"/>
        <v>0</v>
      </c>
      <c r="I760" s="57">
        <f t="shared" si="194"/>
        <v>0</v>
      </c>
      <c r="J760" s="57">
        <f t="shared" si="194"/>
        <v>0</v>
      </c>
      <c r="K760" s="57">
        <f t="shared" si="194"/>
        <v>0</v>
      </c>
      <c r="L760" s="57">
        <f t="shared" si="194"/>
        <v>0</v>
      </c>
      <c r="M760" s="57">
        <f t="shared" si="194"/>
        <v>0</v>
      </c>
      <c r="N760" s="57">
        <f t="shared" si="194"/>
        <v>0</v>
      </c>
      <c r="O760" s="63">
        <f t="shared" si="194"/>
        <v>0</v>
      </c>
      <c r="P760" s="47"/>
      <c r="Q760" s="45">
        <f t="shared" si="180"/>
        <v>0</v>
      </c>
      <c r="R760" s="47"/>
      <c r="S760" s="47"/>
      <c r="T760" s="47"/>
    </row>
    <row r="761" ht="24.75" customHeight="1" outlineLevel="1" spans="1:20">
      <c r="A761" s="19">
        <v>31200</v>
      </c>
      <c r="B761" s="20">
        <v>3306100</v>
      </c>
      <c r="C761" s="71" t="s">
        <v>668</v>
      </c>
      <c r="D761" s="57">
        <f t="shared" ref="D761:O761" si="195">+D762+D764+D767</f>
        <v>0</v>
      </c>
      <c r="E761" s="57">
        <f t="shared" si="195"/>
        <v>0</v>
      </c>
      <c r="F761" s="57">
        <f t="shared" si="195"/>
        <v>0</v>
      </c>
      <c r="G761" s="57">
        <f t="shared" si="195"/>
        <v>0</v>
      </c>
      <c r="H761" s="57">
        <f t="shared" si="195"/>
        <v>0</v>
      </c>
      <c r="I761" s="57">
        <f t="shared" si="195"/>
        <v>0</v>
      </c>
      <c r="J761" s="57">
        <f t="shared" si="195"/>
        <v>0</v>
      </c>
      <c r="K761" s="57">
        <f t="shared" si="195"/>
        <v>0</v>
      </c>
      <c r="L761" s="57">
        <f t="shared" si="195"/>
        <v>0</v>
      </c>
      <c r="M761" s="57">
        <f t="shared" si="195"/>
        <v>0</v>
      </c>
      <c r="N761" s="57">
        <f t="shared" si="195"/>
        <v>0</v>
      </c>
      <c r="O761" s="63">
        <f t="shared" si="195"/>
        <v>0</v>
      </c>
      <c r="P761" s="47"/>
      <c r="Q761" s="45">
        <f t="shared" si="180"/>
        <v>0</v>
      </c>
      <c r="R761" s="47"/>
      <c r="S761" s="47"/>
      <c r="T761" s="47"/>
    </row>
    <row r="762" ht="24.75" customHeight="1" outlineLevel="1" spans="1:20">
      <c r="A762" s="19">
        <v>31210</v>
      </c>
      <c r="B762" s="20">
        <v>3306110</v>
      </c>
      <c r="C762" s="71" t="s">
        <v>652</v>
      </c>
      <c r="D762" s="57">
        <f t="shared" ref="D762:O762" si="196">+D763</f>
        <v>0</v>
      </c>
      <c r="E762" s="57">
        <f t="shared" si="196"/>
        <v>0</v>
      </c>
      <c r="F762" s="57">
        <f t="shared" si="196"/>
        <v>0</v>
      </c>
      <c r="G762" s="57">
        <f t="shared" si="196"/>
        <v>0</v>
      </c>
      <c r="H762" s="57">
        <f t="shared" si="196"/>
        <v>0</v>
      </c>
      <c r="I762" s="57">
        <f t="shared" si="196"/>
        <v>0</v>
      </c>
      <c r="J762" s="57">
        <f t="shared" si="196"/>
        <v>0</v>
      </c>
      <c r="K762" s="57">
        <f t="shared" si="196"/>
        <v>0</v>
      </c>
      <c r="L762" s="57">
        <f t="shared" si="196"/>
        <v>0</v>
      </c>
      <c r="M762" s="57">
        <f t="shared" si="196"/>
        <v>0</v>
      </c>
      <c r="N762" s="57">
        <f t="shared" si="196"/>
        <v>0</v>
      </c>
      <c r="O762" s="63">
        <f t="shared" si="196"/>
        <v>0</v>
      </c>
      <c r="P762" s="47"/>
      <c r="Q762" s="45">
        <f t="shared" si="180"/>
        <v>0</v>
      </c>
      <c r="R762" s="47"/>
      <c r="S762" s="47"/>
      <c r="T762" s="47"/>
    </row>
    <row r="763" ht="24.75" customHeight="1" outlineLevel="1" spans="1:20">
      <c r="A763" s="19">
        <v>31211</v>
      </c>
      <c r="B763" s="20">
        <v>3306111</v>
      </c>
      <c r="C763" s="71" t="s">
        <v>669</v>
      </c>
      <c r="D763" s="57">
        <v>0</v>
      </c>
      <c r="E763" s="57">
        <v>0</v>
      </c>
      <c r="F763" s="57">
        <f>ROUND(Q$763,-2)</f>
        <v>0</v>
      </c>
      <c r="G763" s="57">
        <f>ROUND(Q$763,-2)</f>
        <v>0</v>
      </c>
      <c r="H763" s="57">
        <f>ROUND(Q$763,-2)</f>
        <v>0</v>
      </c>
      <c r="I763" s="57">
        <f>ROUND(Q$763,-2)</f>
        <v>0</v>
      </c>
      <c r="J763" s="57">
        <f>ROUND(Q$763,-2)</f>
        <v>0</v>
      </c>
      <c r="K763" s="57">
        <f>ROUND(Q$763,-2)</f>
        <v>0</v>
      </c>
      <c r="L763" s="57">
        <f>ROUND(Q$763,-2)</f>
        <v>0</v>
      </c>
      <c r="M763" s="57">
        <f>ROUND(Q$763,-2)</f>
        <v>0</v>
      </c>
      <c r="N763" s="57">
        <f>ROUND(Q$763,-2)</f>
        <v>0</v>
      </c>
      <c r="O763" s="63">
        <f>ROUND(Q$763,-2)</f>
        <v>0</v>
      </c>
      <c r="P763" s="47"/>
      <c r="Q763" s="45">
        <f t="shared" si="180"/>
        <v>0</v>
      </c>
      <c r="R763" s="47"/>
      <c r="S763" s="47"/>
      <c r="T763" s="47"/>
    </row>
    <row r="764" ht="24.75" customHeight="1" outlineLevel="1" spans="1:20">
      <c r="A764" s="19">
        <v>31220</v>
      </c>
      <c r="B764" s="20">
        <v>3306120</v>
      </c>
      <c r="C764" s="71" t="s">
        <v>670</v>
      </c>
      <c r="D764" s="57">
        <f t="shared" ref="D764:O764" si="197">+D765+D766</f>
        <v>0</v>
      </c>
      <c r="E764" s="57">
        <f t="shared" si="197"/>
        <v>0</v>
      </c>
      <c r="F764" s="57">
        <f t="shared" si="197"/>
        <v>0</v>
      </c>
      <c r="G764" s="57">
        <f t="shared" si="197"/>
        <v>0</v>
      </c>
      <c r="H764" s="57">
        <f t="shared" si="197"/>
        <v>0</v>
      </c>
      <c r="I764" s="57">
        <f t="shared" si="197"/>
        <v>0</v>
      </c>
      <c r="J764" s="57">
        <f t="shared" si="197"/>
        <v>0</v>
      </c>
      <c r="K764" s="57">
        <f t="shared" si="197"/>
        <v>0</v>
      </c>
      <c r="L764" s="57">
        <f t="shared" si="197"/>
        <v>0</v>
      </c>
      <c r="M764" s="57">
        <f t="shared" si="197"/>
        <v>0</v>
      </c>
      <c r="N764" s="57">
        <f t="shared" si="197"/>
        <v>0</v>
      </c>
      <c r="O764" s="63">
        <f t="shared" si="197"/>
        <v>0</v>
      </c>
      <c r="P764" s="47"/>
      <c r="Q764" s="45">
        <f t="shared" si="180"/>
        <v>0</v>
      </c>
      <c r="R764" s="47"/>
      <c r="S764" s="47"/>
      <c r="T764" s="47"/>
    </row>
    <row r="765" ht="24.75" customHeight="1" outlineLevel="1" spans="1:20">
      <c r="A765" s="19">
        <v>31221</v>
      </c>
      <c r="B765" s="20">
        <v>3306121</v>
      </c>
      <c r="C765" s="71" t="s">
        <v>671</v>
      </c>
      <c r="D765" s="57">
        <v>0</v>
      </c>
      <c r="E765" s="57">
        <v>0</v>
      </c>
      <c r="F765" s="57">
        <f>ROUND(Q$765,-2)</f>
        <v>0</v>
      </c>
      <c r="G765" s="57">
        <f>ROUND(Q$765,-2)</f>
        <v>0</v>
      </c>
      <c r="H765" s="57">
        <f>ROUND(Q$765,-2)</f>
        <v>0</v>
      </c>
      <c r="I765" s="57">
        <f>ROUND(Q$765,-2)</f>
        <v>0</v>
      </c>
      <c r="J765" s="57">
        <f>ROUND(Q$765,-2)</f>
        <v>0</v>
      </c>
      <c r="K765" s="57">
        <f>ROUND(Q$765,-2)</f>
        <v>0</v>
      </c>
      <c r="L765" s="57">
        <f>ROUND(Q$765,-2)</f>
        <v>0</v>
      </c>
      <c r="M765" s="57">
        <f>ROUND(Q$765,-2)</f>
        <v>0</v>
      </c>
      <c r="N765" s="57">
        <f>ROUND(Q$765,-2)</f>
        <v>0</v>
      </c>
      <c r="O765" s="63">
        <f>ROUND(Q$765,-2)</f>
        <v>0</v>
      </c>
      <c r="P765" s="47"/>
      <c r="Q765" s="45">
        <f t="shared" si="180"/>
        <v>0</v>
      </c>
      <c r="R765" s="47"/>
      <c r="S765" s="47"/>
      <c r="T765" s="47"/>
    </row>
    <row r="766" ht="24.75" customHeight="1" outlineLevel="1" spans="1:20">
      <c r="A766" s="19">
        <v>31222</v>
      </c>
      <c r="B766" s="20">
        <v>3306112</v>
      </c>
      <c r="C766" s="71" t="s">
        <v>672</v>
      </c>
      <c r="D766" s="57">
        <v>0</v>
      </c>
      <c r="E766" s="57">
        <v>0</v>
      </c>
      <c r="F766" s="57">
        <f>ROUND(Q$766,-2)</f>
        <v>0</v>
      </c>
      <c r="G766" s="57">
        <f>ROUND(Q$766,-2)</f>
        <v>0</v>
      </c>
      <c r="H766" s="57">
        <f>ROUND(Q$766,-2)</f>
        <v>0</v>
      </c>
      <c r="I766" s="57">
        <f>ROUND(Q$766,-2)</f>
        <v>0</v>
      </c>
      <c r="J766" s="57">
        <f>ROUND(Q$766,-2)</f>
        <v>0</v>
      </c>
      <c r="K766" s="57">
        <f>ROUND(Q$766,-2)</f>
        <v>0</v>
      </c>
      <c r="L766" s="57">
        <f>ROUND(Q$766,-2)</f>
        <v>0</v>
      </c>
      <c r="M766" s="57">
        <f>ROUND(Q$766,-2)</f>
        <v>0</v>
      </c>
      <c r="N766" s="57">
        <f>ROUND(Q$766,-2)</f>
        <v>0</v>
      </c>
      <c r="O766" s="63">
        <f>ROUND(Q$766,-2)</f>
        <v>0</v>
      </c>
      <c r="P766" s="47"/>
      <c r="Q766" s="45">
        <f t="shared" si="180"/>
        <v>0</v>
      </c>
      <c r="R766" s="47"/>
      <c r="S766" s="47"/>
      <c r="T766" s="47"/>
    </row>
    <row r="767" ht="24.75" customHeight="1" outlineLevel="1" spans="1:20">
      <c r="A767" s="19">
        <v>31230</v>
      </c>
      <c r="B767" s="20">
        <v>3306199</v>
      </c>
      <c r="C767" s="71" t="s">
        <v>174</v>
      </c>
      <c r="D767" s="57">
        <v>0</v>
      </c>
      <c r="E767" s="57">
        <v>0</v>
      </c>
      <c r="F767" s="57">
        <f>ROUND(Q$767,-2)</f>
        <v>0</v>
      </c>
      <c r="G767" s="57">
        <f>ROUND(Q$767,-2)</f>
        <v>0</v>
      </c>
      <c r="H767" s="57">
        <f>ROUND(Q$767,-2)</f>
        <v>0</v>
      </c>
      <c r="I767" s="57">
        <f>ROUND(Q$767,-2)</f>
        <v>0</v>
      </c>
      <c r="J767" s="57">
        <f>ROUND(Q$767,-2)</f>
        <v>0</v>
      </c>
      <c r="K767" s="57">
        <f>ROUND(Q$767,-2)</f>
        <v>0</v>
      </c>
      <c r="L767" s="57">
        <f>ROUND(Q$767,-2)</f>
        <v>0</v>
      </c>
      <c r="M767" s="57">
        <f>ROUND(Q$767,-2)</f>
        <v>0</v>
      </c>
      <c r="N767" s="57">
        <f>ROUND(Q$767,-2)</f>
        <v>0</v>
      </c>
      <c r="O767" s="63">
        <f>ROUND(Q$767,-2)</f>
        <v>0</v>
      </c>
      <c r="P767" s="47"/>
      <c r="Q767" s="45">
        <f t="shared" si="180"/>
        <v>0</v>
      </c>
      <c r="R767" s="47"/>
      <c r="S767" s="47"/>
      <c r="T767" s="47"/>
    </row>
    <row r="768" ht="24.75" customHeight="1" outlineLevel="1" spans="1:20">
      <c r="A768" s="19"/>
      <c r="B768" s="20">
        <v>3400000</v>
      </c>
      <c r="C768" s="71" t="s">
        <v>673</v>
      </c>
      <c r="D768" s="57">
        <f t="shared" ref="D768:O768" si="198">+D769</f>
        <v>0</v>
      </c>
      <c r="E768" s="57">
        <f t="shared" si="198"/>
        <v>0</v>
      </c>
      <c r="F768" s="57">
        <f t="shared" si="198"/>
        <v>0</v>
      </c>
      <c r="G768" s="57">
        <f t="shared" si="198"/>
        <v>0</v>
      </c>
      <c r="H768" s="57">
        <f t="shared" si="198"/>
        <v>0</v>
      </c>
      <c r="I768" s="57">
        <f t="shared" si="198"/>
        <v>0</v>
      </c>
      <c r="J768" s="57">
        <f t="shared" si="198"/>
        <v>0</v>
      </c>
      <c r="K768" s="57">
        <f t="shared" si="198"/>
        <v>0</v>
      </c>
      <c r="L768" s="57">
        <f t="shared" si="198"/>
        <v>0</v>
      </c>
      <c r="M768" s="57">
        <f t="shared" si="198"/>
        <v>0</v>
      </c>
      <c r="N768" s="57">
        <f t="shared" si="198"/>
        <v>0</v>
      </c>
      <c r="O768" s="63">
        <f t="shared" si="198"/>
        <v>0</v>
      </c>
      <c r="P768" s="47"/>
      <c r="Q768" s="45">
        <f t="shared" si="180"/>
        <v>0</v>
      </c>
      <c r="R768" s="47"/>
      <c r="S768" s="47"/>
      <c r="T768" s="47"/>
    </row>
    <row r="769" ht="24.75" customHeight="1" outlineLevel="1" spans="1:20">
      <c r="A769" s="19">
        <v>34100</v>
      </c>
      <c r="B769" s="20">
        <v>3401011</v>
      </c>
      <c r="C769" s="71" t="s">
        <v>674</v>
      </c>
      <c r="D769" s="57">
        <v>0</v>
      </c>
      <c r="E769" s="57">
        <v>0</v>
      </c>
      <c r="F769" s="57">
        <f>ROUND(Q$769,-2)</f>
        <v>0</v>
      </c>
      <c r="G769" s="57">
        <f>ROUND(Q$769,-2)</f>
        <v>0</v>
      </c>
      <c r="H769" s="57">
        <f>ROUND(Q$769,-2)</f>
        <v>0</v>
      </c>
      <c r="I769" s="57">
        <f>ROUND(Q$769,-2)</f>
        <v>0</v>
      </c>
      <c r="J769" s="57">
        <f>ROUND(Q$769,-2)</f>
        <v>0</v>
      </c>
      <c r="K769" s="57">
        <f>ROUND(Q$769,-2)</f>
        <v>0</v>
      </c>
      <c r="L769" s="57">
        <f>ROUND(Q$769,-2)</f>
        <v>0</v>
      </c>
      <c r="M769" s="57">
        <f>ROUND(Q$769,-2)</f>
        <v>0</v>
      </c>
      <c r="N769" s="57">
        <f>ROUND(Q$769,-2)</f>
        <v>0</v>
      </c>
      <c r="O769" s="63">
        <f>ROUND(Q$769,-2)</f>
        <v>0</v>
      </c>
      <c r="P769" s="47"/>
      <c r="Q769" s="45">
        <f t="shared" si="180"/>
        <v>0</v>
      </c>
      <c r="R769" s="47"/>
      <c r="S769" s="47"/>
      <c r="T769" s="47"/>
    </row>
    <row r="770" ht="24.75" customHeight="1" outlineLevel="1" spans="1:20">
      <c r="A770" s="19">
        <v>35000</v>
      </c>
      <c r="B770" s="20">
        <v>3450000</v>
      </c>
      <c r="C770" s="71" t="s">
        <v>675</v>
      </c>
      <c r="D770" s="57">
        <f t="shared" ref="D770:O770" si="199">+D771+D772</f>
        <v>0</v>
      </c>
      <c r="E770" s="57">
        <f t="shared" si="199"/>
        <v>0</v>
      </c>
      <c r="F770" s="57">
        <f t="shared" si="199"/>
        <v>0</v>
      </c>
      <c r="G770" s="57">
        <f t="shared" si="199"/>
        <v>0</v>
      </c>
      <c r="H770" s="57">
        <f t="shared" si="199"/>
        <v>0</v>
      </c>
      <c r="I770" s="57">
        <f t="shared" si="199"/>
        <v>0</v>
      </c>
      <c r="J770" s="57">
        <f t="shared" si="199"/>
        <v>0</v>
      </c>
      <c r="K770" s="57">
        <f t="shared" si="199"/>
        <v>0</v>
      </c>
      <c r="L770" s="57">
        <f t="shared" si="199"/>
        <v>0</v>
      </c>
      <c r="M770" s="57">
        <f t="shared" si="199"/>
        <v>0</v>
      </c>
      <c r="N770" s="57">
        <f t="shared" si="199"/>
        <v>0</v>
      </c>
      <c r="O770" s="63">
        <f t="shared" si="199"/>
        <v>0</v>
      </c>
      <c r="P770" s="47"/>
      <c r="Q770" s="45">
        <f t="shared" si="180"/>
        <v>0</v>
      </c>
      <c r="R770" s="47"/>
      <c r="S770" s="47"/>
      <c r="T770" s="47"/>
    </row>
    <row r="771" ht="24.75" customHeight="1" outlineLevel="1" spans="1:20">
      <c r="A771" s="19">
        <v>35100</v>
      </c>
      <c r="B771" s="20">
        <v>3451011</v>
      </c>
      <c r="C771" s="71" t="s">
        <v>676</v>
      </c>
      <c r="D771" s="57">
        <v>0</v>
      </c>
      <c r="E771" s="57">
        <v>0</v>
      </c>
      <c r="F771" s="57">
        <f>ROUND(Q$771,-2)</f>
        <v>0</v>
      </c>
      <c r="G771" s="57">
        <f>ROUND(Q$771,-2)</f>
        <v>0</v>
      </c>
      <c r="H771" s="57">
        <f>ROUND(Q$771,-2)</f>
        <v>0</v>
      </c>
      <c r="I771" s="57">
        <f>ROUND(Q$771,-2)</f>
        <v>0</v>
      </c>
      <c r="J771" s="57">
        <f>ROUND(Q$771,-2)</f>
        <v>0</v>
      </c>
      <c r="K771" s="57">
        <f>ROUND(Q$771,-2)</f>
        <v>0</v>
      </c>
      <c r="L771" s="57">
        <f>ROUND(Q$771,-2)</f>
        <v>0</v>
      </c>
      <c r="M771" s="57">
        <f>ROUND(Q$771,-2)</f>
        <v>0</v>
      </c>
      <c r="N771" s="57">
        <f>ROUND(Q$771,-2)</f>
        <v>0</v>
      </c>
      <c r="O771" s="63">
        <f>ROUND(Q$771,-2)</f>
        <v>0</v>
      </c>
      <c r="P771" s="47"/>
      <c r="Q771" s="45">
        <f t="shared" si="180"/>
        <v>0</v>
      </c>
      <c r="R771" s="47"/>
      <c r="S771" s="47"/>
      <c r="T771" s="47"/>
    </row>
    <row r="772" ht="24.75" customHeight="1" outlineLevel="1" spans="1:20">
      <c r="A772" s="19">
        <v>35200</v>
      </c>
      <c r="B772" s="20">
        <v>3451012</v>
      </c>
      <c r="C772" s="71" t="s">
        <v>677</v>
      </c>
      <c r="D772" s="57">
        <v>0</v>
      </c>
      <c r="E772" s="57">
        <v>0</v>
      </c>
      <c r="F772" s="57">
        <f>ROUND(Q$772,-2)</f>
        <v>0</v>
      </c>
      <c r="G772" s="57">
        <f>ROUND(Q$772,-2)</f>
        <v>0</v>
      </c>
      <c r="H772" s="57">
        <f>ROUND(Q$772,-2)</f>
        <v>0</v>
      </c>
      <c r="I772" s="57">
        <f>ROUND(Q$772,-2)</f>
        <v>0</v>
      </c>
      <c r="J772" s="57">
        <f>ROUND(Q$772,-2)</f>
        <v>0</v>
      </c>
      <c r="K772" s="57">
        <f>ROUND(Q$772,-2)</f>
        <v>0</v>
      </c>
      <c r="L772" s="57">
        <f>ROUND(Q$772,-2)</f>
        <v>0</v>
      </c>
      <c r="M772" s="57">
        <f>ROUND(Q$772,-2)</f>
        <v>0</v>
      </c>
      <c r="N772" s="57">
        <f>ROUND(Q$772,-2)</f>
        <v>0</v>
      </c>
      <c r="O772" s="63">
        <f>ROUND(Q$772,-2)</f>
        <v>0</v>
      </c>
      <c r="P772" s="47"/>
      <c r="Q772" s="45">
        <f t="shared" si="180"/>
        <v>0</v>
      </c>
      <c r="R772" s="47"/>
      <c r="S772" s="47"/>
      <c r="T772" s="47"/>
    </row>
    <row r="773" ht="24.75" customHeight="1" outlineLevel="1" spans="1:20">
      <c r="A773" s="19">
        <v>36000</v>
      </c>
      <c r="B773" s="20">
        <v>3500000</v>
      </c>
      <c r="C773" s="71" t="s">
        <v>678</v>
      </c>
      <c r="D773" s="57">
        <f>+D774+D777+D780</f>
        <v>9135664.894</v>
      </c>
      <c r="E773" s="57">
        <f t="shared" ref="E773:O773" si="200">+E774+E777+E780</f>
        <v>17884652.595</v>
      </c>
      <c r="F773" s="57" t="e">
        <f t="shared" si="200"/>
        <v>#REF!</v>
      </c>
      <c r="G773" s="57" t="e">
        <f t="shared" si="200"/>
        <v>#REF!</v>
      </c>
      <c r="H773" s="57" t="e">
        <f t="shared" si="200"/>
        <v>#REF!</v>
      </c>
      <c r="I773" s="57" t="e">
        <f t="shared" si="200"/>
        <v>#REF!</v>
      </c>
      <c r="J773" s="57" t="e">
        <f t="shared" si="200"/>
        <v>#REF!</v>
      </c>
      <c r="K773" s="57" t="e">
        <f t="shared" si="200"/>
        <v>#REF!</v>
      </c>
      <c r="L773" s="57" t="e">
        <f t="shared" si="200"/>
        <v>#REF!</v>
      </c>
      <c r="M773" s="57" t="e">
        <f t="shared" si="200"/>
        <v>#REF!</v>
      </c>
      <c r="N773" s="57" t="e">
        <f t="shared" si="200"/>
        <v>#REF!</v>
      </c>
      <c r="O773" s="63" t="e">
        <f t="shared" si="200"/>
        <v>#REF!</v>
      </c>
      <c r="P773" s="47"/>
      <c r="Q773" s="45">
        <f t="shared" si="180"/>
        <v>17884652.595</v>
      </c>
      <c r="R773" s="47"/>
      <c r="S773" s="47"/>
      <c r="T773" s="47"/>
    </row>
    <row r="774" ht="24.75" customHeight="1" outlineLevel="1" spans="1:20">
      <c r="A774" s="19"/>
      <c r="B774" s="20">
        <v>3501100</v>
      </c>
      <c r="C774" s="71" t="s">
        <v>679</v>
      </c>
      <c r="D774" s="57">
        <f t="shared" ref="D774:O774" si="201">+D775+D776</f>
        <v>0</v>
      </c>
      <c r="E774" s="57">
        <f t="shared" si="201"/>
        <v>0</v>
      </c>
      <c r="F774" s="57">
        <f t="shared" si="201"/>
        <v>0</v>
      </c>
      <c r="G774" s="57">
        <f t="shared" si="201"/>
        <v>0</v>
      </c>
      <c r="H774" s="57">
        <f t="shared" si="201"/>
        <v>0</v>
      </c>
      <c r="I774" s="57">
        <f t="shared" si="201"/>
        <v>0</v>
      </c>
      <c r="J774" s="57">
        <f t="shared" si="201"/>
        <v>0</v>
      </c>
      <c r="K774" s="57">
        <f t="shared" si="201"/>
        <v>0</v>
      </c>
      <c r="L774" s="57">
        <f t="shared" si="201"/>
        <v>0</v>
      </c>
      <c r="M774" s="57">
        <f t="shared" si="201"/>
        <v>0</v>
      </c>
      <c r="N774" s="57">
        <f t="shared" si="201"/>
        <v>0</v>
      </c>
      <c r="O774" s="63">
        <f t="shared" si="201"/>
        <v>0</v>
      </c>
      <c r="P774" s="47"/>
      <c r="Q774" s="45">
        <f t="shared" si="180"/>
        <v>0</v>
      </c>
      <c r="R774" s="47"/>
      <c r="S774" s="47"/>
      <c r="T774" s="47"/>
    </row>
    <row r="775" ht="24.75" customHeight="1" outlineLevel="1" spans="1:20">
      <c r="A775" s="19">
        <v>36110</v>
      </c>
      <c r="B775" s="20">
        <v>3501111</v>
      </c>
      <c r="C775" s="71" t="s">
        <v>680</v>
      </c>
      <c r="D775" s="57">
        <v>0</v>
      </c>
      <c r="E775" s="57">
        <v>0</v>
      </c>
      <c r="F775" s="57">
        <f>ROUND(Q$775,-2)</f>
        <v>0</v>
      </c>
      <c r="G775" s="57">
        <f>ROUND(Q$775,-2)</f>
        <v>0</v>
      </c>
      <c r="H775" s="57">
        <f>ROUND(Q$775,-2)</f>
        <v>0</v>
      </c>
      <c r="I775" s="57">
        <f>ROUND(Q$775,-2)</f>
        <v>0</v>
      </c>
      <c r="J775" s="57">
        <f>ROUND(Q$775,-2)</f>
        <v>0</v>
      </c>
      <c r="K775" s="57">
        <f>ROUND(Q$775,-2)</f>
        <v>0</v>
      </c>
      <c r="L775" s="57">
        <f>ROUND(Q$775,-2)</f>
        <v>0</v>
      </c>
      <c r="M775" s="57">
        <f>ROUND(Q$775,-2)</f>
        <v>0</v>
      </c>
      <c r="N775" s="57">
        <f>ROUND(Q$775,-2)</f>
        <v>0</v>
      </c>
      <c r="O775" s="63">
        <f>ROUND(Q$775,-2)</f>
        <v>0</v>
      </c>
      <c r="P775" s="47"/>
      <c r="Q775" s="45">
        <f t="shared" si="180"/>
        <v>0</v>
      </c>
      <c r="R775" s="47"/>
      <c r="S775" s="47"/>
      <c r="T775" s="47"/>
    </row>
    <row r="776" ht="24.75" customHeight="1" outlineLevel="1" spans="1:20">
      <c r="A776" s="19">
        <v>36120</v>
      </c>
      <c r="B776" s="20">
        <v>3501112</v>
      </c>
      <c r="C776" s="71" t="s">
        <v>681</v>
      </c>
      <c r="D776" s="57">
        <v>0</v>
      </c>
      <c r="E776" s="57">
        <v>0</v>
      </c>
      <c r="F776" s="57">
        <f>ROUND(Q$776,-2)</f>
        <v>0</v>
      </c>
      <c r="G776" s="57">
        <f>ROUND(Q$776,-2)</f>
        <v>0</v>
      </c>
      <c r="H776" s="57">
        <f>ROUND(Q$776,-2)</f>
        <v>0</v>
      </c>
      <c r="I776" s="57">
        <f>ROUND(Q$776,-2)</f>
        <v>0</v>
      </c>
      <c r="J776" s="57">
        <f>ROUND(Q$776,-2)</f>
        <v>0</v>
      </c>
      <c r="K776" s="57">
        <f>ROUND(Q$776,-2)</f>
        <v>0</v>
      </c>
      <c r="L776" s="57">
        <f>ROUND(Q$776,-2)</f>
        <v>0</v>
      </c>
      <c r="M776" s="57">
        <f>ROUND(Q$776,-2)</f>
        <v>0</v>
      </c>
      <c r="N776" s="57">
        <f>ROUND(Q$776,-2)</f>
        <v>0</v>
      </c>
      <c r="O776" s="63">
        <f>ROUND(Q$776,-2)</f>
        <v>0</v>
      </c>
      <c r="P776" s="47"/>
      <c r="Q776" s="45">
        <f t="shared" si="180"/>
        <v>0</v>
      </c>
      <c r="R776" s="47"/>
      <c r="S776" s="47"/>
      <c r="T776" s="47"/>
    </row>
    <row r="777" ht="24.75" customHeight="1" outlineLevel="1" spans="1:20">
      <c r="A777" s="19"/>
      <c r="B777" s="20">
        <v>3501200</v>
      </c>
      <c r="C777" s="71" t="s">
        <v>682</v>
      </c>
      <c r="D777" s="57">
        <f t="shared" ref="D777:O777" si="202">+D778+D779</f>
        <v>9135664.894</v>
      </c>
      <c r="E777" s="57">
        <f t="shared" si="202"/>
        <v>17884652.595</v>
      </c>
      <c r="F777" s="57" t="e">
        <f t="shared" si="202"/>
        <v>#REF!</v>
      </c>
      <c r="G777" s="57" t="e">
        <f t="shared" si="202"/>
        <v>#REF!</v>
      </c>
      <c r="H777" s="57" t="e">
        <f t="shared" si="202"/>
        <v>#REF!</v>
      </c>
      <c r="I777" s="57" t="e">
        <f t="shared" si="202"/>
        <v>#REF!</v>
      </c>
      <c r="J777" s="57" t="e">
        <f t="shared" si="202"/>
        <v>#REF!</v>
      </c>
      <c r="K777" s="57" t="e">
        <f t="shared" si="202"/>
        <v>#REF!</v>
      </c>
      <c r="L777" s="57" t="e">
        <f t="shared" si="202"/>
        <v>#REF!</v>
      </c>
      <c r="M777" s="57" t="e">
        <f t="shared" si="202"/>
        <v>#REF!</v>
      </c>
      <c r="N777" s="57" t="e">
        <f t="shared" si="202"/>
        <v>#REF!</v>
      </c>
      <c r="O777" s="63" t="e">
        <f t="shared" si="202"/>
        <v>#REF!</v>
      </c>
      <c r="P777" s="47"/>
      <c r="Q777" s="45">
        <f>+E777</f>
        <v>17884652.595</v>
      </c>
      <c r="R777" s="47"/>
      <c r="S777" s="47"/>
      <c r="T777" s="47"/>
    </row>
    <row r="778" ht="24.75" customHeight="1" outlineLevel="1" spans="1:20">
      <c r="A778" s="19">
        <v>36210</v>
      </c>
      <c r="B778" s="20">
        <v>3501211</v>
      </c>
      <c r="C778" s="71" t="s">
        <v>680</v>
      </c>
      <c r="D778" s="57">
        <v>9135664.894</v>
      </c>
      <c r="E778" s="57">
        <v>17884652.595</v>
      </c>
      <c r="F778" s="57" t="e">
        <f t="shared" ref="F778:O778" si="203">IF(F1467&gt;0,F1467,0)</f>
        <v>#REF!</v>
      </c>
      <c r="G778" s="57" t="e">
        <f t="shared" si="203"/>
        <v>#REF!</v>
      </c>
      <c r="H778" s="57" t="e">
        <f t="shared" si="203"/>
        <v>#REF!</v>
      </c>
      <c r="I778" s="57" t="e">
        <f t="shared" si="203"/>
        <v>#REF!</v>
      </c>
      <c r="J778" s="57" t="e">
        <f t="shared" si="203"/>
        <v>#REF!</v>
      </c>
      <c r="K778" s="57" t="e">
        <f t="shared" si="203"/>
        <v>#REF!</v>
      </c>
      <c r="L778" s="57" t="e">
        <f t="shared" si="203"/>
        <v>#REF!</v>
      </c>
      <c r="M778" s="57" t="e">
        <f t="shared" si="203"/>
        <v>#REF!</v>
      </c>
      <c r="N778" s="57" t="e">
        <f t="shared" si="203"/>
        <v>#REF!</v>
      </c>
      <c r="O778" s="63" t="e">
        <f t="shared" si="203"/>
        <v>#REF!</v>
      </c>
      <c r="P778" s="47"/>
      <c r="Q778" s="45">
        <f>+E778</f>
        <v>17884652.595</v>
      </c>
      <c r="R778" s="47"/>
      <c r="S778" s="47"/>
      <c r="T778" s="47"/>
    </row>
    <row r="779" ht="24.75" customHeight="1" outlineLevel="1" spans="1:20">
      <c r="A779" s="19">
        <v>36220</v>
      </c>
      <c r="B779" s="20">
        <v>3501212</v>
      </c>
      <c r="C779" s="71" t="s">
        <v>681</v>
      </c>
      <c r="D779" s="57">
        <v>0</v>
      </c>
      <c r="E779" s="57">
        <v>0</v>
      </c>
      <c r="F779" s="57" t="e">
        <f t="shared" ref="F779:O779" si="204">IF(F1467&lt;0,F1467,0)</f>
        <v>#REF!</v>
      </c>
      <c r="G779" s="57" t="e">
        <f t="shared" si="204"/>
        <v>#REF!</v>
      </c>
      <c r="H779" s="57" t="e">
        <f t="shared" si="204"/>
        <v>#REF!</v>
      </c>
      <c r="I779" s="57" t="e">
        <f t="shared" si="204"/>
        <v>#REF!</v>
      </c>
      <c r="J779" s="57" t="e">
        <f t="shared" si="204"/>
        <v>#REF!</v>
      </c>
      <c r="K779" s="57" t="e">
        <f t="shared" si="204"/>
        <v>#REF!</v>
      </c>
      <c r="L779" s="57" t="e">
        <f t="shared" si="204"/>
        <v>#REF!</v>
      </c>
      <c r="M779" s="57" t="e">
        <f t="shared" si="204"/>
        <v>#REF!</v>
      </c>
      <c r="N779" s="57" t="e">
        <f t="shared" si="204"/>
        <v>#REF!</v>
      </c>
      <c r="O779" s="63" t="e">
        <f t="shared" si="204"/>
        <v>#REF!</v>
      </c>
      <c r="P779" s="47"/>
      <c r="Q779" s="45">
        <f>+E779</f>
        <v>0</v>
      </c>
      <c r="R779" s="47"/>
      <c r="S779" s="47"/>
      <c r="T779" s="47"/>
    </row>
    <row r="780" ht="24.75" customHeight="1" outlineLevel="1" spans="1:20">
      <c r="A780" s="19" t="s">
        <v>683</v>
      </c>
      <c r="B780" s="20" t="s">
        <v>684</v>
      </c>
      <c r="C780" s="71" t="s">
        <v>685</v>
      </c>
      <c r="D780" s="57">
        <f>+D781</f>
        <v>0</v>
      </c>
      <c r="E780" s="57">
        <f t="shared" ref="E780:O780" si="205">+E781</f>
        <v>0</v>
      </c>
      <c r="F780" s="57">
        <f t="shared" si="205"/>
        <v>0</v>
      </c>
      <c r="G780" s="57">
        <f t="shared" si="205"/>
        <v>0</v>
      </c>
      <c r="H780" s="57">
        <f t="shared" si="205"/>
        <v>0</v>
      </c>
      <c r="I780" s="57">
        <f t="shared" si="205"/>
        <v>0</v>
      </c>
      <c r="J780" s="57">
        <f t="shared" si="205"/>
        <v>0</v>
      </c>
      <c r="K780" s="57">
        <f t="shared" si="205"/>
        <v>0</v>
      </c>
      <c r="L780" s="57">
        <f t="shared" si="205"/>
        <v>0</v>
      </c>
      <c r="M780" s="57">
        <f t="shared" si="205"/>
        <v>0</v>
      </c>
      <c r="N780" s="57">
        <f t="shared" si="205"/>
        <v>0</v>
      </c>
      <c r="O780" s="63">
        <f t="shared" si="205"/>
        <v>0</v>
      </c>
      <c r="P780" s="47"/>
      <c r="Q780" s="45"/>
      <c r="R780" s="47"/>
      <c r="S780" s="47"/>
      <c r="T780" s="47"/>
    </row>
    <row r="781" ht="24.75" customHeight="1" outlineLevel="1" spans="1:20">
      <c r="A781" s="19" t="s">
        <v>686</v>
      </c>
      <c r="B781" s="20" t="s">
        <v>687</v>
      </c>
      <c r="C781" s="71" t="s">
        <v>688</v>
      </c>
      <c r="D781" s="57">
        <v>0</v>
      </c>
      <c r="E781" s="57">
        <v>0</v>
      </c>
      <c r="F781" s="57">
        <f>ROUND(Q$781,-2)</f>
        <v>0</v>
      </c>
      <c r="G781" s="57">
        <f>ROUND(Q$781,-2)</f>
        <v>0</v>
      </c>
      <c r="H781" s="57">
        <f>ROUND(Q$781,-2)</f>
        <v>0</v>
      </c>
      <c r="I781" s="57">
        <f>ROUND(Q$781,-2)</f>
        <v>0</v>
      </c>
      <c r="J781" s="57">
        <f>ROUND(Q$781,-2)</f>
        <v>0</v>
      </c>
      <c r="K781" s="57">
        <f>ROUND(Q$781,-2)</f>
        <v>0</v>
      </c>
      <c r="L781" s="57">
        <f>ROUND(Q$781,-2)</f>
        <v>0</v>
      </c>
      <c r="M781" s="57">
        <f>ROUND(Q$781,-2)</f>
        <v>0</v>
      </c>
      <c r="N781" s="57">
        <f>ROUND(Q$781,-2)</f>
        <v>0</v>
      </c>
      <c r="O781" s="63">
        <f>ROUND(Q$781,-2)</f>
        <v>0</v>
      </c>
      <c r="P781" s="47"/>
      <c r="Q781" s="45">
        <f>+E781</f>
        <v>0</v>
      </c>
      <c r="R781" s="47"/>
      <c r="S781" s="47"/>
      <c r="T781" s="47"/>
    </row>
    <row r="782" ht="24.75" customHeight="1" outlineLevel="1" spans="1:20">
      <c r="A782" s="58"/>
      <c r="B782" s="20">
        <v>3999999</v>
      </c>
      <c r="C782" s="71" t="s">
        <v>689</v>
      </c>
      <c r="D782" s="57">
        <f t="shared" ref="D782:O782" si="206">D5-D368</f>
        <v>404556.336999893</v>
      </c>
      <c r="E782" s="57">
        <f t="shared" si="206"/>
        <v>460009.809999943</v>
      </c>
      <c r="F782" s="57" t="e">
        <f t="shared" si="206"/>
        <v>#REF!</v>
      </c>
      <c r="G782" s="57" t="e">
        <f t="shared" si="206"/>
        <v>#REF!</v>
      </c>
      <c r="H782" s="57" t="e">
        <f t="shared" si="206"/>
        <v>#REF!</v>
      </c>
      <c r="I782" s="57" t="e">
        <f t="shared" si="206"/>
        <v>#REF!</v>
      </c>
      <c r="J782" s="57" t="e">
        <f t="shared" si="206"/>
        <v>#REF!</v>
      </c>
      <c r="K782" s="57" t="e">
        <f t="shared" si="206"/>
        <v>#REF!</v>
      </c>
      <c r="L782" s="57" t="e">
        <f t="shared" si="206"/>
        <v>#REF!</v>
      </c>
      <c r="M782" s="57" t="e">
        <f t="shared" si="206"/>
        <v>#REF!</v>
      </c>
      <c r="N782" s="57" t="e">
        <f t="shared" si="206"/>
        <v>#REF!</v>
      </c>
      <c r="O782" s="63" t="e">
        <f t="shared" si="206"/>
        <v>#REF!</v>
      </c>
      <c r="P782" s="118">
        <f>IFERROR(__xludf.DUMMYFUNCTION("-iferror(index(importrange(""18uOtIPivswDEHBXQC7zKrn0UufzzoVXWlpQRccjFZJY"",""'Core'!G2:FN1500""),match($C972,importrange(""18uOtIPivswDEHBXQC7zKrn0UufzzoVXWlpQRccjFZJY"",""'Core'!F2:F1500""),0),match($A$3,importrange(""18uOtIPivswDEHBXQC7zKrn0UufzzoVXWlp"&amp;"QRccjFZJY"",""'Core'!G1:FN1""),0))/1000,0)"),-0.009)</f>
        <v>-0.009</v>
      </c>
      <c r="Q782" s="126">
        <f>+E782</f>
        <v>460009.809999943</v>
      </c>
      <c r="S782" s="47"/>
      <c r="T782" s="47"/>
    </row>
    <row r="783" ht="24.75" customHeight="1" outlineLevel="1" spans="1:20">
      <c r="A783" s="98"/>
      <c r="B783" s="99" t="s">
        <v>690</v>
      </c>
      <c r="C783" s="100" t="s">
        <v>691</v>
      </c>
      <c r="D783" s="101">
        <f t="shared" ref="D783:O783" si="207">+IF(D785&lt;D784,D784,D785)</f>
        <v>1480943080.387</v>
      </c>
      <c r="E783" s="101">
        <f t="shared" si="207"/>
        <v>1523789236.749</v>
      </c>
      <c r="F783" s="101" t="e">
        <f t="shared" si="207"/>
        <v>#REF!</v>
      </c>
      <c r="G783" s="101" t="e">
        <f t="shared" si="207"/>
        <v>#REF!</v>
      </c>
      <c r="H783" s="101" t="e">
        <f t="shared" si="207"/>
        <v>#REF!</v>
      </c>
      <c r="I783" s="101" t="e">
        <f t="shared" si="207"/>
        <v>#REF!</v>
      </c>
      <c r="J783" s="101" t="e">
        <f t="shared" si="207"/>
        <v>#REF!</v>
      </c>
      <c r="K783" s="101" t="e">
        <f t="shared" si="207"/>
        <v>#REF!</v>
      </c>
      <c r="L783" s="101" t="e">
        <f t="shared" si="207"/>
        <v>#REF!</v>
      </c>
      <c r="M783" s="101" t="e">
        <f t="shared" si="207"/>
        <v>#REF!</v>
      </c>
      <c r="N783" s="101" t="e">
        <f t="shared" si="207"/>
        <v>#REF!</v>
      </c>
      <c r="O783" s="119" t="e">
        <f t="shared" si="207"/>
        <v>#REF!</v>
      </c>
      <c r="P783" s="47"/>
      <c r="Q783" s="127"/>
      <c r="R783" s="47"/>
      <c r="S783" s="47"/>
      <c r="T783" s="47"/>
    </row>
    <row r="784" ht="24.75" customHeight="1" outlineLevel="1" spans="1:20">
      <c r="A784" s="102"/>
      <c r="B784" s="103"/>
      <c r="C784" s="104" t="s">
        <v>692</v>
      </c>
      <c r="D784" s="105">
        <f t="shared" ref="D784:O784" si="208">D7+D15+D27+D30+D145+D148+D152+D162+D223+D230+D252+D256+D280+D283+D284+D285+D299+D303+D316</f>
        <v>1480943080.387</v>
      </c>
      <c r="E784" s="105">
        <f t="shared" si="208"/>
        <v>1523789236.749</v>
      </c>
      <c r="F784" s="105" t="e">
        <f t="shared" si="208"/>
        <v>#REF!</v>
      </c>
      <c r="G784" s="105" t="e">
        <f t="shared" si="208"/>
        <v>#REF!</v>
      </c>
      <c r="H784" s="105" t="e">
        <f t="shared" si="208"/>
        <v>#REF!</v>
      </c>
      <c r="I784" s="105" t="e">
        <f t="shared" si="208"/>
        <v>#REF!</v>
      </c>
      <c r="J784" s="105" t="e">
        <f t="shared" si="208"/>
        <v>#REF!</v>
      </c>
      <c r="K784" s="105" t="e">
        <f t="shared" si="208"/>
        <v>#REF!</v>
      </c>
      <c r="L784" s="105" t="e">
        <f t="shared" si="208"/>
        <v>#REF!</v>
      </c>
      <c r="M784" s="105" t="e">
        <f t="shared" si="208"/>
        <v>#REF!</v>
      </c>
      <c r="N784" s="105" t="e">
        <f t="shared" si="208"/>
        <v>#REF!</v>
      </c>
      <c r="O784" s="120" t="e">
        <f t="shared" si="208"/>
        <v>#REF!</v>
      </c>
      <c r="P784" s="47"/>
      <c r="Q784" s="127"/>
      <c r="R784" s="118"/>
      <c r="S784" s="47"/>
      <c r="T784" s="47"/>
    </row>
    <row r="785" ht="24.75" customHeight="1" outlineLevel="1" spans="1:20">
      <c r="A785" s="106"/>
      <c r="B785" s="107"/>
      <c r="C785" s="108" t="s">
        <v>693</v>
      </c>
      <c r="D785" s="109">
        <f t="shared" ref="D785:O785" si="209">D369+D372+D381+D398+D418+D430+D434+D437+D439+D468+D471+D503+D522+D529+D722</f>
        <v>1468236799.173</v>
      </c>
      <c r="E785" s="109">
        <f t="shared" si="209"/>
        <v>1507513731.188</v>
      </c>
      <c r="F785" s="109" t="e">
        <f t="shared" si="209"/>
        <v>#REF!</v>
      </c>
      <c r="G785" s="109" t="e">
        <f t="shared" si="209"/>
        <v>#REF!</v>
      </c>
      <c r="H785" s="109" t="e">
        <f t="shared" si="209"/>
        <v>#REF!</v>
      </c>
      <c r="I785" s="109" t="e">
        <f t="shared" si="209"/>
        <v>#REF!</v>
      </c>
      <c r="J785" s="109" t="e">
        <f t="shared" si="209"/>
        <v>#REF!</v>
      </c>
      <c r="K785" s="109" t="e">
        <f t="shared" si="209"/>
        <v>#REF!</v>
      </c>
      <c r="L785" s="109" t="e">
        <f t="shared" si="209"/>
        <v>#REF!</v>
      </c>
      <c r="M785" s="109" t="e">
        <f t="shared" si="209"/>
        <v>#REF!</v>
      </c>
      <c r="N785" s="109" t="e">
        <f t="shared" si="209"/>
        <v>#REF!</v>
      </c>
      <c r="O785" s="121" t="e">
        <f t="shared" si="209"/>
        <v>#REF!</v>
      </c>
      <c r="P785" s="47"/>
      <c r="Q785" s="127"/>
      <c r="R785" s="47"/>
      <c r="S785" s="47"/>
      <c r="T785" s="47"/>
    </row>
    <row r="786" ht="24.75" customHeight="1" spans="1:20">
      <c r="A786" s="110"/>
      <c r="B786" s="110"/>
      <c r="C786" s="111"/>
      <c r="D786" s="112"/>
      <c r="E786" s="112"/>
      <c r="F786" s="112"/>
      <c r="G786" s="112"/>
      <c r="H786" s="112"/>
      <c r="I786" s="112"/>
      <c r="J786" s="112"/>
      <c r="K786" s="112"/>
      <c r="L786" s="112"/>
      <c r="M786" s="112"/>
      <c r="N786" s="112"/>
      <c r="O786" s="112"/>
      <c r="P786" s="47"/>
      <c r="Q786" s="127"/>
      <c r="R786" s="47"/>
      <c r="S786" s="47"/>
      <c r="T786" s="47"/>
    </row>
    <row r="787" ht="24.75" customHeight="1" spans="1:20">
      <c r="A787" s="110"/>
      <c r="B787" s="110"/>
      <c r="C787" s="111"/>
      <c r="D787" s="112"/>
      <c r="E787" s="112"/>
      <c r="F787" s="112"/>
      <c r="G787" s="112"/>
      <c r="H787" s="112"/>
      <c r="I787" s="112"/>
      <c r="J787" s="112"/>
      <c r="K787" s="112"/>
      <c r="L787" s="112"/>
      <c r="M787" s="112"/>
      <c r="N787" s="112"/>
      <c r="O787" s="112"/>
      <c r="P787" s="47"/>
      <c r="Q787" s="127"/>
      <c r="R787" s="47"/>
      <c r="S787" s="47"/>
      <c r="T787" s="47"/>
    </row>
    <row r="788" ht="30" customHeight="1" spans="1:20">
      <c r="A788" s="113" t="s">
        <v>694</v>
      </c>
      <c r="B788" s="114" t="s">
        <v>695</v>
      </c>
      <c r="C788" s="115"/>
      <c r="D788" s="115"/>
      <c r="E788" s="115"/>
      <c r="F788" s="115"/>
      <c r="G788" s="116"/>
      <c r="H788" s="112"/>
      <c r="I788" s="112"/>
      <c r="J788" s="112"/>
      <c r="K788" s="112"/>
      <c r="L788" s="112"/>
      <c r="M788" s="112"/>
      <c r="N788" s="112"/>
      <c r="O788" s="112"/>
      <c r="P788" s="122"/>
      <c r="Q788" s="127"/>
      <c r="R788" s="47"/>
      <c r="S788" s="47"/>
      <c r="T788" s="47"/>
    </row>
    <row r="789" s="1" customFormat="1" ht="19.5" customHeight="1" spans="1:20">
      <c r="A789" s="3" t="s">
        <v>0</v>
      </c>
      <c r="B789" s="4" t="s">
        <v>1</v>
      </c>
      <c r="C789" s="5" t="s">
        <v>2</v>
      </c>
      <c r="D789" s="6" t="s">
        <v>3</v>
      </c>
      <c r="E789" s="6" t="s">
        <v>4</v>
      </c>
      <c r="F789" s="6" t="s">
        <v>5</v>
      </c>
      <c r="G789" s="6" t="s">
        <v>6</v>
      </c>
      <c r="H789" s="6" t="s">
        <v>7</v>
      </c>
      <c r="I789" s="6" t="s">
        <v>8</v>
      </c>
      <c r="J789" s="6" t="s">
        <v>9</v>
      </c>
      <c r="K789" s="6" t="s">
        <v>10</v>
      </c>
      <c r="L789" s="6" t="s">
        <v>11</v>
      </c>
      <c r="M789" s="6" t="s">
        <v>12</v>
      </c>
      <c r="N789" s="6" t="s">
        <v>13</v>
      </c>
      <c r="O789" s="26" t="s">
        <v>14</v>
      </c>
      <c r="P789" s="123"/>
      <c r="R789" s="123"/>
      <c r="S789" s="128"/>
      <c r="T789" s="128"/>
    </row>
    <row r="790" s="1" customFormat="1" ht="19.5" customHeight="1" spans="1:20">
      <c r="A790" s="7"/>
      <c r="B790" s="8"/>
      <c r="C790" s="9"/>
      <c r="D790" s="10" t="e">
        <f>+#REF!</f>
        <v>#REF!</v>
      </c>
      <c r="E790" s="10" t="e">
        <f>+#REF!</f>
        <v>#REF!</v>
      </c>
      <c r="F790" s="10" t="e">
        <f>+#REF!</f>
        <v>#REF!</v>
      </c>
      <c r="G790" s="10" t="e">
        <f>+#REF!</f>
        <v>#REF!</v>
      </c>
      <c r="H790" s="10" t="e">
        <f>+#REF!</f>
        <v>#REF!</v>
      </c>
      <c r="I790" s="10" t="e">
        <f>+#REF!</f>
        <v>#REF!</v>
      </c>
      <c r="J790" s="10" t="e">
        <f>+#REF!</f>
        <v>#REF!</v>
      </c>
      <c r="K790" s="10" t="e">
        <f>+#REF!</f>
        <v>#REF!</v>
      </c>
      <c r="L790" s="10" t="e">
        <f>+#REF!</f>
        <v>#REF!</v>
      </c>
      <c r="M790" s="10" t="e">
        <f>+#REF!</f>
        <v>#REF!</v>
      </c>
      <c r="N790" s="10" t="e">
        <f>+#REF!</f>
        <v>#REF!</v>
      </c>
      <c r="O790" s="28" t="e">
        <f>+#REF!</f>
        <v>#REF!</v>
      </c>
      <c r="P790" s="124"/>
      <c r="R790" s="123"/>
      <c r="S790" s="128"/>
      <c r="T790" s="128"/>
    </row>
    <row r="791" ht="24.75" customHeight="1" spans="1:20">
      <c r="A791" s="11" t="s">
        <v>696</v>
      </c>
      <c r="B791" s="12"/>
      <c r="C791" s="13"/>
      <c r="D791" s="14">
        <f t="shared" ref="D791:O791" si="210">D793-D920</f>
        <v>11064561.156</v>
      </c>
      <c r="E791" s="14">
        <f t="shared" si="210"/>
        <v>21022508.755</v>
      </c>
      <c r="F791" s="14" t="e">
        <f t="shared" si="210"/>
        <v>#REF!</v>
      </c>
      <c r="G791" s="14" t="e">
        <f t="shared" si="210"/>
        <v>#REF!</v>
      </c>
      <c r="H791" s="14" t="e">
        <f t="shared" si="210"/>
        <v>#REF!</v>
      </c>
      <c r="I791" s="14" t="e">
        <f t="shared" si="210"/>
        <v>#REF!</v>
      </c>
      <c r="J791" s="14" t="e">
        <f t="shared" si="210"/>
        <v>#REF!</v>
      </c>
      <c r="K791" s="14" t="e">
        <f t="shared" si="210"/>
        <v>#REF!</v>
      </c>
      <c r="L791" s="14" t="e">
        <f t="shared" si="210"/>
        <v>#REF!</v>
      </c>
      <c r="M791" s="14" t="e">
        <f t="shared" si="210"/>
        <v>#REF!</v>
      </c>
      <c r="N791" s="14" t="e">
        <f t="shared" si="210"/>
        <v>#REF!</v>
      </c>
      <c r="O791" s="30" t="e">
        <f t="shared" si="210"/>
        <v>#REF!</v>
      </c>
      <c r="Q791" s="129"/>
      <c r="S791" s="65" t="e">
        <f>SUM(S792:S1453)</f>
        <v>#REF!</v>
      </c>
      <c r="T791" s="130"/>
    </row>
    <row r="792" ht="24.75" customHeight="1" spans="1:20">
      <c r="A792" s="15" t="s">
        <v>697</v>
      </c>
      <c r="B792" s="16"/>
      <c r="C792" s="17"/>
      <c r="D792" s="117">
        <f t="shared" ref="D792:O792" si="211">D793</f>
        <v>14752863.945</v>
      </c>
      <c r="E792" s="117">
        <f t="shared" si="211"/>
        <v>28291847.709</v>
      </c>
      <c r="F792" s="117">
        <f t="shared" si="211"/>
        <v>37970955.699</v>
      </c>
      <c r="G792" s="117">
        <f t="shared" si="211"/>
        <v>47234855.699</v>
      </c>
      <c r="H792" s="117">
        <f t="shared" si="211"/>
        <v>56417955.699</v>
      </c>
      <c r="I792" s="117">
        <f t="shared" si="211"/>
        <v>65623455.699</v>
      </c>
      <c r="J792" s="117">
        <f t="shared" si="211"/>
        <v>74851455.699</v>
      </c>
      <c r="K792" s="117">
        <f t="shared" si="211"/>
        <v>84101255.699</v>
      </c>
      <c r="L792" s="117">
        <f t="shared" si="211"/>
        <v>93805055.699</v>
      </c>
      <c r="M792" s="117">
        <f t="shared" si="211"/>
        <v>103386355.699</v>
      </c>
      <c r="N792" s="117">
        <f t="shared" si="211"/>
        <v>112964755.699</v>
      </c>
      <c r="O792" s="125">
        <f t="shared" si="211"/>
        <v>122437955.699</v>
      </c>
      <c r="P792" s="65"/>
      <c r="Q792" s="131" t="s">
        <v>698</v>
      </c>
      <c r="S792" s="132"/>
      <c r="T792" s="127"/>
    </row>
    <row r="793" ht="24.75" customHeight="1" outlineLevel="1" spans="1:20">
      <c r="A793" s="19"/>
      <c r="B793" s="20">
        <v>4100000</v>
      </c>
      <c r="C793" s="21" t="s">
        <v>699</v>
      </c>
      <c r="D793" s="57">
        <f>+D794+D799+D817+D838+D896</f>
        <v>14752863.945</v>
      </c>
      <c r="E793" s="57">
        <f>+E794+E799+E817+E838+E896</f>
        <v>28291847.709</v>
      </c>
      <c r="F793" s="57">
        <f t="shared" ref="F793:O793" si="212">+F794+F799+F817+F838+F896</f>
        <v>37970955.699</v>
      </c>
      <c r="G793" s="57">
        <f t="shared" si="212"/>
        <v>47234855.699</v>
      </c>
      <c r="H793" s="57">
        <f t="shared" si="212"/>
        <v>56417955.699</v>
      </c>
      <c r="I793" s="57">
        <f t="shared" si="212"/>
        <v>65623455.699</v>
      </c>
      <c r="J793" s="57">
        <f t="shared" si="212"/>
        <v>74851455.699</v>
      </c>
      <c r="K793" s="57">
        <f t="shared" si="212"/>
        <v>84101255.699</v>
      </c>
      <c r="L793" s="57">
        <f t="shared" si="212"/>
        <v>93805055.699</v>
      </c>
      <c r="M793" s="57">
        <f t="shared" si="212"/>
        <v>103386355.699</v>
      </c>
      <c r="N793" s="57">
        <f t="shared" si="212"/>
        <v>112964755.699</v>
      </c>
      <c r="O793" s="63">
        <f t="shared" si="212"/>
        <v>122437955.699</v>
      </c>
      <c r="Q793" s="133">
        <f>+E793/2</f>
        <v>14145923.8545</v>
      </c>
      <c r="S793" s="65">
        <f>+IF(F793&lt;E793,1,0)+IF(G793&lt;F793,1,0)+IF(H793&lt;G793,1,0)+IF(I793&lt;H793,1,0)+IF(J793&lt;I793,1,0)+IF(K793&lt;J793,1,0)+IF(L793&lt;K793,1,0)+IF(M793&lt;L793,1,0)+IF(N793&lt;M793,1,0)+IF(O793&lt;N793,1,0)</f>
        <v>0</v>
      </c>
      <c r="T793" s="134"/>
    </row>
    <row r="794" ht="24.75" customHeight="1" outlineLevel="1" spans="1:20">
      <c r="A794" s="19"/>
      <c r="B794" s="20">
        <v>4110000</v>
      </c>
      <c r="C794" s="21" t="s">
        <v>700</v>
      </c>
      <c r="D794" s="57">
        <f t="shared" ref="D794:O794" si="213">+SUM(D795:D798)</f>
        <v>0</v>
      </c>
      <c r="E794" s="57">
        <f t="shared" si="213"/>
        <v>0</v>
      </c>
      <c r="F794" s="57">
        <f t="shared" si="213"/>
        <v>0</v>
      </c>
      <c r="G794" s="57">
        <f t="shared" si="213"/>
        <v>0</v>
      </c>
      <c r="H794" s="57">
        <f t="shared" si="213"/>
        <v>0</v>
      </c>
      <c r="I794" s="57">
        <f t="shared" si="213"/>
        <v>0</v>
      </c>
      <c r="J794" s="57">
        <f t="shared" si="213"/>
        <v>0</v>
      </c>
      <c r="K794" s="57">
        <f t="shared" si="213"/>
        <v>0</v>
      </c>
      <c r="L794" s="57">
        <f t="shared" si="213"/>
        <v>0</v>
      </c>
      <c r="M794" s="57">
        <f t="shared" si="213"/>
        <v>0</v>
      </c>
      <c r="N794" s="57">
        <f t="shared" si="213"/>
        <v>0</v>
      </c>
      <c r="O794" s="63">
        <f t="shared" si="213"/>
        <v>0</v>
      </c>
      <c r="P794" s="65">
        <f t="shared" ref="P794:P842" si="214">IF(E794&lt;D794,1,0)+IF(F794&lt;E794,1,0)+IF(G794&lt;F794,1,0)+IF(H794&lt;G794,1,0)+IF(I794&lt;H794,1,0)+IF(J794&lt;I794,1,0)+IF(K794&lt;J794,1,0)+IF(L794&lt;K794,1,0)+IF(M794&lt;L794,1,0)+IF(N794&lt;M794,1,0)+IF(O794&lt;N794,1,0)</f>
        <v>0</v>
      </c>
      <c r="Q794" s="133">
        <f t="shared" ref="Q794:Q837" si="215">+E794/2</f>
        <v>0</v>
      </c>
      <c r="S794" s="65">
        <f t="shared" ref="S794:S857" si="216">+IF(F794&lt;E794,1,0)+IF(G794&lt;F794,1,0)+IF(H794&lt;G794,1,0)+IF(I794&lt;H794,1,0)+IF(J794&lt;I794,1,0)+IF(K794&lt;J794,1,0)+IF(L794&lt;K794,1,0)+IF(M794&lt;L794,1,0)+IF(N794&lt;M794,1,0)+IF(O794&lt;N794,1,0)</f>
        <v>0</v>
      </c>
      <c r="T794" s="134"/>
    </row>
    <row r="795" ht="24.75" customHeight="1" outlineLevel="1" spans="1:20">
      <c r="A795" s="19">
        <v>41201</v>
      </c>
      <c r="B795" s="20">
        <v>4111011</v>
      </c>
      <c r="C795" s="21" t="s">
        <v>701</v>
      </c>
      <c r="D795" s="57">
        <v>0</v>
      </c>
      <c r="E795" s="57">
        <v>0</v>
      </c>
      <c r="F795" s="57">
        <f>+ROUND($Q795+E795,-2)</f>
        <v>0</v>
      </c>
      <c r="G795" s="57">
        <f>+ROUND(Q$795+F795,-2)</f>
        <v>0</v>
      </c>
      <c r="H795" s="57">
        <f>+ROUND(Q$795+G795,-2)</f>
        <v>0</v>
      </c>
      <c r="I795" s="57">
        <f>+ROUND(Q$795+H795,-2)</f>
        <v>0</v>
      </c>
      <c r="J795" s="57">
        <f>+ROUND(Q$795+I795,-2)</f>
        <v>0</v>
      </c>
      <c r="K795" s="57">
        <f>+ROUND(Q$795+J795,-2)</f>
        <v>0</v>
      </c>
      <c r="L795" s="57">
        <f>+ROUND(Q$795+K795,-2)</f>
        <v>0</v>
      </c>
      <c r="M795" s="57">
        <f>+ROUND(Q$795+L795,-2)</f>
        <v>0</v>
      </c>
      <c r="N795" s="57">
        <f>+ROUND(Q$795+M795,-2)</f>
        <v>0</v>
      </c>
      <c r="O795" s="63">
        <f>+ROUND(Q$795+N795,-2)</f>
        <v>0</v>
      </c>
      <c r="P795" s="65">
        <f t="shared" si="214"/>
        <v>0</v>
      </c>
      <c r="Q795" s="133">
        <f t="shared" si="215"/>
        <v>0</v>
      </c>
      <c r="S795" s="65">
        <f t="shared" si="216"/>
        <v>0</v>
      </c>
      <c r="T795" s="134"/>
    </row>
    <row r="796" ht="24.75" customHeight="1" outlineLevel="1" spans="1:20">
      <c r="A796" s="19">
        <v>41203</v>
      </c>
      <c r="B796" s="20">
        <v>4111012</v>
      </c>
      <c r="C796" s="21" t="s">
        <v>702</v>
      </c>
      <c r="D796" s="57">
        <v>0</v>
      </c>
      <c r="E796" s="57">
        <v>0</v>
      </c>
      <c r="F796" s="57">
        <f>+ROUND(Q$796+E796,-2)</f>
        <v>0</v>
      </c>
      <c r="G796" s="57">
        <f>+ROUND(Q$796+F796,-2)</f>
        <v>0</v>
      </c>
      <c r="H796" s="57">
        <f>+ROUND(Q$796+G796,-2)</f>
        <v>0</v>
      </c>
      <c r="I796" s="57">
        <f>+ROUND(Q$796+H796,-2)</f>
        <v>0</v>
      </c>
      <c r="J796" s="57">
        <f>+ROUND(Q$796+I796,-2)</f>
        <v>0</v>
      </c>
      <c r="K796" s="57">
        <f>+ROUND(Q$796+J796,-2)</f>
        <v>0</v>
      </c>
      <c r="L796" s="57">
        <f>+ROUND(Q$796+K796,-2)</f>
        <v>0</v>
      </c>
      <c r="M796" s="57">
        <f>+ROUND(Q$796+L796,-2)</f>
        <v>0</v>
      </c>
      <c r="N796" s="57">
        <f>+ROUND(Q$796+M796,-2)</f>
        <v>0</v>
      </c>
      <c r="O796" s="63">
        <f>+ROUND(Q$796+N796,-2)</f>
        <v>0</v>
      </c>
      <c r="P796" s="65">
        <f t="shared" si="214"/>
        <v>0</v>
      </c>
      <c r="Q796" s="133">
        <f t="shared" si="215"/>
        <v>0</v>
      </c>
      <c r="S796" s="65">
        <f t="shared" si="216"/>
        <v>0</v>
      </c>
      <c r="T796" s="134"/>
    </row>
    <row r="797" ht="24.75" customHeight="1" outlineLevel="1" spans="1:20">
      <c r="A797" s="19">
        <v>41204</v>
      </c>
      <c r="B797" s="20">
        <v>4111013</v>
      </c>
      <c r="C797" s="21" t="s">
        <v>703</v>
      </c>
      <c r="D797" s="57">
        <v>0</v>
      </c>
      <c r="E797" s="57">
        <v>0</v>
      </c>
      <c r="F797" s="57">
        <f>+ROUND(Q$797+E797,-2)</f>
        <v>0</v>
      </c>
      <c r="G797" s="57">
        <f>+ROUND(Q$797+F797,-2)</f>
        <v>0</v>
      </c>
      <c r="H797" s="57">
        <f>+ROUND(Q$797+G797,-2)</f>
        <v>0</v>
      </c>
      <c r="I797" s="57">
        <f>+ROUND(Q$797+H797,-2)</f>
        <v>0</v>
      </c>
      <c r="J797" s="57">
        <f>+ROUND(Q$797+I797,-2)</f>
        <v>0</v>
      </c>
      <c r="K797" s="57">
        <f>+ROUND(Q$797+J797,-2)</f>
        <v>0</v>
      </c>
      <c r="L797" s="57">
        <f>+ROUND(Q$797+K797,-2)</f>
        <v>0</v>
      </c>
      <c r="M797" s="57">
        <f>+ROUND(Q$797+L797,-2)</f>
        <v>0</v>
      </c>
      <c r="N797" s="57">
        <f>+ROUND(Q$797+M797,-2)</f>
        <v>0</v>
      </c>
      <c r="O797" s="63">
        <f>+ROUND(Q$797+N797,-2)</f>
        <v>0</v>
      </c>
      <c r="P797" s="65">
        <f t="shared" si="214"/>
        <v>0</v>
      </c>
      <c r="Q797" s="133">
        <f t="shared" si="215"/>
        <v>0</v>
      </c>
      <c r="S797" s="65">
        <f t="shared" si="216"/>
        <v>0</v>
      </c>
      <c r="T797" s="134"/>
    </row>
    <row r="798" ht="24.75" customHeight="1" outlineLevel="1" spans="1:20">
      <c r="A798" s="19">
        <v>41205</v>
      </c>
      <c r="B798" s="20">
        <v>4111014</v>
      </c>
      <c r="C798" s="21" t="s">
        <v>704</v>
      </c>
      <c r="D798" s="57">
        <v>0</v>
      </c>
      <c r="E798" s="57">
        <v>0</v>
      </c>
      <c r="F798" s="57">
        <f>+ROUND(Q$798+E798,-2)</f>
        <v>0</v>
      </c>
      <c r="G798" s="57">
        <f>+ROUND(Q$798+F798,-2)</f>
        <v>0</v>
      </c>
      <c r="H798" s="57">
        <f>+ROUND(Q$798+G798,-2)</f>
        <v>0</v>
      </c>
      <c r="I798" s="57">
        <f>+ROUND(Q$798+H798,-2)</f>
        <v>0</v>
      </c>
      <c r="J798" s="57">
        <f>+ROUND(Q$798+I798,-2)</f>
        <v>0</v>
      </c>
      <c r="K798" s="57">
        <f>+ROUND(Q$798+J798,-2)</f>
        <v>0</v>
      </c>
      <c r="L798" s="57">
        <f>+ROUND(Q$798+K798,-2)</f>
        <v>0</v>
      </c>
      <c r="M798" s="57">
        <f>+ROUND(Q$798+L798,-2)</f>
        <v>0</v>
      </c>
      <c r="N798" s="57">
        <f>+ROUND(Q$798+M798,-2)</f>
        <v>0</v>
      </c>
      <c r="O798" s="63">
        <f>+ROUND(Q$798+N798,-2)</f>
        <v>0</v>
      </c>
      <c r="P798" s="65">
        <f t="shared" si="214"/>
        <v>0</v>
      </c>
      <c r="Q798" s="133">
        <f t="shared" si="215"/>
        <v>0</v>
      </c>
      <c r="S798" s="65">
        <f t="shared" si="216"/>
        <v>0</v>
      </c>
      <c r="T798" s="134"/>
    </row>
    <row r="799" ht="24.75" customHeight="1" outlineLevel="1" spans="1:20">
      <c r="A799" s="19"/>
      <c r="B799" s="20">
        <v>4120000</v>
      </c>
      <c r="C799" s="21" t="s">
        <v>705</v>
      </c>
      <c r="D799" s="57">
        <f t="shared" ref="D799:O799" si="217">+D800+D803+D806+D809+D814</f>
        <v>0</v>
      </c>
      <c r="E799" s="57">
        <f t="shared" si="217"/>
        <v>0</v>
      </c>
      <c r="F799" s="57">
        <f t="shared" si="217"/>
        <v>0</v>
      </c>
      <c r="G799" s="57">
        <f t="shared" si="217"/>
        <v>0</v>
      </c>
      <c r="H799" s="57">
        <f t="shared" si="217"/>
        <v>0</v>
      </c>
      <c r="I799" s="57">
        <f t="shared" si="217"/>
        <v>0</v>
      </c>
      <c r="J799" s="57">
        <f t="shared" si="217"/>
        <v>0</v>
      </c>
      <c r="K799" s="57">
        <f t="shared" si="217"/>
        <v>0</v>
      </c>
      <c r="L799" s="57">
        <f t="shared" si="217"/>
        <v>0</v>
      </c>
      <c r="M799" s="57">
        <f t="shared" si="217"/>
        <v>0</v>
      </c>
      <c r="N799" s="57">
        <f t="shared" si="217"/>
        <v>0</v>
      </c>
      <c r="O799" s="63">
        <f t="shared" si="217"/>
        <v>0</v>
      </c>
      <c r="P799" s="65">
        <f t="shared" si="214"/>
        <v>0</v>
      </c>
      <c r="Q799" s="133">
        <f t="shared" si="215"/>
        <v>0</v>
      </c>
      <c r="S799" s="65">
        <f t="shared" si="216"/>
        <v>0</v>
      </c>
      <c r="T799" s="134"/>
    </row>
    <row r="800" ht="24.75" customHeight="1" outlineLevel="1" spans="1:20">
      <c r="A800" s="19"/>
      <c r="B800" s="20">
        <v>4121000</v>
      </c>
      <c r="C800" s="21" t="s">
        <v>706</v>
      </c>
      <c r="D800" s="57">
        <f t="shared" ref="D800:O800" si="218">+D801+D802</f>
        <v>0</v>
      </c>
      <c r="E800" s="57">
        <f t="shared" si="218"/>
        <v>0</v>
      </c>
      <c r="F800" s="57">
        <f t="shared" si="218"/>
        <v>0</v>
      </c>
      <c r="G800" s="57">
        <f t="shared" si="218"/>
        <v>0</v>
      </c>
      <c r="H800" s="57">
        <f t="shared" si="218"/>
        <v>0</v>
      </c>
      <c r="I800" s="57">
        <f t="shared" si="218"/>
        <v>0</v>
      </c>
      <c r="J800" s="57">
        <f t="shared" si="218"/>
        <v>0</v>
      </c>
      <c r="K800" s="57">
        <f t="shared" si="218"/>
        <v>0</v>
      </c>
      <c r="L800" s="57">
        <f t="shared" si="218"/>
        <v>0</v>
      </c>
      <c r="M800" s="57">
        <f t="shared" si="218"/>
        <v>0</v>
      </c>
      <c r="N800" s="57">
        <f t="shared" si="218"/>
        <v>0</v>
      </c>
      <c r="O800" s="63">
        <f t="shared" si="218"/>
        <v>0</v>
      </c>
      <c r="P800" s="65">
        <f t="shared" si="214"/>
        <v>0</v>
      </c>
      <c r="Q800" s="133">
        <f t="shared" si="215"/>
        <v>0</v>
      </c>
      <c r="S800" s="65">
        <f t="shared" si="216"/>
        <v>0</v>
      </c>
      <c r="T800" s="134"/>
    </row>
    <row r="801" ht="24.75" customHeight="1" outlineLevel="1" spans="1:20">
      <c r="A801" s="19">
        <v>41301</v>
      </c>
      <c r="B801" s="20">
        <v>4121011</v>
      </c>
      <c r="C801" s="21" t="s">
        <v>707</v>
      </c>
      <c r="D801" s="57">
        <v>0</v>
      </c>
      <c r="E801" s="57">
        <v>0</v>
      </c>
      <c r="F801" s="57">
        <f>+ROUND(Q$801+E801,-2)</f>
        <v>0</v>
      </c>
      <c r="G801" s="57">
        <f>+ROUND(Q$801+F801,-2)</f>
        <v>0</v>
      </c>
      <c r="H801" s="57">
        <f>+ROUND(Q$801+G801,-2)</f>
        <v>0</v>
      </c>
      <c r="I801" s="57">
        <f>+ROUND(Q$801+H801,-2)</f>
        <v>0</v>
      </c>
      <c r="J801" s="57">
        <f>+ROUND(Q$801+I801,-2)</f>
        <v>0</v>
      </c>
      <c r="K801" s="57">
        <f>+ROUND(Q$801+J801,-2)</f>
        <v>0</v>
      </c>
      <c r="L801" s="57">
        <f>+ROUND(Q$801+K801,-2)</f>
        <v>0</v>
      </c>
      <c r="M801" s="57">
        <f>+ROUND(Q$801+L801,-2)</f>
        <v>0</v>
      </c>
      <c r="N801" s="57">
        <f>+ROUND(Q$801+M801,-2)</f>
        <v>0</v>
      </c>
      <c r="O801" s="63">
        <f>+ROUND(Q$801+N801,-2)</f>
        <v>0</v>
      </c>
      <c r="P801" s="65">
        <f t="shared" si="214"/>
        <v>0</v>
      </c>
      <c r="Q801" s="133">
        <f t="shared" si="215"/>
        <v>0</v>
      </c>
      <c r="S801" s="65">
        <f t="shared" si="216"/>
        <v>0</v>
      </c>
      <c r="T801" s="134"/>
    </row>
    <row r="802" ht="24.75" customHeight="1" outlineLevel="1" spans="1:20">
      <c r="A802" s="19">
        <v>41721</v>
      </c>
      <c r="B802" s="20">
        <v>4121012</v>
      </c>
      <c r="C802" s="21" t="s">
        <v>708</v>
      </c>
      <c r="D802" s="57">
        <v>0</v>
      </c>
      <c r="E802" s="57">
        <v>0</v>
      </c>
      <c r="F802" s="57">
        <f>+ROUND(Q$802+E802,-2)</f>
        <v>0</v>
      </c>
      <c r="G802" s="57">
        <f>+ROUND(Q$802+F802,-2)</f>
        <v>0</v>
      </c>
      <c r="H802" s="57">
        <f>+ROUND(Q$802+G802,-2)</f>
        <v>0</v>
      </c>
      <c r="I802" s="57">
        <f>+ROUND(Q$802+H802,-2)</f>
        <v>0</v>
      </c>
      <c r="J802" s="57">
        <f>+ROUND(Q$802+I802,-2)</f>
        <v>0</v>
      </c>
      <c r="K802" s="57">
        <f>+ROUND(Q$802+J802,-2)</f>
        <v>0</v>
      </c>
      <c r="L802" s="57">
        <f>+ROUND(Q$802+K802,-2)</f>
        <v>0</v>
      </c>
      <c r="M802" s="57">
        <f>+ROUND(Q$802+L802,-2)</f>
        <v>0</v>
      </c>
      <c r="N802" s="57">
        <f>+ROUND(Q$802+M802,-2)</f>
        <v>0</v>
      </c>
      <c r="O802" s="63">
        <f>+ROUND(Q$802+N802,-2)</f>
        <v>0</v>
      </c>
      <c r="P802" s="65">
        <f t="shared" si="214"/>
        <v>0</v>
      </c>
      <c r="Q802" s="133">
        <f t="shared" si="215"/>
        <v>0</v>
      </c>
      <c r="S802" s="65">
        <f t="shared" si="216"/>
        <v>0</v>
      </c>
      <c r="T802" s="134"/>
    </row>
    <row r="803" ht="24.75" customHeight="1" outlineLevel="1" spans="1:20">
      <c r="A803" s="19"/>
      <c r="B803" s="20">
        <v>4122000</v>
      </c>
      <c r="C803" s="21" t="s">
        <v>709</v>
      </c>
      <c r="D803" s="57">
        <f t="shared" ref="D803:O803" si="219">+D804+D805</f>
        <v>0</v>
      </c>
      <c r="E803" s="57">
        <f t="shared" si="219"/>
        <v>0</v>
      </c>
      <c r="F803" s="57">
        <f t="shared" si="219"/>
        <v>0</v>
      </c>
      <c r="G803" s="57">
        <f t="shared" si="219"/>
        <v>0</v>
      </c>
      <c r="H803" s="57">
        <f t="shared" si="219"/>
        <v>0</v>
      </c>
      <c r="I803" s="57">
        <f t="shared" si="219"/>
        <v>0</v>
      </c>
      <c r="J803" s="57">
        <f t="shared" si="219"/>
        <v>0</v>
      </c>
      <c r="K803" s="57">
        <f t="shared" si="219"/>
        <v>0</v>
      </c>
      <c r="L803" s="57">
        <f t="shared" si="219"/>
        <v>0</v>
      </c>
      <c r="M803" s="57">
        <f t="shared" si="219"/>
        <v>0</v>
      </c>
      <c r="N803" s="57">
        <f t="shared" si="219"/>
        <v>0</v>
      </c>
      <c r="O803" s="63">
        <f t="shared" si="219"/>
        <v>0</v>
      </c>
      <c r="P803" s="65">
        <f t="shared" si="214"/>
        <v>0</v>
      </c>
      <c r="Q803" s="133">
        <f t="shared" si="215"/>
        <v>0</v>
      </c>
      <c r="S803" s="65">
        <f t="shared" si="216"/>
        <v>0</v>
      </c>
      <c r="T803" s="134"/>
    </row>
    <row r="804" ht="24.75" customHeight="1" outlineLevel="1" spans="1:20">
      <c r="A804" s="19">
        <v>41302</v>
      </c>
      <c r="B804" s="20">
        <v>4122011</v>
      </c>
      <c r="C804" s="21" t="s">
        <v>710</v>
      </c>
      <c r="D804" s="57">
        <v>0</v>
      </c>
      <c r="E804" s="57">
        <v>0</v>
      </c>
      <c r="F804" s="57">
        <f>+ROUND(Q$804+E804,-2)</f>
        <v>0</v>
      </c>
      <c r="G804" s="57">
        <f>+ROUND(Q$804+F804,-2)</f>
        <v>0</v>
      </c>
      <c r="H804" s="57">
        <f>+ROUND(Q$804+G804,-2)</f>
        <v>0</v>
      </c>
      <c r="I804" s="57">
        <f>+ROUND(Q$804+H804,-2)</f>
        <v>0</v>
      </c>
      <c r="J804" s="57">
        <f>+ROUND(Q$804+I804,-2)</f>
        <v>0</v>
      </c>
      <c r="K804" s="57">
        <f>+ROUND(Q$804+J804,-2)</f>
        <v>0</v>
      </c>
      <c r="L804" s="57">
        <f>+ROUND(Q$804+K804,-2)</f>
        <v>0</v>
      </c>
      <c r="M804" s="57">
        <f>+ROUND(Q$804+L804,-2)</f>
        <v>0</v>
      </c>
      <c r="N804" s="57">
        <f>+ROUND(Q$804+M804,-2)</f>
        <v>0</v>
      </c>
      <c r="O804" s="63">
        <f>+ROUND(Q$804+N804,-2)</f>
        <v>0</v>
      </c>
      <c r="P804" s="65">
        <f t="shared" si="214"/>
        <v>0</v>
      </c>
      <c r="Q804" s="133">
        <f t="shared" si="215"/>
        <v>0</v>
      </c>
      <c r="S804" s="65">
        <f t="shared" si="216"/>
        <v>0</v>
      </c>
      <c r="T804" s="134"/>
    </row>
    <row r="805" ht="24.75" customHeight="1" outlineLevel="1" spans="1:20">
      <c r="A805" s="19">
        <v>41722</v>
      </c>
      <c r="B805" s="20">
        <v>4122012</v>
      </c>
      <c r="C805" s="21" t="s">
        <v>711</v>
      </c>
      <c r="D805" s="57">
        <v>0</v>
      </c>
      <c r="E805" s="57">
        <v>0</v>
      </c>
      <c r="F805" s="57">
        <f>+ROUND(Q$805+E805,-2)</f>
        <v>0</v>
      </c>
      <c r="G805" s="57">
        <f>+ROUND(Q$805+F805,-2)</f>
        <v>0</v>
      </c>
      <c r="H805" s="57">
        <f>+ROUND(Q$805+G805,-2)</f>
        <v>0</v>
      </c>
      <c r="I805" s="57">
        <f>+ROUND(Q$805+H805,-2)</f>
        <v>0</v>
      </c>
      <c r="J805" s="57">
        <f>+ROUND(Q$805+I805,-2)</f>
        <v>0</v>
      </c>
      <c r="K805" s="57">
        <f>+ROUND(Q$805+J805,-2)</f>
        <v>0</v>
      </c>
      <c r="L805" s="57">
        <f>+ROUND(Q$805+K805,-2)</f>
        <v>0</v>
      </c>
      <c r="M805" s="57">
        <f>+ROUND(Q$805+L805,-2)</f>
        <v>0</v>
      </c>
      <c r="N805" s="57">
        <f>+ROUND(Q$805+M805,-2)</f>
        <v>0</v>
      </c>
      <c r="O805" s="63">
        <f>+ROUND(Q$805+N805,-2)</f>
        <v>0</v>
      </c>
      <c r="P805" s="65">
        <f t="shared" si="214"/>
        <v>0</v>
      </c>
      <c r="Q805" s="133">
        <f t="shared" si="215"/>
        <v>0</v>
      </c>
      <c r="S805" s="65">
        <f t="shared" si="216"/>
        <v>0</v>
      </c>
      <c r="T805" s="134"/>
    </row>
    <row r="806" ht="24.75" customHeight="1" outlineLevel="1" spans="1:20">
      <c r="A806" s="19"/>
      <c r="B806" s="20">
        <v>4123000</v>
      </c>
      <c r="C806" s="21" t="s">
        <v>712</v>
      </c>
      <c r="D806" s="57">
        <f t="shared" ref="D806:O806" si="220">+D807+D808</f>
        <v>0</v>
      </c>
      <c r="E806" s="57">
        <f t="shared" si="220"/>
        <v>0</v>
      </c>
      <c r="F806" s="57">
        <f t="shared" si="220"/>
        <v>0</v>
      </c>
      <c r="G806" s="57">
        <f t="shared" si="220"/>
        <v>0</v>
      </c>
      <c r="H806" s="57">
        <f t="shared" si="220"/>
        <v>0</v>
      </c>
      <c r="I806" s="57">
        <f t="shared" si="220"/>
        <v>0</v>
      </c>
      <c r="J806" s="57">
        <f t="shared" si="220"/>
        <v>0</v>
      </c>
      <c r="K806" s="57">
        <f t="shared" si="220"/>
        <v>0</v>
      </c>
      <c r="L806" s="57">
        <f t="shared" si="220"/>
        <v>0</v>
      </c>
      <c r="M806" s="57">
        <f t="shared" si="220"/>
        <v>0</v>
      </c>
      <c r="N806" s="57">
        <f t="shared" si="220"/>
        <v>0</v>
      </c>
      <c r="O806" s="63">
        <f t="shared" si="220"/>
        <v>0</v>
      </c>
      <c r="P806" s="65">
        <f t="shared" si="214"/>
        <v>0</v>
      </c>
      <c r="Q806" s="133">
        <f t="shared" si="215"/>
        <v>0</v>
      </c>
      <c r="S806" s="65">
        <f t="shared" si="216"/>
        <v>0</v>
      </c>
      <c r="T806" s="134"/>
    </row>
    <row r="807" ht="24.75" customHeight="1" outlineLevel="1" spans="1:20">
      <c r="A807" s="19">
        <v>41303</v>
      </c>
      <c r="B807" s="20">
        <v>4123011</v>
      </c>
      <c r="C807" s="21" t="s">
        <v>713</v>
      </c>
      <c r="D807" s="57">
        <v>0</v>
      </c>
      <c r="E807" s="57">
        <v>0</v>
      </c>
      <c r="F807" s="57">
        <f>+ROUND(Q$807+E807,-2)</f>
        <v>0</v>
      </c>
      <c r="G807" s="57">
        <f>+ROUND(Q$807+F807,-2)</f>
        <v>0</v>
      </c>
      <c r="H807" s="57">
        <f>+ROUND(Q$807+G807,-2)</f>
        <v>0</v>
      </c>
      <c r="I807" s="57">
        <f>+ROUND(Q$807+H807,-2)</f>
        <v>0</v>
      </c>
      <c r="J807" s="57">
        <f>+ROUND(Q$807+I807,-2)</f>
        <v>0</v>
      </c>
      <c r="K807" s="57">
        <f>+ROUND(Q$807+J807,-2)</f>
        <v>0</v>
      </c>
      <c r="L807" s="57">
        <f>+ROUND(Q$807+K807,-2)</f>
        <v>0</v>
      </c>
      <c r="M807" s="57">
        <f>+ROUND(Q$807+L807,-2)</f>
        <v>0</v>
      </c>
      <c r="N807" s="57">
        <f>+ROUND(Q$807+M807,-2)</f>
        <v>0</v>
      </c>
      <c r="O807" s="63">
        <f>+ROUND(Q$807+N807,-2)</f>
        <v>0</v>
      </c>
      <c r="P807" s="65">
        <f t="shared" si="214"/>
        <v>0</v>
      </c>
      <c r="Q807" s="133">
        <f t="shared" si="215"/>
        <v>0</v>
      </c>
      <c r="S807" s="65">
        <f t="shared" si="216"/>
        <v>0</v>
      </c>
      <c r="T807" s="134"/>
    </row>
    <row r="808" ht="24.75" customHeight="1" outlineLevel="1" spans="1:20">
      <c r="A808" s="19">
        <v>41726</v>
      </c>
      <c r="B808" s="20">
        <v>4123012</v>
      </c>
      <c r="C808" s="21" t="s">
        <v>714</v>
      </c>
      <c r="D808" s="57">
        <v>0</v>
      </c>
      <c r="E808" s="57">
        <v>0</v>
      </c>
      <c r="F808" s="57">
        <f>+ROUND(Q$808+E808,-2)</f>
        <v>0</v>
      </c>
      <c r="G808" s="57">
        <f>+ROUND(Q$808+F808,-2)</f>
        <v>0</v>
      </c>
      <c r="H808" s="57">
        <f>+ROUND(Q$808+G808,-2)</f>
        <v>0</v>
      </c>
      <c r="I808" s="57">
        <f>+ROUND(Q$808+H808,-2)</f>
        <v>0</v>
      </c>
      <c r="J808" s="57">
        <f>+ROUND(Q$808+I808,-2)</f>
        <v>0</v>
      </c>
      <c r="K808" s="57">
        <f>+ROUND(Q$808+J808,-2)</f>
        <v>0</v>
      </c>
      <c r="L808" s="57">
        <f>+ROUND(Q$808+K808,-2)</f>
        <v>0</v>
      </c>
      <c r="M808" s="57">
        <f>+ROUND(Q$808+L808,-2)</f>
        <v>0</v>
      </c>
      <c r="N808" s="57">
        <f>+ROUND(Q$808+M808,-2)</f>
        <v>0</v>
      </c>
      <c r="O808" s="63">
        <f>+ROUND(Q$808+N808,-2)</f>
        <v>0</v>
      </c>
      <c r="P808" s="65">
        <f t="shared" si="214"/>
        <v>0</v>
      </c>
      <c r="Q808" s="133">
        <f t="shared" si="215"/>
        <v>0</v>
      </c>
      <c r="S808" s="65">
        <f t="shared" si="216"/>
        <v>0</v>
      </c>
      <c r="T808" s="134"/>
    </row>
    <row r="809" ht="24.75" customHeight="1" outlineLevel="1" spans="1:20">
      <c r="A809" s="19"/>
      <c r="B809" s="20">
        <v>4124000</v>
      </c>
      <c r="C809" s="21" t="s">
        <v>715</v>
      </c>
      <c r="D809" s="57">
        <f t="shared" ref="D809:O809" si="221">+SUM(D810:D813)</f>
        <v>0</v>
      </c>
      <c r="E809" s="57">
        <f t="shared" si="221"/>
        <v>0</v>
      </c>
      <c r="F809" s="57">
        <f t="shared" si="221"/>
        <v>0</v>
      </c>
      <c r="G809" s="57">
        <f t="shared" si="221"/>
        <v>0</v>
      </c>
      <c r="H809" s="57">
        <f t="shared" si="221"/>
        <v>0</v>
      </c>
      <c r="I809" s="57">
        <f t="shared" si="221"/>
        <v>0</v>
      </c>
      <c r="J809" s="57">
        <f t="shared" si="221"/>
        <v>0</v>
      </c>
      <c r="K809" s="57">
        <f t="shared" si="221"/>
        <v>0</v>
      </c>
      <c r="L809" s="57">
        <f t="shared" si="221"/>
        <v>0</v>
      </c>
      <c r="M809" s="57">
        <f t="shared" si="221"/>
        <v>0</v>
      </c>
      <c r="N809" s="57">
        <f t="shared" si="221"/>
        <v>0</v>
      </c>
      <c r="O809" s="63">
        <f t="shared" si="221"/>
        <v>0</v>
      </c>
      <c r="P809" s="65">
        <f t="shared" si="214"/>
        <v>0</v>
      </c>
      <c r="Q809" s="133">
        <f t="shared" si="215"/>
        <v>0</v>
      </c>
      <c r="S809" s="65">
        <f t="shared" si="216"/>
        <v>0</v>
      </c>
      <c r="T809" s="134"/>
    </row>
    <row r="810" ht="24.75" customHeight="1" outlineLevel="1" spans="1:20">
      <c r="A810" s="19">
        <v>41304</v>
      </c>
      <c r="B810" s="20">
        <v>4124011</v>
      </c>
      <c r="C810" s="21" t="s">
        <v>716</v>
      </c>
      <c r="D810" s="57">
        <v>0</v>
      </c>
      <c r="E810" s="57">
        <v>0</v>
      </c>
      <c r="F810" s="57">
        <f>+ROUND(Q$810+E810,-2)</f>
        <v>0</v>
      </c>
      <c r="G810" s="57">
        <f>+ROUND(Q$810+F810,-2)</f>
        <v>0</v>
      </c>
      <c r="H810" s="57">
        <f>+ROUND(Q$810+G810,-2)</f>
        <v>0</v>
      </c>
      <c r="I810" s="57">
        <f>+ROUND(Q$810+H810,-2)</f>
        <v>0</v>
      </c>
      <c r="J810" s="57">
        <f>+ROUND(Q$810+I810,-2)</f>
        <v>0</v>
      </c>
      <c r="K810" s="57">
        <f>+ROUND(Q$810+J810,-2)</f>
        <v>0</v>
      </c>
      <c r="L810" s="57">
        <f>+ROUND(Q$810+K810,-2)</f>
        <v>0</v>
      </c>
      <c r="M810" s="57">
        <f>+ROUND(Q$810+L810,-2)</f>
        <v>0</v>
      </c>
      <c r="N810" s="57">
        <f>+ROUND(Q$810+M810,-2)</f>
        <v>0</v>
      </c>
      <c r="O810" s="63">
        <f>+ROUND(Q$810+N810,-2)</f>
        <v>0</v>
      </c>
      <c r="P810" s="65">
        <f t="shared" si="214"/>
        <v>0</v>
      </c>
      <c r="Q810" s="133">
        <f t="shared" si="215"/>
        <v>0</v>
      </c>
      <c r="S810" s="65">
        <f t="shared" si="216"/>
        <v>0</v>
      </c>
      <c r="T810" s="134"/>
    </row>
    <row r="811" ht="24.75" customHeight="1" outlineLevel="1" spans="1:20">
      <c r="A811" s="19">
        <v>41305</v>
      </c>
      <c r="B811" s="20">
        <v>4124012</v>
      </c>
      <c r="C811" s="21" t="s">
        <v>717</v>
      </c>
      <c r="D811" s="57">
        <v>0</v>
      </c>
      <c r="E811" s="57">
        <v>0</v>
      </c>
      <c r="F811" s="57">
        <f>+ROUND(Q$811+E811,-2)</f>
        <v>0</v>
      </c>
      <c r="G811" s="57">
        <f>+ROUND(Q$811+F811,-2)</f>
        <v>0</v>
      </c>
      <c r="H811" s="57">
        <f>+ROUND(Q$811+G811,-2)</f>
        <v>0</v>
      </c>
      <c r="I811" s="57">
        <f>+ROUND(Q$811+H811,-2)</f>
        <v>0</v>
      </c>
      <c r="J811" s="57">
        <f>+ROUND(Q$811+I811,-2)</f>
        <v>0</v>
      </c>
      <c r="K811" s="57">
        <f>+ROUND(Q$811+J811,-2)</f>
        <v>0</v>
      </c>
      <c r="L811" s="57">
        <f>+ROUND(Q$811+K811,-2)</f>
        <v>0</v>
      </c>
      <c r="M811" s="57">
        <f>+ROUND(Q$811+L811,-2)</f>
        <v>0</v>
      </c>
      <c r="N811" s="57">
        <f>+ROUND(Q$811+M811,-2)</f>
        <v>0</v>
      </c>
      <c r="O811" s="63">
        <f>+ROUND(Q$811+N811,-2)</f>
        <v>0</v>
      </c>
      <c r="P811" s="65">
        <f t="shared" si="214"/>
        <v>0</v>
      </c>
      <c r="Q811" s="133">
        <f t="shared" si="215"/>
        <v>0</v>
      </c>
      <c r="S811" s="65">
        <f t="shared" si="216"/>
        <v>0</v>
      </c>
      <c r="T811" s="134"/>
    </row>
    <row r="812" ht="24.75" customHeight="1" outlineLevel="1" spans="1:20">
      <c r="A812" s="19">
        <v>41306</v>
      </c>
      <c r="B812" s="20">
        <v>4124013</v>
      </c>
      <c r="C812" s="21" t="s">
        <v>718</v>
      </c>
      <c r="D812" s="57">
        <v>0</v>
      </c>
      <c r="E812" s="57">
        <v>0</v>
      </c>
      <c r="F812" s="57">
        <f>+ROUND(Q$812+E812,-2)</f>
        <v>0</v>
      </c>
      <c r="G812" s="57">
        <f>+ROUND(Q$812+F812,-2)</f>
        <v>0</v>
      </c>
      <c r="H812" s="57">
        <f>+ROUND(Q$812+G812,-2)</f>
        <v>0</v>
      </c>
      <c r="I812" s="57">
        <f>+ROUND(Q$812+H812,-2)</f>
        <v>0</v>
      </c>
      <c r="J812" s="57">
        <f>+ROUND(Q$812+I812,-2)</f>
        <v>0</v>
      </c>
      <c r="K812" s="57">
        <f>+ROUND(Q$812+J812,-2)</f>
        <v>0</v>
      </c>
      <c r="L812" s="57">
        <f>+ROUND(Q$812+K812,-2)</f>
        <v>0</v>
      </c>
      <c r="M812" s="57">
        <f>+ROUND(Q$812+L812,-2)</f>
        <v>0</v>
      </c>
      <c r="N812" s="57">
        <f>+ROUND(Q$812+M812,-2)</f>
        <v>0</v>
      </c>
      <c r="O812" s="63">
        <f>+ROUND(Q$812+N812,-2)</f>
        <v>0</v>
      </c>
      <c r="P812" s="65">
        <f t="shared" si="214"/>
        <v>0</v>
      </c>
      <c r="Q812" s="133">
        <f t="shared" si="215"/>
        <v>0</v>
      </c>
      <c r="S812" s="65">
        <f t="shared" si="216"/>
        <v>0</v>
      </c>
      <c r="T812" s="134"/>
    </row>
    <row r="813" ht="24.75" customHeight="1" outlineLevel="1" spans="1:20">
      <c r="A813" s="19">
        <v>41723</v>
      </c>
      <c r="B813" s="20">
        <v>4124014</v>
      </c>
      <c r="C813" s="21" t="s">
        <v>719</v>
      </c>
      <c r="D813" s="57">
        <v>0</v>
      </c>
      <c r="E813" s="57">
        <v>0</v>
      </c>
      <c r="F813" s="57">
        <f>+ROUND(Q$813+E813,-2)</f>
        <v>0</v>
      </c>
      <c r="G813" s="57">
        <f>+ROUND(Q$813+F813,-2)</f>
        <v>0</v>
      </c>
      <c r="H813" s="57">
        <f>+ROUND(Q$813+G813,-2)</f>
        <v>0</v>
      </c>
      <c r="I813" s="57">
        <f>+ROUND(Q$813+H813,-2)</f>
        <v>0</v>
      </c>
      <c r="J813" s="57">
        <f>+ROUND(Q$813+I813,-2)</f>
        <v>0</v>
      </c>
      <c r="K813" s="57">
        <f>+ROUND(Q$813+J813,-2)</f>
        <v>0</v>
      </c>
      <c r="L813" s="57">
        <f>+ROUND(Q$813+K813,-2)</f>
        <v>0</v>
      </c>
      <c r="M813" s="57">
        <f>+ROUND(Q$813+L813,-2)</f>
        <v>0</v>
      </c>
      <c r="N813" s="57">
        <f>+ROUND(Q$813+M813,-2)</f>
        <v>0</v>
      </c>
      <c r="O813" s="63">
        <f>+ROUND(Q$813+N813,-2)</f>
        <v>0</v>
      </c>
      <c r="P813" s="65">
        <f t="shared" si="214"/>
        <v>0</v>
      </c>
      <c r="Q813" s="133">
        <f t="shared" si="215"/>
        <v>0</v>
      </c>
      <c r="S813" s="65">
        <f t="shared" si="216"/>
        <v>0</v>
      </c>
      <c r="T813" s="134"/>
    </row>
    <row r="814" ht="24.75" customHeight="1" outlineLevel="1" spans="1:20">
      <c r="A814" s="19"/>
      <c r="B814" s="20">
        <v>4129000</v>
      </c>
      <c r="C814" s="21" t="s">
        <v>720</v>
      </c>
      <c r="D814" s="57">
        <f t="shared" ref="D814:O814" si="222">+D815+D816</f>
        <v>0</v>
      </c>
      <c r="E814" s="57">
        <f t="shared" si="222"/>
        <v>0</v>
      </c>
      <c r="F814" s="57">
        <f t="shared" si="222"/>
        <v>0</v>
      </c>
      <c r="G814" s="57">
        <f t="shared" si="222"/>
        <v>0</v>
      </c>
      <c r="H814" s="57">
        <f t="shared" si="222"/>
        <v>0</v>
      </c>
      <c r="I814" s="57">
        <f t="shared" si="222"/>
        <v>0</v>
      </c>
      <c r="J814" s="57">
        <f t="shared" si="222"/>
        <v>0</v>
      </c>
      <c r="K814" s="57">
        <f t="shared" si="222"/>
        <v>0</v>
      </c>
      <c r="L814" s="57">
        <f t="shared" si="222"/>
        <v>0</v>
      </c>
      <c r="M814" s="57">
        <f t="shared" si="222"/>
        <v>0</v>
      </c>
      <c r="N814" s="57">
        <f t="shared" si="222"/>
        <v>0</v>
      </c>
      <c r="O814" s="63">
        <f t="shared" si="222"/>
        <v>0</v>
      </c>
      <c r="P814" s="65">
        <f t="shared" si="214"/>
        <v>0</v>
      </c>
      <c r="Q814" s="133">
        <f t="shared" si="215"/>
        <v>0</v>
      </c>
      <c r="S814" s="65">
        <f t="shared" si="216"/>
        <v>0</v>
      </c>
      <c r="T814" s="134"/>
    </row>
    <row r="815" ht="24.75" customHeight="1" outlineLevel="1" spans="1:20">
      <c r="A815" s="19">
        <v>41307</v>
      </c>
      <c r="B815" s="20">
        <v>4129011</v>
      </c>
      <c r="C815" s="21" t="s">
        <v>721</v>
      </c>
      <c r="D815" s="57">
        <v>0</v>
      </c>
      <c r="E815" s="57">
        <v>0</v>
      </c>
      <c r="F815" s="57">
        <f>+ROUND(Q$815+E815,-2)</f>
        <v>0</v>
      </c>
      <c r="G815" s="57">
        <f>+ROUND(Q$815+F815,-2)</f>
        <v>0</v>
      </c>
      <c r="H815" s="57">
        <f>+ROUND(Q$815+G815,-2)</f>
        <v>0</v>
      </c>
      <c r="I815" s="57">
        <f>+ROUND(Q$815+H815,-2)</f>
        <v>0</v>
      </c>
      <c r="J815" s="57">
        <f>+ROUND(Q$815+I815,-2)</f>
        <v>0</v>
      </c>
      <c r="K815" s="57">
        <f>+ROUND(Q$815+J815,-2)</f>
        <v>0</v>
      </c>
      <c r="L815" s="57">
        <f>+ROUND(Q$815+K815,-2)</f>
        <v>0</v>
      </c>
      <c r="M815" s="57">
        <f>+ROUND(Q$815+L815,-2)</f>
        <v>0</v>
      </c>
      <c r="N815" s="57">
        <f>+ROUND(Q$815+M815,-2)</f>
        <v>0</v>
      </c>
      <c r="O815" s="63">
        <f>+ROUND(Q$815+N815,-2)</f>
        <v>0</v>
      </c>
      <c r="P815" s="65">
        <f t="shared" si="214"/>
        <v>0</v>
      </c>
      <c r="Q815" s="133">
        <f t="shared" si="215"/>
        <v>0</v>
      </c>
      <c r="S815" s="65">
        <f t="shared" si="216"/>
        <v>0</v>
      </c>
      <c r="T815" s="134"/>
    </row>
    <row r="816" ht="24.75" customHeight="1" outlineLevel="1" spans="1:20">
      <c r="A816" s="19">
        <v>41308</v>
      </c>
      <c r="B816" s="20">
        <v>4129012</v>
      </c>
      <c r="C816" s="21" t="s">
        <v>722</v>
      </c>
      <c r="D816" s="57">
        <v>0</v>
      </c>
      <c r="E816" s="57">
        <v>0</v>
      </c>
      <c r="F816" s="57">
        <f>+ROUND(Q$816+E816,-2)</f>
        <v>0</v>
      </c>
      <c r="G816" s="57">
        <f>+ROUND(Q$816+F816,-2)</f>
        <v>0</v>
      </c>
      <c r="H816" s="57">
        <f>+ROUND(Q$816+G816,-2)</f>
        <v>0</v>
      </c>
      <c r="I816" s="57">
        <f>+ROUND(Q$816+H816,-2)</f>
        <v>0</v>
      </c>
      <c r="J816" s="57">
        <f>+ROUND(Q$816+I816,-2)</f>
        <v>0</v>
      </c>
      <c r="K816" s="57">
        <f>+ROUND(Q$816+J816,-2)</f>
        <v>0</v>
      </c>
      <c r="L816" s="57">
        <f>+ROUND(Q$816+K816,-2)</f>
        <v>0</v>
      </c>
      <c r="M816" s="57">
        <f>+ROUND(Q$816+L816,-2)</f>
        <v>0</v>
      </c>
      <c r="N816" s="57">
        <f>+ROUND(Q$816+M816,-2)</f>
        <v>0</v>
      </c>
      <c r="O816" s="63">
        <f>+ROUND(Q$816+N816,-2)</f>
        <v>0</v>
      </c>
      <c r="P816" s="65">
        <f t="shared" si="214"/>
        <v>0</v>
      </c>
      <c r="Q816" s="133">
        <f t="shared" si="215"/>
        <v>0</v>
      </c>
      <c r="S816" s="65">
        <f t="shared" si="216"/>
        <v>0</v>
      </c>
      <c r="T816" s="134"/>
    </row>
    <row r="817" ht="24.75" customHeight="1" outlineLevel="1" spans="1:20">
      <c r="A817" s="19"/>
      <c r="B817" s="20">
        <v>4140000</v>
      </c>
      <c r="C817" s="21" t="s">
        <v>723</v>
      </c>
      <c r="D817" s="57">
        <f t="shared" ref="D817:O817" si="223">+D818+D820+D824</f>
        <v>0</v>
      </c>
      <c r="E817" s="57">
        <f t="shared" si="223"/>
        <v>0</v>
      </c>
      <c r="F817" s="57">
        <f t="shared" si="223"/>
        <v>0</v>
      </c>
      <c r="G817" s="57">
        <f t="shared" si="223"/>
        <v>0</v>
      </c>
      <c r="H817" s="57">
        <f t="shared" si="223"/>
        <v>0</v>
      </c>
      <c r="I817" s="57">
        <f t="shared" si="223"/>
        <v>0</v>
      </c>
      <c r="J817" s="57">
        <f t="shared" si="223"/>
        <v>0</v>
      </c>
      <c r="K817" s="57">
        <f t="shared" si="223"/>
        <v>0</v>
      </c>
      <c r="L817" s="57">
        <f t="shared" si="223"/>
        <v>0</v>
      </c>
      <c r="M817" s="57">
        <f t="shared" si="223"/>
        <v>0</v>
      </c>
      <c r="N817" s="57">
        <f t="shared" si="223"/>
        <v>0</v>
      </c>
      <c r="O817" s="63">
        <f t="shared" si="223"/>
        <v>0</v>
      </c>
      <c r="P817" s="65">
        <f t="shared" si="214"/>
        <v>0</v>
      </c>
      <c r="Q817" s="133">
        <f t="shared" si="215"/>
        <v>0</v>
      </c>
      <c r="S817" s="65">
        <f t="shared" si="216"/>
        <v>0</v>
      </c>
      <c r="T817" s="134"/>
    </row>
    <row r="818" ht="24.75" customHeight="1" outlineLevel="1" spans="1:20">
      <c r="A818" s="19"/>
      <c r="B818" s="20">
        <v>4141000</v>
      </c>
      <c r="C818" s="21" t="s">
        <v>724</v>
      </c>
      <c r="D818" s="57">
        <f t="shared" ref="D818:O818" si="224">+D819</f>
        <v>0</v>
      </c>
      <c r="E818" s="57">
        <f t="shared" si="224"/>
        <v>0</v>
      </c>
      <c r="F818" s="57">
        <f t="shared" si="224"/>
        <v>0</v>
      </c>
      <c r="G818" s="57">
        <f t="shared" si="224"/>
        <v>0</v>
      </c>
      <c r="H818" s="57">
        <f t="shared" si="224"/>
        <v>0</v>
      </c>
      <c r="I818" s="57">
        <f t="shared" si="224"/>
        <v>0</v>
      </c>
      <c r="J818" s="57">
        <f t="shared" si="224"/>
        <v>0</v>
      </c>
      <c r="K818" s="57">
        <f t="shared" si="224"/>
        <v>0</v>
      </c>
      <c r="L818" s="57">
        <f t="shared" si="224"/>
        <v>0</v>
      </c>
      <c r="M818" s="57">
        <f t="shared" si="224"/>
        <v>0</v>
      </c>
      <c r="N818" s="57">
        <f t="shared" si="224"/>
        <v>0</v>
      </c>
      <c r="O818" s="63">
        <f t="shared" si="224"/>
        <v>0</v>
      </c>
      <c r="P818" s="65">
        <f t="shared" si="214"/>
        <v>0</v>
      </c>
      <c r="Q818" s="133">
        <f t="shared" si="215"/>
        <v>0</v>
      </c>
      <c r="S818" s="65">
        <f t="shared" si="216"/>
        <v>0</v>
      </c>
      <c r="T818" s="134"/>
    </row>
    <row r="819" ht="24.75" customHeight="1" outlineLevel="1" spans="1:20">
      <c r="A819" s="19">
        <v>41202</v>
      </c>
      <c r="B819" s="20">
        <v>4141011</v>
      </c>
      <c r="C819" s="21" t="s">
        <v>725</v>
      </c>
      <c r="D819" s="57">
        <v>0</v>
      </c>
      <c r="E819" s="57">
        <v>0</v>
      </c>
      <c r="F819" s="57">
        <f>+ROUND(Q$819+E819,-2)</f>
        <v>0</v>
      </c>
      <c r="G819" s="57">
        <f>+ROUND(Q$819+F819,-2)</f>
        <v>0</v>
      </c>
      <c r="H819" s="57">
        <f>+ROUND(Q$819+G819,-2)</f>
        <v>0</v>
      </c>
      <c r="I819" s="57">
        <f>+ROUND(Q$819+H819,-2)</f>
        <v>0</v>
      </c>
      <c r="J819" s="57">
        <f>+ROUND(Q$819+I819,-2)</f>
        <v>0</v>
      </c>
      <c r="K819" s="57">
        <f>+ROUND(Q$819+J819,-2)</f>
        <v>0</v>
      </c>
      <c r="L819" s="57">
        <f>+ROUND(Q$819+K819,-2)</f>
        <v>0</v>
      </c>
      <c r="M819" s="57">
        <f>+ROUND(Q$819+L819,-2)</f>
        <v>0</v>
      </c>
      <c r="N819" s="57">
        <f>+ROUND(Q$819+M819,-2)</f>
        <v>0</v>
      </c>
      <c r="O819" s="63">
        <f>+ROUND(Q$819+N819,-2)</f>
        <v>0</v>
      </c>
      <c r="P819" s="65">
        <f t="shared" si="214"/>
        <v>0</v>
      </c>
      <c r="Q819" s="133">
        <f t="shared" si="215"/>
        <v>0</v>
      </c>
      <c r="S819" s="65">
        <f t="shared" si="216"/>
        <v>0</v>
      </c>
      <c r="T819" s="134"/>
    </row>
    <row r="820" ht="24.75" customHeight="1" outlineLevel="1" spans="1:20">
      <c r="A820" s="19"/>
      <c r="B820" s="20">
        <v>4142000</v>
      </c>
      <c r="C820" s="21" t="s">
        <v>726</v>
      </c>
      <c r="D820" s="57">
        <f t="shared" ref="D820:O820" si="225">+SUM(D821:D823)</f>
        <v>0</v>
      </c>
      <c r="E820" s="57">
        <f t="shared" si="225"/>
        <v>0</v>
      </c>
      <c r="F820" s="57">
        <f t="shared" si="225"/>
        <v>0</v>
      </c>
      <c r="G820" s="57">
        <f t="shared" si="225"/>
        <v>0</v>
      </c>
      <c r="H820" s="57">
        <f t="shared" si="225"/>
        <v>0</v>
      </c>
      <c r="I820" s="57">
        <f t="shared" si="225"/>
        <v>0</v>
      </c>
      <c r="J820" s="57">
        <f t="shared" si="225"/>
        <v>0</v>
      </c>
      <c r="K820" s="57">
        <f t="shared" si="225"/>
        <v>0</v>
      </c>
      <c r="L820" s="57">
        <f t="shared" si="225"/>
        <v>0</v>
      </c>
      <c r="M820" s="57">
        <f t="shared" si="225"/>
        <v>0</v>
      </c>
      <c r="N820" s="57">
        <f t="shared" si="225"/>
        <v>0</v>
      </c>
      <c r="O820" s="63">
        <f t="shared" si="225"/>
        <v>0</v>
      </c>
      <c r="P820" s="65">
        <f t="shared" si="214"/>
        <v>0</v>
      </c>
      <c r="Q820" s="133">
        <f t="shared" si="215"/>
        <v>0</v>
      </c>
      <c r="S820" s="65">
        <f t="shared" si="216"/>
        <v>0</v>
      </c>
      <c r="T820" s="134"/>
    </row>
    <row r="821" ht="24.75" customHeight="1" outlineLevel="1" spans="1:20">
      <c r="A821" s="19">
        <v>41309</v>
      </c>
      <c r="B821" s="20">
        <v>4142011</v>
      </c>
      <c r="C821" s="21" t="s">
        <v>727</v>
      </c>
      <c r="D821" s="57">
        <v>0</v>
      </c>
      <c r="E821" s="57">
        <v>0</v>
      </c>
      <c r="F821" s="57">
        <f>+ROUND(Q$821+E821,-2)</f>
        <v>0</v>
      </c>
      <c r="G821" s="57">
        <f>+ROUND(Q$821+F821,-2)</f>
        <v>0</v>
      </c>
      <c r="H821" s="57">
        <f>+ROUND(Q$821+G821,-2)</f>
        <v>0</v>
      </c>
      <c r="I821" s="57">
        <f>+ROUND(Q$821+H821,-2)</f>
        <v>0</v>
      </c>
      <c r="J821" s="57">
        <f>+ROUND(Q$821+I821,-2)</f>
        <v>0</v>
      </c>
      <c r="K821" s="57">
        <f>+ROUND(Q$821+J821,-2)</f>
        <v>0</v>
      </c>
      <c r="L821" s="57">
        <f>+ROUND(Q$821+K821,-2)</f>
        <v>0</v>
      </c>
      <c r="M821" s="57">
        <f>+ROUND(Q$821+L821,-2)</f>
        <v>0</v>
      </c>
      <c r="N821" s="57">
        <f>+ROUND(Q$821+M821,-2)</f>
        <v>0</v>
      </c>
      <c r="O821" s="63">
        <f>+ROUND(Q$821+N821,-2)</f>
        <v>0</v>
      </c>
      <c r="P821" s="65">
        <f t="shared" si="214"/>
        <v>0</v>
      </c>
      <c r="Q821" s="133">
        <f t="shared" si="215"/>
        <v>0</v>
      </c>
      <c r="S821" s="65">
        <f t="shared" si="216"/>
        <v>0</v>
      </c>
      <c r="T821" s="134"/>
    </row>
    <row r="822" ht="24.75" customHeight="1" outlineLevel="1" spans="1:20">
      <c r="A822" s="19">
        <v>41310</v>
      </c>
      <c r="B822" s="20">
        <v>4142012</v>
      </c>
      <c r="C822" s="21" t="s">
        <v>728</v>
      </c>
      <c r="D822" s="57">
        <v>0</v>
      </c>
      <c r="E822" s="57">
        <v>0</v>
      </c>
      <c r="F822" s="57">
        <f>+ROUND(Q$822+E822,-2)</f>
        <v>0</v>
      </c>
      <c r="G822" s="57">
        <f>+ROUND(Q$822+F822,-2)</f>
        <v>0</v>
      </c>
      <c r="H822" s="57">
        <f>+ROUND(Q$822+G822,-2)</f>
        <v>0</v>
      </c>
      <c r="I822" s="57">
        <f>+ROUND(Q$822+H822,-2)</f>
        <v>0</v>
      </c>
      <c r="J822" s="57">
        <f>+ROUND(Q$822+I822,-2)</f>
        <v>0</v>
      </c>
      <c r="K822" s="57">
        <f>+ROUND(Q$822+J822,-2)</f>
        <v>0</v>
      </c>
      <c r="L822" s="57">
        <f>+ROUND(Q$822+K822,-2)</f>
        <v>0</v>
      </c>
      <c r="M822" s="57">
        <f>+ROUND(Q$822+L822,-2)</f>
        <v>0</v>
      </c>
      <c r="N822" s="57">
        <f>+ROUND(Q$822+M822,-2)</f>
        <v>0</v>
      </c>
      <c r="O822" s="63">
        <f>+ROUND(Q$822+N822,-2)</f>
        <v>0</v>
      </c>
      <c r="P822" s="65">
        <f t="shared" si="214"/>
        <v>0</v>
      </c>
      <c r="Q822" s="133">
        <f t="shared" si="215"/>
        <v>0</v>
      </c>
      <c r="S822" s="65">
        <f t="shared" si="216"/>
        <v>0</v>
      </c>
      <c r="T822" s="134"/>
    </row>
    <row r="823" ht="24.75" customHeight="1" outlineLevel="1" spans="1:20">
      <c r="A823" s="19">
        <v>41724</v>
      </c>
      <c r="B823" s="20">
        <v>4142013</v>
      </c>
      <c r="C823" s="21" t="s">
        <v>729</v>
      </c>
      <c r="D823" s="57">
        <v>0</v>
      </c>
      <c r="E823" s="57">
        <v>0</v>
      </c>
      <c r="F823" s="57">
        <f>+ROUND(Q$823+E823,-2)</f>
        <v>0</v>
      </c>
      <c r="G823" s="57">
        <f>+ROUND(Q$823+F823,-2)</f>
        <v>0</v>
      </c>
      <c r="H823" s="57">
        <f>+ROUND(Q$823+G823,-2)</f>
        <v>0</v>
      </c>
      <c r="I823" s="57">
        <f>+ROUND(Q$823+H823,-2)</f>
        <v>0</v>
      </c>
      <c r="J823" s="57">
        <f>+ROUND(Q$823+I823,-2)</f>
        <v>0</v>
      </c>
      <c r="K823" s="57">
        <f>+ROUND(Q$823+J823,-2)</f>
        <v>0</v>
      </c>
      <c r="L823" s="57">
        <f>+ROUND(Q$823+K823,-2)</f>
        <v>0</v>
      </c>
      <c r="M823" s="57">
        <f>+ROUND(Q$823+L823,-2)</f>
        <v>0</v>
      </c>
      <c r="N823" s="57">
        <f>+ROUND(Q$823+M823,-2)</f>
        <v>0</v>
      </c>
      <c r="O823" s="63">
        <f>+ROUND(Q$823+N823,-2)</f>
        <v>0</v>
      </c>
      <c r="P823" s="65">
        <f t="shared" si="214"/>
        <v>0</v>
      </c>
      <c r="Q823" s="133">
        <f t="shared" si="215"/>
        <v>0</v>
      </c>
      <c r="S823" s="65">
        <f t="shared" si="216"/>
        <v>0</v>
      </c>
      <c r="T823" s="134"/>
    </row>
    <row r="824" ht="24.75" customHeight="1" outlineLevel="1" spans="1:20">
      <c r="A824" s="19"/>
      <c r="B824" s="20">
        <v>4143000</v>
      </c>
      <c r="C824" s="21" t="s">
        <v>730</v>
      </c>
      <c r="D824" s="57">
        <f t="shared" ref="D824:O824" si="226">+SUM(D825:D837)</f>
        <v>0</v>
      </c>
      <c r="E824" s="57">
        <f t="shared" si="226"/>
        <v>0</v>
      </c>
      <c r="F824" s="57">
        <f t="shared" si="226"/>
        <v>0</v>
      </c>
      <c r="G824" s="57">
        <f t="shared" si="226"/>
        <v>0</v>
      </c>
      <c r="H824" s="57">
        <f t="shared" si="226"/>
        <v>0</v>
      </c>
      <c r="I824" s="57">
        <f t="shared" si="226"/>
        <v>0</v>
      </c>
      <c r="J824" s="57">
        <f t="shared" si="226"/>
        <v>0</v>
      </c>
      <c r="K824" s="57">
        <f t="shared" si="226"/>
        <v>0</v>
      </c>
      <c r="L824" s="57">
        <f t="shared" si="226"/>
        <v>0</v>
      </c>
      <c r="M824" s="57">
        <f t="shared" si="226"/>
        <v>0</v>
      </c>
      <c r="N824" s="57">
        <f t="shared" si="226"/>
        <v>0</v>
      </c>
      <c r="O824" s="63">
        <f t="shared" si="226"/>
        <v>0</v>
      </c>
      <c r="P824" s="65">
        <f t="shared" si="214"/>
        <v>0</v>
      </c>
      <c r="Q824" s="133">
        <f t="shared" si="215"/>
        <v>0</v>
      </c>
      <c r="S824" s="65">
        <f t="shared" si="216"/>
        <v>0</v>
      </c>
      <c r="T824" s="134"/>
    </row>
    <row r="825" ht="24.75" customHeight="1" outlineLevel="1" spans="1:20">
      <c r="A825" s="19">
        <v>41411</v>
      </c>
      <c r="B825" s="20">
        <v>4143011</v>
      </c>
      <c r="C825" s="21" t="s">
        <v>731</v>
      </c>
      <c r="D825" s="57">
        <v>0</v>
      </c>
      <c r="E825" s="57">
        <v>0</v>
      </c>
      <c r="F825" s="57">
        <f>+ROUND(Q$825+E825,-2)</f>
        <v>0</v>
      </c>
      <c r="G825" s="57">
        <f>+ROUND(Q$825+F825,-2)</f>
        <v>0</v>
      </c>
      <c r="H825" s="57">
        <f>+ROUND(Q$825+G825,-2)</f>
        <v>0</v>
      </c>
      <c r="I825" s="57">
        <f>+ROUND(Q$825+H825,-2)</f>
        <v>0</v>
      </c>
      <c r="J825" s="57">
        <f>+ROUND(Q$825+I825,-2)</f>
        <v>0</v>
      </c>
      <c r="K825" s="57">
        <f>+ROUND(Q$825+J825,-2)</f>
        <v>0</v>
      </c>
      <c r="L825" s="57">
        <f>+ROUND(Q$825+K825,-2)</f>
        <v>0</v>
      </c>
      <c r="M825" s="57">
        <f>+ROUND(Q$825+L825,-2)</f>
        <v>0</v>
      </c>
      <c r="N825" s="57">
        <f>+ROUND(Q$825+M825,-2)</f>
        <v>0</v>
      </c>
      <c r="O825" s="63">
        <f>+ROUND(Q$825+N825,-2)</f>
        <v>0</v>
      </c>
      <c r="P825" s="65">
        <f t="shared" si="214"/>
        <v>0</v>
      </c>
      <c r="Q825" s="133">
        <f t="shared" si="215"/>
        <v>0</v>
      </c>
      <c r="S825" s="65">
        <f t="shared" si="216"/>
        <v>0</v>
      </c>
      <c r="T825" s="134"/>
    </row>
    <row r="826" ht="24.75" customHeight="1" outlineLevel="1" spans="1:20">
      <c r="A826" s="19">
        <v>41412</v>
      </c>
      <c r="B826" s="20">
        <v>4143012</v>
      </c>
      <c r="C826" s="21" t="s">
        <v>732</v>
      </c>
      <c r="D826" s="57">
        <v>0</v>
      </c>
      <c r="E826" s="57">
        <v>0</v>
      </c>
      <c r="F826" s="57">
        <f>+ROUND(Q$826+E826,-2)</f>
        <v>0</v>
      </c>
      <c r="G826" s="57">
        <f>+ROUND(Q$826+F826,-2)</f>
        <v>0</v>
      </c>
      <c r="H826" s="57">
        <f>+ROUND(Q$826+G826,-2)</f>
        <v>0</v>
      </c>
      <c r="I826" s="57">
        <f>+ROUND(Q$826+H826,-2)</f>
        <v>0</v>
      </c>
      <c r="J826" s="57">
        <f>+ROUND(Q$826+I826,-2)</f>
        <v>0</v>
      </c>
      <c r="K826" s="57">
        <f>+ROUND(Q$826+J826,-2)</f>
        <v>0</v>
      </c>
      <c r="L826" s="57">
        <f>+ROUND(Q$826+K826,-2)</f>
        <v>0</v>
      </c>
      <c r="M826" s="57">
        <f>+ROUND(Q$826+L826,-2)</f>
        <v>0</v>
      </c>
      <c r="N826" s="57">
        <f>+ROUND(Q$826+M826,-2)</f>
        <v>0</v>
      </c>
      <c r="O826" s="63">
        <f>+ROUND(Q$826+N826,-2)</f>
        <v>0</v>
      </c>
      <c r="P826" s="65">
        <f t="shared" si="214"/>
        <v>0</v>
      </c>
      <c r="Q826" s="133">
        <f t="shared" si="215"/>
        <v>0</v>
      </c>
      <c r="S826" s="65">
        <f t="shared" si="216"/>
        <v>0</v>
      </c>
      <c r="T826" s="134"/>
    </row>
    <row r="827" ht="24.75" customHeight="1" outlineLevel="1" spans="1:20">
      <c r="A827" s="19">
        <v>41413</v>
      </c>
      <c r="B827" s="20">
        <v>4143013</v>
      </c>
      <c r="C827" s="21" t="s">
        <v>733</v>
      </c>
      <c r="D827" s="57">
        <v>0</v>
      </c>
      <c r="E827" s="57">
        <v>0</v>
      </c>
      <c r="F827" s="57">
        <f>+ROUND(Q$827+E827,-2)</f>
        <v>0</v>
      </c>
      <c r="G827" s="57">
        <f>+ROUND(Q$827+F827,-2)</f>
        <v>0</v>
      </c>
      <c r="H827" s="57">
        <f>+ROUND(Q$827+G827,-2)</f>
        <v>0</v>
      </c>
      <c r="I827" s="57">
        <f>+ROUND(Q$827+H827,-2)</f>
        <v>0</v>
      </c>
      <c r="J827" s="57">
        <f>+ROUND(Q$827+I827,-2)</f>
        <v>0</v>
      </c>
      <c r="K827" s="57">
        <f>+ROUND(Q$827+J827,-2)</f>
        <v>0</v>
      </c>
      <c r="L827" s="57">
        <f>+ROUND(Q$827+K827,-2)</f>
        <v>0</v>
      </c>
      <c r="M827" s="57">
        <f>+ROUND(Q$827+L827,-2)</f>
        <v>0</v>
      </c>
      <c r="N827" s="57">
        <f>+ROUND(Q$827+M827,-2)</f>
        <v>0</v>
      </c>
      <c r="O827" s="63">
        <f>+ROUND(Q$827+N827,-2)</f>
        <v>0</v>
      </c>
      <c r="P827" s="65">
        <f t="shared" si="214"/>
        <v>0</v>
      </c>
      <c r="Q827" s="133">
        <f t="shared" si="215"/>
        <v>0</v>
      </c>
      <c r="S827" s="65">
        <f t="shared" si="216"/>
        <v>0</v>
      </c>
      <c r="T827" s="134"/>
    </row>
    <row r="828" ht="24.75" customHeight="1" outlineLevel="1" spans="1:20">
      <c r="A828" s="19">
        <v>41414</v>
      </c>
      <c r="B828" s="20">
        <v>4143014</v>
      </c>
      <c r="C828" s="21" t="s">
        <v>734</v>
      </c>
      <c r="D828" s="57">
        <v>0</v>
      </c>
      <c r="E828" s="57">
        <v>0</v>
      </c>
      <c r="F828" s="57">
        <f>+ROUND(Q$828+E828,-2)</f>
        <v>0</v>
      </c>
      <c r="G828" s="57">
        <f>+ROUND(Q$828+F828,-2)</f>
        <v>0</v>
      </c>
      <c r="H828" s="57">
        <f>+ROUND(Q$828+G828,-2)</f>
        <v>0</v>
      </c>
      <c r="I828" s="57">
        <f>+ROUND(Q$828+H828,-2)</f>
        <v>0</v>
      </c>
      <c r="J828" s="57">
        <f>+ROUND(Q$828+I828,-2)</f>
        <v>0</v>
      </c>
      <c r="K828" s="57">
        <f>+ROUND(Q$828+J828,-2)</f>
        <v>0</v>
      </c>
      <c r="L828" s="57">
        <f>+ROUND(Q$828+K828,-2)</f>
        <v>0</v>
      </c>
      <c r="M828" s="57">
        <f>+ROUND(Q$828+L828,-2)</f>
        <v>0</v>
      </c>
      <c r="N828" s="57">
        <f>+ROUND(Q$828+M828,-2)</f>
        <v>0</v>
      </c>
      <c r="O828" s="63">
        <f>+ROUND(Q$828+N828,-2)</f>
        <v>0</v>
      </c>
      <c r="P828" s="65">
        <f t="shared" si="214"/>
        <v>0</v>
      </c>
      <c r="Q828" s="133">
        <f t="shared" si="215"/>
        <v>0</v>
      </c>
      <c r="S828" s="65">
        <f t="shared" si="216"/>
        <v>0</v>
      </c>
      <c r="T828" s="134"/>
    </row>
    <row r="829" ht="24.75" customHeight="1" outlineLevel="1" spans="1:20">
      <c r="A829" s="19">
        <v>41415</v>
      </c>
      <c r="B829" s="20">
        <v>4143015</v>
      </c>
      <c r="C829" s="21" t="s">
        <v>735</v>
      </c>
      <c r="D829" s="57">
        <v>0</v>
      </c>
      <c r="E829" s="57">
        <v>0</v>
      </c>
      <c r="F829" s="57">
        <f>+ROUND(Q$829+E829,-2)</f>
        <v>0</v>
      </c>
      <c r="G829" s="57">
        <f>+ROUND(Q$829+F829,-2)</f>
        <v>0</v>
      </c>
      <c r="H829" s="57">
        <f>+ROUND(Q$829+G829,-2)</f>
        <v>0</v>
      </c>
      <c r="I829" s="57">
        <f>+ROUND(Q$829+H829,-2)</f>
        <v>0</v>
      </c>
      <c r="J829" s="57">
        <f>+ROUND(Q$829+I829,-2)</f>
        <v>0</v>
      </c>
      <c r="K829" s="57">
        <f>+ROUND(Q$829+J829,-2)</f>
        <v>0</v>
      </c>
      <c r="L829" s="57">
        <f>+ROUND(Q$829+K829,-2)</f>
        <v>0</v>
      </c>
      <c r="M829" s="57">
        <f>+ROUND(Q$829+L829,-2)</f>
        <v>0</v>
      </c>
      <c r="N829" s="57">
        <f>+ROUND(Q$829+M829,-2)</f>
        <v>0</v>
      </c>
      <c r="O829" s="63">
        <f>+ROUND(Q$829+N829,-2)</f>
        <v>0</v>
      </c>
      <c r="P829" s="65">
        <f t="shared" si="214"/>
        <v>0</v>
      </c>
      <c r="Q829" s="133">
        <f t="shared" si="215"/>
        <v>0</v>
      </c>
      <c r="S829" s="65">
        <f t="shared" si="216"/>
        <v>0</v>
      </c>
      <c r="T829" s="134"/>
    </row>
    <row r="830" ht="24.75" customHeight="1" outlineLevel="1" spans="1:20">
      <c r="A830" s="19">
        <v>41419</v>
      </c>
      <c r="B830" s="20">
        <v>4143016</v>
      </c>
      <c r="C830" s="21" t="s">
        <v>736</v>
      </c>
      <c r="D830" s="57">
        <v>0</v>
      </c>
      <c r="E830" s="57">
        <v>0</v>
      </c>
      <c r="F830" s="57">
        <f>+ROUND(Q$830+E830,-2)</f>
        <v>0</v>
      </c>
      <c r="G830" s="57">
        <f>+ROUND(Q$830+F830,-2)</f>
        <v>0</v>
      </c>
      <c r="H830" s="57">
        <f>+ROUND(Q$830+G830,-2)</f>
        <v>0</v>
      </c>
      <c r="I830" s="57">
        <f>+ROUND(Q$830+H830,-2)</f>
        <v>0</v>
      </c>
      <c r="J830" s="57">
        <f>+ROUND(Q$830+I830,-2)</f>
        <v>0</v>
      </c>
      <c r="K830" s="57">
        <f>+ROUND(Q$830+J830,-2)</f>
        <v>0</v>
      </c>
      <c r="L830" s="57">
        <f>+ROUND(Q$830+K830,-2)</f>
        <v>0</v>
      </c>
      <c r="M830" s="57">
        <f>+ROUND(Q$830+L830,-2)</f>
        <v>0</v>
      </c>
      <c r="N830" s="57">
        <f>+ROUND(Q$830+M830,-2)</f>
        <v>0</v>
      </c>
      <c r="O830" s="63">
        <f>+ROUND(Q$830+N830,-2)</f>
        <v>0</v>
      </c>
      <c r="P830" s="65">
        <f t="shared" si="214"/>
        <v>0</v>
      </c>
      <c r="Q830" s="133">
        <f t="shared" si="215"/>
        <v>0</v>
      </c>
      <c r="S830" s="65">
        <f t="shared" si="216"/>
        <v>0</v>
      </c>
      <c r="T830" s="134"/>
    </row>
    <row r="831" ht="24.75" customHeight="1" outlineLevel="1" spans="1:20">
      <c r="A831" s="19">
        <v>41421</v>
      </c>
      <c r="B831" s="20">
        <v>4143017</v>
      </c>
      <c r="C831" s="21" t="s">
        <v>737</v>
      </c>
      <c r="D831" s="57">
        <v>0</v>
      </c>
      <c r="E831" s="57">
        <v>0</v>
      </c>
      <c r="F831" s="57">
        <f>+ROUND(Q$831+E831,-2)</f>
        <v>0</v>
      </c>
      <c r="G831" s="57">
        <f>+ROUND(Q$831+F831,-2)</f>
        <v>0</v>
      </c>
      <c r="H831" s="57">
        <f>+ROUND(Q$831+G831,-2)</f>
        <v>0</v>
      </c>
      <c r="I831" s="57">
        <f>+ROUND(Q$831+H831,-2)</f>
        <v>0</v>
      </c>
      <c r="J831" s="57">
        <f>+ROUND(Q$831+I831,-2)</f>
        <v>0</v>
      </c>
      <c r="K831" s="57">
        <f>+ROUND(Q$831+J831,-2)</f>
        <v>0</v>
      </c>
      <c r="L831" s="57">
        <f>+ROUND(Q$831+K831,-2)</f>
        <v>0</v>
      </c>
      <c r="M831" s="57">
        <f>+ROUND(Q$831+L831,-2)</f>
        <v>0</v>
      </c>
      <c r="N831" s="57">
        <f>+ROUND(Q$831+M831,-2)</f>
        <v>0</v>
      </c>
      <c r="O831" s="63">
        <f>+ROUND(Q$831+N831,-2)</f>
        <v>0</v>
      </c>
      <c r="P831" s="65">
        <f t="shared" si="214"/>
        <v>0</v>
      </c>
      <c r="Q831" s="133">
        <f t="shared" si="215"/>
        <v>0</v>
      </c>
      <c r="S831" s="65">
        <f t="shared" si="216"/>
        <v>0</v>
      </c>
      <c r="T831" s="134"/>
    </row>
    <row r="832" ht="24.75" customHeight="1" outlineLevel="1" spans="1:20">
      <c r="A832" s="19">
        <v>41422</v>
      </c>
      <c r="B832" s="20">
        <v>4143018</v>
      </c>
      <c r="C832" s="21" t="s">
        <v>738</v>
      </c>
      <c r="D832" s="57">
        <v>0</v>
      </c>
      <c r="E832" s="57">
        <v>0</v>
      </c>
      <c r="F832" s="57">
        <f>+ROUND(Q$832+E832,-2)</f>
        <v>0</v>
      </c>
      <c r="G832" s="57">
        <f>+ROUND(Q$832+F832,-2)</f>
        <v>0</v>
      </c>
      <c r="H832" s="57">
        <f>+ROUND(Q$832+G832,-2)</f>
        <v>0</v>
      </c>
      <c r="I832" s="57">
        <f>+ROUND(Q$832+H832,-2)</f>
        <v>0</v>
      </c>
      <c r="J832" s="57">
        <f>+ROUND(Q$832+I832,-2)</f>
        <v>0</v>
      </c>
      <c r="K832" s="57">
        <f>+ROUND(Q$832+J832,-2)</f>
        <v>0</v>
      </c>
      <c r="L832" s="57">
        <f>+ROUND(Q$832+K832,-2)</f>
        <v>0</v>
      </c>
      <c r="M832" s="57">
        <f>+ROUND(Q$832+L832,-2)</f>
        <v>0</v>
      </c>
      <c r="N832" s="57">
        <f>+ROUND(Q$832+M832,-2)</f>
        <v>0</v>
      </c>
      <c r="O832" s="63">
        <f>+ROUND(Q$832+N832,-2)</f>
        <v>0</v>
      </c>
      <c r="P832" s="65">
        <f t="shared" si="214"/>
        <v>0</v>
      </c>
      <c r="Q832" s="133">
        <f t="shared" si="215"/>
        <v>0</v>
      </c>
      <c r="S832" s="65">
        <f t="shared" si="216"/>
        <v>0</v>
      </c>
      <c r="T832" s="134"/>
    </row>
    <row r="833" ht="24.75" customHeight="1" outlineLevel="1" spans="1:20">
      <c r="A833" s="19">
        <v>41423</v>
      </c>
      <c r="B833" s="20">
        <v>4143021</v>
      </c>
      <c r="C833" s="21" t="s">
        <v>739</v>
      </c>
      <c r="D833" s="57">
        <v>0</v>
      </c>
      <c r="E833" s="57">
        <v>0</v>
      </c>
      <c r="F833" s="57">
        <f>+ROUND(Q$833+E833,-2)</f>
        <v>0</v>
      </c>
      <c r="G833" s="57">
        <f>+ROUND(Q$833+F833,-2)</f>
        <v>0</v>
      </c>
      <c r="H833" s="57">
        <f>+ROUND(Q$833+G833,-2)</f>
        <v>0</v>
      </c>
      <c r="I833" s="57">
        <f>+ROUND(Q$833+H833,-2)</f>
        <v>0</v>
      </c>
      <c r="J833" s="57">
        <f>+ROUND(Q$833+I833,-2)</f>
        <v>0</v>
      </c>
      <c r="K833" s="57">
        <f>+ROUND(Q$833+J833,-2)</f>
        <v>0</v>
      </c>
      <c r="L833" s="57">
        <f>+ROUND(Q$833+K833,-2)</f>
        <v>0</v>
      </c>
      <c r="M833" s="57">
        <f>+ROUND(Q$833+L833,-2)</f>
        <v>0</v>
      </c>
      <c r="N833" s="57">
        <f>+ROUND(Q$833+M833,-2)</f>
        <v>0</v>
      </c>
      <c r="O833" s="63">
        <f>+ROUND(Q$833+N833,-2)</f>
        <v>0</v>
      </c>
      <c r="P833" s="65">
        <f t="shared" si="214"/>
        <v>0</v>
      </c>
      <c r="Q833" s="133">
        <f t="shared" si="215"/>
        <v>0</v>
      </c>
      <c r="S833" s="65">
        <f t="shared" si="216"/>
        <v>0</v>
      </c>
      <c r="T833" s="134"/>
    </row>
    <row r="834" ht="24.75" customHeight="1" outlineLevel="1" spans="1:20">
      <c r="A834" s="19">
        <v>41424</v>
      </c>
      <c r="B834" s="20">
        <v>4143022</v>
      </c>
      <c r="C834" s="21" t="s">
        <v>740</v>
      </c>
      <c r="D834" s="57">
        <v>0</v>
      </c>
      <c r="E834" s="57">
        <v>0</v>
      </c>
      <c r="F834" s="57">
        <f>+ROUND(Q$834+E834,-2)</f>
        <v>0</v>
      </c>
      <c r="G834" s="57">
        <f>+ROUND(Q$834+F834,-2)</f>
        <v>0</v>
      </c>
      <c r="H834" s="57">
        <f>+ROUND(Q$834+G834,-2)</f>
        <v>0</v>
      </c>
      <c r="I834" s="57">
        <f>+ROUND(Q$834+H834,-2)</f>
        <v>0</v>
      </c>
      <c r="J834" s="57">
        <f>+ROUND(Q$834+I834,-2)</f>
        <v>0</v>
      </c>
      <c r="K834" s="57">
        <f>+ROUND(Q$834+J834,-2)</f>
        <v>0</v>
      </c>
      <c r="L834" s="57">
        <f>+ROUND(Q$834+K834,-2)</f>
        <v>0</v>
      </c>
      <c r="M834" s="57">
        <f>+ROUND(Q$834+L834,-2)</f>
        <v>0</v>
      </c>
      <c r="N834" s="57">
        <f>+ROUND(Q$834+M834,-2)</f>
        <v>0</v>
      </c>
      <c r="O834" s="63">
        <f>+ROUND(Q$834+N834,-2)</f>
        <v>0</v>
      </c>
      <c r="P834" s="65">
        <f t="shared" si="214"/>
        <v>0</v>
      </c>
      <c r="Q834" s="133">
        <f t="shared" si="215"/>
        <v>0</v>
      </c>
      <c r="S834" s="65">
        <f t="shared" si="216"/>
        <v>0</v>
      </c>
      <c r="T834" s="134"/>
    </row>
    <row r="835" ht="24.75" customHeight="1" outlineLevel="1" spans="1:20">
      <c r="A835" s="19">
        <v>41425</v>
      </c>
      <c r="B835" s="20">
        <v>4143025</v>
      </c>
      <c r="C835" s="21" t="s">
        <v>741</v>
      </c>
      <c r="D835" s="57">
        <v>0</v>
      </c>
      <c r="E835" s="57">
        <v>0</v>
      </c>
      <c r="F835" s="57">
        <f>+ROUND(Q$835+E835,-2)</f>
        <v>0</v>
      </c>
      <c r="G835" s="57">
        <f>+ROUND(Q$835+F835,-2)</f>
        <v>0</v>
      </c>
      <c r="H835" s="57">
        <f>+ROUND(Q$835+G835,-2)</f>
        <v>0</v>
      </c>
      <c r="I835" s="57">
        <f>+ROUND(Q$835+H835,-2)</f>
        <v>0</v>
      </c>
      <c r="J835" s="57">
        <f>+ROUND(Q$835+I835,-2)</f>
        <v>0</v>
      </c>
      <c r="K835" s="57">
        <f>+ROUND(Q$835+J835,-2)</f>
        <v>0</v>
      </c>
      <c r="L835" s="57">
        <f>+ROUND(Q$835+K835,-2)</f>
        <v>0</v>
      </c>
      <c r="M835" s="57">
        <f>+ROUND(Q$835+L835,-2)</f>
        <v>0</v>
      </c>
      <c r="N835" s="57">
        <f>+ROUND(Q$835+M835,-2)</f>
        <v>0</v>
      </c>
      <c r="O835" s="63">
        <f>+ROUND(Q$835+N835,-2)</f>
        <v>0</v>
      </c>
      <c r="P835" s="65">
        <f t="shared" si="214"/>
        <v>0</v>
      </c>
      <c r="Q835" s="133">
        <f t="shared" si="215"/>
        <v>0</v>
      </c>
      <c r="S835" s="65">
        <f t="shared" si="216"/>
        <v>0</v>
      </c>
      <c r="T835" s="134"/>
    </row>
    <row r="836" ht="24.75" customHeight="1" outlineLevel="1" spans="1:20">
      <c r="A836" s="19">
        <v>41429</v>
      </c>
      <c r="B836" s="20">
        <v>4143029</v>
      </c>
      <c r="C836" s="21" t="s">
        <v>736</v>
      </c>
      <c r="D836" s="57">
        <v>0</v>
      </c>
      <c r="E836" s="57">
        <v>0</v>
      </c>
      <c r="F836" s="57">
        <f>+ROUND(Q$836+E836,-2)</f>
        <v>0</v>
      </c>
      <c r="G836" s="57">
        <f>+ROUND(Q$836+F836,-2)</f>
        <v>0</v>
      </c>
      <c r="H836" s="57">
        <f>+ROUND(Q$836+G836,-2)</f>
        <v>0</v>
      </c>
      <c r="I836" s="57">
        <f>+ROUND(Q$836+H836,-2)</f>
        <v>0</v>
      </c>
      <c r="J836" s="57">
        <f>+ROUND(Q$836+I836,-2)</f>
        <v>0</v>
      </c>
      <c r="K836" s="57">
        <f>+ROUND(Q$836+J836,-2)</f>
        <v>0</v>
      </c>
      <c r="L836" s="57">
        <f>+ROUND(Q$836+K836,-2)</f>
        <v>0</v>
      </c>
      <c r="M836" s="57">
        <f>+ROUND(Q$836+L836,-2)</f>
        <v>0</v>
      </c>
      <c r="N836" s="57">
        <f>+ROUND(Q$836+M836,-2)</f>
        <v>0</v>
      </c>
      <c r="O836" s="63">
        <f>+ROUND(Q$836+N836,-2)</f>
        <v>0</v>
      </c>
      <c r="P836" s="65">
        <f t="shared" si="214"/>
        <v>0</v>
      </c>
      <c r="Q836" s="133">
        <f t="shared" si="215"/>
        <v>0</v>
      </c>
      <c r="S836" s="65">
        <f t="shared" si="216"/>
        <v>0</v>
      </c>
      <c r="T836" s="134"/>
    </row>
    <row r="837" ht="24.75" customHeight="1" outlineLevel="1" spans="1:20">
      <c r="A837" s="19">
        <v>41751</v>
      </c>
      <c r="B837" s="20">
        <v>4143031</v>
      </c>
      <c r="C837" s="21" t="s">
        <v>729</v>
      </c>
      <c r="D837" s="57">
        <v>0</v>
      </c>
      <c r="E837" s="57">
        <v>0</v>
      </c>
      <c r="F837" s="57">
        <f>+ROUND(Q$837+E837,-2)</f>
        <v>0</v>
      </c>
      <c r="G837" s="57">
        <f>+ROUND(Q$837+F837,-2)</f>
        <v>0</v>
      </c>
      <c r="H837" s="57">
        <f>+ROUND(Q$837+G837,-2)</f>
        <v>0</v>
      </c>
      <c r="I837" s="57">
        <f>+ROUND(Q$837+H837,-2)</f>
        <v>0</v>
      </c>
      <c r="J837" s="57">
        <f>+ROUND(Q$837+I837,-2)</f>
        <v>0</v>
      </c>
      <c r="K837" s="57">
        <f>+ROUND(Q$837+J837,-2)</f>
        <v>0</v>
      </c>
      <c r="L837" s="57">
        <f>+ROUND(Q$837+K837,-2)</f>
        <v>0</v>
      </c>
      <c r="M837" s="57">
        <f>+ROUND(Q$837+L837,-2)</f>
        <v>0</v>
      </c>
      <c r="N837" s="57">
        <f>+ROUND(Q$837+M837,-2)</f>
        <v>0</v>
      </c>
      <c r="O837" s="63">
        <f>+ROUND(Q$837+N837,-2)</f>
        <v>0</v>
      </c>
      <c r="P837" s="65">
        <f t="shared" si="214"/>
        <v>0</v>
      </c>
      <c r="Q837" s="133">
        <f t="shared" si="215"/>
        <v>0</v>
      </c>
      <c r="S837" s="65">
        <f t="shared" si="216"/>
        <v>0</v>
      </c>
      <c r="T837" s="134"/>
    </row>
    <row r="838" ht="24.75" customHeight="1" outlineLevel="1" spans="1:20">
      <c r="A838" s="19"/>
      <c r="B838" s="20">
        <v>4150000</v>
      </c>
      <c r="C838" s="21" t="s">
        <v>742</v>
      </c>
      <c r="D838" s="57">
        <f>+D839+D844</f>
        <v>13382861.321</v>
      </c>
      <c r="E838" s="57">
        <f>+E839+E844</f>
        <v>25722602.711</v>
      </c>
      <c r="F838" s="57">
        <f t="shared" ref="F838:O838" si="227">+F839+F844</f>
        <v>34401755.699</v>
      </c>
      <c r="G838" s="57">
        <f t="shared" si="227"/>
        <v>42665655.699</v>
      </c>
      <c r="H838" s="57">
        <f t="shared" si="227"/>
        <v>50848755.699</v>
      </c>
      <c r="I838" s="57">
        <f t="shared" si="227"/>
        <v>59054255.699</v>
      </c>
      <c r="J838" s="57">
        <f t="shared" si="227"/>
        <v>67282255.699</v>
      </c>
      <c r="K838" s="57">
        <f t="shared" si="227"/>
        <v>75532055.699</v>
      </c>
      <c r="L838" s="57">
        <f t="shared" si="227"/>
        <v>84235855.699</v>
      </c>
      <c r="M838" s="57">
        <f t="shared" si="227"/>
        <v>92817155.699</v>
      </c>
      <c r="N838" s="57">
        <f t="shared" si="227"/>
        <v>101395555.699</v>
      </c>
      <c r="O838" s="63">
        <f t="shared" si="227"/>
        <v>109868755.699</v>
      </c>
      <c r="P838" s="65">
        <f t="shared" si="214"/>
        <v>0</v>
      </c>
      <c r="Q838" s="133"/>
      <c r="S838" s="65">
        <f t="shared" si="216"/>
        <v>0</v>
      </c>
      <c r="T838" s="134"/>
    </row>
    <row r="839" ht="24.75" customHeight="1" outlineLevel="1" spans="1:20">
      <c r="A839" s="19"/>
      <c r="B839" s="20">
        <v>4151000</v>
      </c>
      <c r="C839" s="21" t="s">
        <v>743</v>
      </c>
      <c r="D839" s="57">
        <f t="shared" ref="D839:O839" si="228">+SUM(D840:D843)</f>
        <v>0</v>
      </c>
      <c r="E839" s="57">
        <f t="shared" si="228"/>
        <v>0</v>
      </c>
      <c r="F839" s="57">
        <f t="shared" si="228"/>
        <v>0</v>
      </c>
      <c r="G839" s="57">
        <f t="shared" si="228"/>
        <v>0</v>
      </c>
      <c r="H839" s="57">
        <f t="shared" si="228"/>
        <v>0</v>
      </c>
      <c r="I839" s="57">
        <f t="shared" si="228"/>
        <v>0</v>
      </c>
      <c r="J839" s="57">
        <f t="shared" si="228"/>
        <v>0</v>
      </c>
      <c r="K839" s="57">
        <f t="shared" si="228"/>
        <v>0</v>
      </c>
      <c r="L839" s="57">
        <f t="shared" si="228"/>
        <v>0</v>
      </c>
      <c r="M839" s="57">
        <f t="shared" si="228"/>
        <v>0</v>
      </c>
      <c r="N839" s="57">
        <f t="shared" si="228"/>
        <v>0</v>
      </c>
      <c r="O839" s="63">
        <f t="shared" si="228"/>
        <v>0</v>
      </c>
      <c r="P839" s="65">
        <f t="shared" si="214"/>
        <v>0</v>
      </c>
      <c r="Q839" s="137" t="s">
        <v>744</v>
      </c>
      <c r="S839" s="65">
        <f t="shared" si="216"/>
        <v>0</v>
      </c>
      <c r="T839" s="134"/>
    </row>
    <row r="840" ht="24.75" customHeight="1" outlineLevel="1" spans="1:20">
      <c r="A840" s="19">
        <v>41312</v>
      </c>
      <c r="B840" s="20">
        <v>4151011</v>
      </c>
      <c r="C840" s="21" t="s">
        <v>745</v>
      </c>
      <c r="D840" s="57">
        <v>0</v>
      </c>
      <c r="E840" s="57">
        <v>0</v>
      </c>
      <c r="F840" s="57">
        <v>0</v>
      </c>
      <c r="G840" s="57">
        <v>0</v>
      </c>
      <c r="H840" s="57">
        <v>0</v>
      </c>
      <c r="I840" s="57">
        <v>0</v>
      </c>
      <c r="J840" s="57">
        <v>0</v>
      </c>
      <c r="K840" s="57">
        <v>0</v>
      </c>
      <c r="L840" s="57">
        <v>0</v>
      </c>
      <c r="M840" s="57">
        <v>0</v>
      </c>
      <c r="N840" s="57">
        <v>0</v>
      </c>
      <c r="O840" s="63">
        <v>0</v>
      </c>
      <c r="P840" s="135">
        <f t="shared" si="214"/>
        <v>0</v>
      </c>
      <c r="Q840" s="138">
        <f>IFERROR(IF((E840/(+VLOOKUP(P840,B$166:O$215,4,FALSE))*12/2)*100&lt;9,9,IF(E840/(+VLOOKUP(P840,B$166:O$215,4,FALSE))*12/2*100&gt;13,13,E840/(+VLOOKUP(P840,B$166:O$215,4,FALSE))*12/2*100)),0)</f>
        <v>0</v>
      </c>
      <c r="S840" s="65">
        <f t="shared" si="216"/>
        <v>0</v>
      </c>
      <c r="T840" s="134"/>
    </row>
    <row r="841" ht="24.75" customHeight="1" outlineLevel="1" spans="1:20">
      <c r="A841" s="19">
        <v>41725</v>
      </c>
      <c r="B841" s="20">
        <v>4151012</v>
      </c>
      <c r="C841" s="21" t="s">
        <v>746</v>
      </c>
      <c r="D841" s="57">
        <v>0</v>
      </c>
      <c r="E841" s="57">
        <v>0</v>
      </c>
      <c r="F841" s="57">
        <v>0</v>
      </c>
      <c r="G841" s="57">
        <v>0</v>
      </c>
      <c r="H841" s="57">
        <v>0</v>
      </c>
      <c r="I841" s="57">
        <v>0</v>
      </c>
      <c r="J841" s="57">
        <v>0</v>
      </c>
      <c r="K841" s="57">
        <v>0</v>
      </c>
      <c r="L841" s="57">
        <v>0</v>
      </c>
      <c r="M841" s="57">
        <v>0</v>
      </c>
      <c r="N841" s="57">
        <v>0</v>
      </c>
      <c r="O841" s="63">
        <v>0</v>
      </c>
      <c r="P841" s="135">
        <f t="shared" si="214"/>
        <v>0</v>
      </c>
      <c r="Q841" s="138">
        <f>IFERROR(IF((E841/(+VLOOKUP(P841,B$166:O$215,4,FALSE))*12/2)*100&lt;9,9,IF(E841/(+VLOOKUP(P841,B$166:O$215,4,FALSE))*12/2*100&gt;13,13,E841/(+VLOOKUP(P841,B$166:O$215,4,FALSE))*12/2*100)),0)</f>
        <v>0</v>
      </c>
      <c r="S841" s="65">
        <f t="shared" si="216"/>
        <v>0</v>
      </c>
      <c r="T841" s="134"/>
    </row>
    <row r="842" ht="24.75" customHeight="1" outlineLevel="1" spans="1:20">
      <c r="A842" s="19">
        <v>41752</v>
      </c>
      <c r="B842" s="20">
        <v>4151013</v>
      </c>
      <c r="C842" s="21" t="s">
        <v>746</v>
      </c>
      <c r="D842" s="57">
        <v>0</v>
      </c>
      <c r="E842" s="57">
        <v>0</v>
      </c>
      <c r="F842" s="57">
        <v>0</v>
      </c>
      <c r="G842" s="57">
        <v>0</v>
      </c>
      <c r="H842" s="57">
        <v>0</v>
      </c>
      <c r="I842" s="57">
        <v>0</v>
      </c>
      <c r="J842" s="57">
        <v>0</v>
      </c>
      <c r="K842" s="57">
        <v>0</v>
      </c>
      <c r="L842" s="57">
        <v>0</v>
      </c>
      <c r="M842" s="57">
        <v>0</v>
      </c>
      <c r="N842" s="57">
        <v>0</v>
      </c>
      <c r="O842" s="63">
        <v>0</v>
      </c>
      <c r="P842" s="135">
        <f t="shared" si="214"/>
        <v>0</v>
      </c>
      <c r="Q842" s="138">
        <f>IFERROR(IF((E842/(+VLOOKUP(P842,B$166:O$215,4,FALSE))*12/2)*100&lt;9,9,IF(E842/(+VLOOKUP(P842,B$166:O$215,4,FALSE))*12/2*100&gt;13,13,E842/(+VLOOKUP(P842,B$166:O$215,4,FALSE))*12/2*100)),0)</f>
        <v>0</v>
      </c>
      <c r="S842" s="65">
        <f t="shared" si="216"/>
        <v>0</v>
      </c>
      <c r="T842" s="134"/>
    </row>
    <row r="843" ht="24.75" customHeight="1" outlineLevel="1" spans="1:20">
      <c r="A843" s="19">
        <v>41469</v>
      </c>
      <c r="B843" s="20">
        <v>4151014</v>
      </c>
      <c r="C843" s="21" t="s">
        <v>747</v>
      </c>
      <c r="D843" s="57">
        <v>0</v>
      </c>
      <c r="E843" s="57">
        <v>0</v>
      </c>
      <c r="F843" s="57">
        <f>+ROUND(VLOOKUP(P$843,B$162:O$215,5,FALSE)*Q$843/1200+E843,-2)</f>
        <v>0</v>
      </c>
      <c r="G843" s="57">
        <f>+ROUND(VLOOKUP(P$843,B$162:O$215,6,FALSE)*Q$843/1200+F843,-2)</f>
        <v>0</v>
      </c>
      <c r="H843" s="57">
        <f>+ROUND(VLOOKUP(P$843,B$162:O$215,7,FALSE)*Q$843/1200+G843,-2)</f>
        <v>0</v>
      </c>
      <c r="I843" s="57">
        <f>+ROUND(VLOOKUP(P$843,B$162:O$215,8,FALSE)*Q$843/1200+H843,-2)</f>
        <v>0</v>
      </c>
      <c r="J843" s="57">
        <f>+ROUND(VLOOKUP(P$843,B$162:O$215,9,FALSE)*Q$843/1200+I843,-2)</f>
        <v>0</v>
      </c>
      <c r="K843" s="57">
        <f>+ROUND(VLOOKUP(P$843,B$162:O$215,10,FALSE)*Q$843/1200+J843,-2)</f>
        <v>0</v>
      </c>
      <c r="L843" s="57">
        <f>+ROUND(VLOOKUP(P$843,B$162:O$215,11,FALSE)*Q$843/1200+K843,-2)</f>
        <v>0</v>
      </c>
      <c r="M843" s="57">
        <f>+ROUND(VLOOKUP(P$843,B$162:O$215,12,FALSE)*Q$843/1200+L843,-2)</f>
        <v>0</v>
      </c>
      <c r="N843" s="57">
        <f>+ROUND(VLOOKUP(P$843,B$162:O$215,13,FALSE)*Q$843/1200+M843,-2)</f>
        <v>0</v>
      </c>
      <c r="O843" s="63">
        <f>+ROUND(VLOOKUP(P$843,B$162:O$215,14,FALSE)*Q$843/1200+N843,-2)</f>
        <v>0</v>
      </c>
      <c r="P843" s="136">
        <v>1454214</v>
      </c>
      <c r="Q843" s="138">
        <f>IFERROR(IF((E843/(+VLOOKUP(P843,B$166:O$215,4,FALSE))*12/2)*100&lt;9,9,IF(E843/(+VLOOKUP(P843,B$166:O$215,4,FALSE))*12/2*100&gt;13,13,E843/(+VLOOKUP(P843,B$166:O$215,4,FALSE))*12/2*100)),0)</f>
        <v>0</v>
      </c>
      <c r="S843" s="65">
        <f t="shared" si="216"/>
        <v>0</v>
      </c>
      <c r="T843" s="134"/>
    </row>
    <row r="844" ht="24.75" customHeight="1" outlineLevel="1" spans="1:20">
      <c r="A844" s="19"/>
      <c r="B844" s="20">
        <v>4152000</v>
      </c>
      <c r="C844" s="21" t="s">
        <v>748</v>
      </c>
      <c r="D844" s="57">
        <f>+SUM(D845:D895)</f>
        <v>13382861.321</v>
      </c>
      <c r="E844" s="57">
        <f t="shared" ref="E844:O844" si="229">+SUM(E845:E895)</f>
        <v>25722602.711</v>
      </c>
      <c r="F844" s="57">
        <f t="shared" si="229"/>
        <v>34401755.699</v>
      </c>
      <c r="G844" s="57">
        <f t="shared" si="229"/>
        <v>42665655.699</v>
      </c>
      <c r="H844" s="57">
        <f t="shared" si="229"/>
        <v>50848755.699</v>
      </c>
      <c r="I844" s="57">
        <f t="shared" si="229"/>
        <v>59054255.699</v>
      </c>
      <c r="J844" s="57">
        <f t="shared" si="229"/>
        <v>67282255.699</v>
      </c>
      <c r="K844" s="57">
        <f t="shared" si="229"/>
        <v>75532055.699</v>
      </c>
      <c r="L844" s="57">
        <f t="shared" si="229"/>
        <v>84235855.699</v>
      </c>
      <c r="M844" s="57">
        <f t="shared" si="229"/>
        <v>92817155.699</v>
      </c>
      <c r="N844" s="57">
        <f t="shared" si="229"/>
        <v>101395555.699</v>
      </c>
      <c r="O844" s="63">
        <f t="shared" si="229"/>
        <v>109868755.699</v>
      </c>
      <c r="P844" s="136"/>
      <c r="Q844" s="133"/>
      <c r="S844" s="65">
        <f t="shared" si="216"/>
        <v>0</v>
      </c>
      <c r="T844" s="134"/>
    </row>
    <row r="845" ht="24.75" customHeight="1" outlineLevel="1" spans="1:20">
      <c r="A845" s="19">
        <v>41441</v>
      </c>
      <c r="B845" s="20">
        <v>4152111</v>
      </c>
      <c r="C845" s="21" t="s">
        <v>749</v>
      </c>
      <c r="D845" s="57">
        <v>0</v>
      </c>
      <c r="E845" s="57">
        <v>0</v>
      </c>
      <c r="F845" s="57">
        <f>+ROUND(VLOOKUP(P$845,B$162:O$215,5,FALSE)*Q$845/1200+E845,-2)</f>
        <v>0</v>
      </c>
      <c r="G845" s="57">
        <f>+ROUND(VLOOKUP(P$845,B$162:O$215,6,FALSE)*Q$845/1200+F845,-2)</f>
        <v>0</v>
      </c>
      <c r="H845" s="57">
        <f>+ROUND(VLOOKUP(P$845,B$162:O$215,7,FALSE)*Q$845/1200+G845,-2)</f>
        <v>0</v>
      </c>
      <c r="I845" s="57">
        <f>+ROUND(VLOOKUP(P$845,B$162:O$215,8,FALSE)*Q$845/1200+H845,-2)</f>
        <v>0</v>
      </c>
      <c r="J845" s="57">
        <f>+ROUND(VLOOKUP(P$845,B$162:O$215,9,FALSE)*Q$845/1200+I845,-2)</f>
        <v>0</v>
      </c>
      <c r="K845" s="57">
        <f>+ROUND(VLOOKUP(P$845,B$162:O$215,10,FALSE)*Q$845/1200+J845,-2)</f>
        <v>0</v>
      </c>
      <c r="L845" s="57">
        <f>+ROUND(VLOOKUP(P$845,B$162:O$215,11,FALSE)*Q$845/1200+K845,-2)</f>
        <v>0</v>
      </c>
      <c r="M845" s="57">
        <f>+ROUND(VLOOKUP(P$845,B$162:O$215,12,FALSE)*Q$845/1200+L845,-2)</f>
        <v>0</v>
      </c>
      <c r="N845" s="57">
        <f>+ROUND(VLOOKUP(P$845,B$162:O$215,13,FALSE)*Q$845/1200+M845,-2)</f>
        <v>0</v>
      </c>
      <c r="O845" s="63">
        <f>+ROUND(VLOOKUP(P$845,B$162:O$215,14,FALSE)*Q$845/1200+N845,-2)</f>
        <v>0</v>
      </c>
      <c r="P845" s="136">
        <v>1454311</v>
      </c>
      <c r="Q845" s="138">
        <f t="shared" ref="Q845:Q857" si="230">IFERROR(IF((E845/(+VLOOKUP(P845,B$166:O$215,4,FALSE))*12/2)*100&lt;9,9,IF(E845/(+VLOOKUP(P845,B$166:O$215,4,FALSE))*12/2*100&gt;13,13,E845/(+VLOOKUP(P845,B$166:O$215,4,FALSE))*12/2*100)),0)</f>
        <v>0</v>
      </c>
      <c r="S845" s="65">
        <f t="shared" si="216"/>
        <v>0</v>
      </c>
      <c r="T845" s="134"/>
    </row>
    <row r="846" ht="24.75" customHeight="1" outlineLevel="1" spans="1:20">
      <c r="A846" s="19">
        <v>41442</v>
      </c>
      <c r="B846" s="20">
        <v>4152112</v>
      </c>
      <c r="C846" s="21" t="s">
        <v>750</v>
      </c>
      <c r="D846" s="57">
        <v>0</v>
      </c>
      <c r="E846" s="57">
        <v>0</v>
      </c>
      <c r="F846" s="57">
        <f>+ROUND(VLOOKUP(P$846,B$162:O$215,5,FALSE)*Q$846/1200+E846,-2)</f>
        <v>0</v>
      </c>
      <c r="G846" s="57">
        <f>+ROUND(VLOOKUP(P$846,B$162:O$215,6,FALSE)*Q$846/1200+F846,-2)</f>
        <v>0</v>
      </c>
      <c r="H846" s="57">
        <f>+ROUND(VLOOKUP(P$846,B$162:O$215,7,FALSE)*Q$846/1200+G846,-2)</f>
        <v>0</v>
      </c>
      <c r="I846" s="57">
        <f>+ROUND(VLOOKUP(P$846,B$162:O$215,8,FALSE)*Q$846/1200+H846,-2)</f>
        <v>0</v>
      </c>
      <c r="J846" s="57">
        <f>+ROUND(VLOOKUP(P$846,B$162:O$215,9,FALSE)*Q$846/1200+I846,-2)</f>
        <v>0</v>
      </c>
      <c r="K846" s="57">
        <f>+ROUND(VLOOKUP(P$846,B$162:O$215,10,FALSE)*Q$846/1200+J846,-2)</f>
        <v>0</v>
      </c>
      <c r="L846" s="57">
        <f>+ROUND(VLOOKUP(P$846,B$162:O$215,11,FALSE)*Q$846/1200+K846,-2)</f>
        <v>0</v>
      </c>
      <c r="M846" s="57">
        <f>+ROUND(VLOOKUP(P$846,B$162:O$215,12,FALSE)*Q$846/1200+L846,-2)</f>
        <v>0</v>
      </c>
      <c r="N846" s="57">
        <f>+ROUND(VLOOKUP(P$846,B$162:O$215,13,FALSE)*Q$846/1200+M846,-2)</f>
        <v>0</v>
      </c>
      <c r="O846" s="63">
        <f>+ROUND(VLOOKUP(P$846,B$162:O$215,14,FALSE)*Q$846/1200+N846,-2)</f>
        <v>0</v>
      </c>
      <c r="P846" s="136">
        <v>1454312</v>
      </c>
      <c r="Q846" s="138">
        <f t="shared" si="230"/>
        <v>0</v>
      </c>
      <c r="S846" s="65">
        <f t="shared" si="216"/>
        <v>0</v>
      </c>
      <c r="T846" s="134"/>
    </row>
    <row r="847" ht="24.75" customHeight="1" outlineLevel="1" spans="1:20">
      <c r="A847" s="19">
        <v>41443</v>
      </c>
      <c r="B847" s="20">
        <v>4152113</v>
      </c>
      <c r="C847" s="21" t="s">
        <v>751</v>
      </c>
      <c r="D847" s="57">
        <v>11032.36</v>
      </c>
      <c r="E847" s="57">
        <v>20558.832</v>
      </c>
      <c r="F847" s="57">
        <f>+ROUND(VLOOKUP(P$847,B$162:O$215,5,FALSE)*Q$847/1200+E847,-2)</f>
        <v>27900</v>
      </c>
      <c r="G847" s="57">
        <f>+ROUND(VLOOKUP(P$847,B$162:O$215,6,FALSE)*Q$847/1200+F847,-2)</f>
        <v>35200</v>
      </c>
      <c r="H847" s="57">
        <f>+ROUND(VLOOKUP(P$847,B$162:O$215,7,FALSE)*Q$847/1200+G847,-2)</f>
        <v>42800</v>
      </c>
      <c r="I847" s="57">
        <f>+ROUND(VLOOKUP(P$847,B$162:O$215,8,FALSE)*Q$847/1200+H847,-2)</f>
        <v>50800</v>
      </c>
      <c r="J847" s="57">
        <f>+ROUND(VLOOKUP(P$847,B$162:O$215,9,FALSE)*Q$847/1200+I847,-2)</f>
        <v>59300</v>
      </c>
      <c r="K847" s="57">
        <f>+ROUND(VLOOKUP(P$847,B$162:O$215,10,FALSE)*Q$847/1200+J847,-2)</f>
        <v>68200</v>
      </c>
      <c r="L847" s="57">
        <f>+ROUND(VLOOKUP(P$847,B$162:O$215,11,FALSE)*Q$847/1200+K847,-2)</f>
        <v>77600</v>
      </c>
      <c r="M847" s="57">
        <f>+ROUND(VLOOKUP(P$847,B$162:O$215,12,FALSE)*Q$847/1200+L847,-2)</f>
        <v>87000</v>
      </c>
      <c r="N847" s="57">
        <f>+ROUND(VLOOKUP(P$847,B$162:O$215,13,FALSE)*Q$847/1200+M847,-2)</f>
        <v>96300</v>
      </c>
      <c r="O847" s="63">
        <f>+ROUND(VLOOKUP(P$847,B$162:O$215,14,FALSE)*Q$847/1200+N847,-2)</f>
        <v>105500</v>
      </c>
      <c r="P847" s="136">
        <v>1454313</v>
      </c>
      <c r="Q847" s="138">
        <f t="shared" si="230"/>
        <v>13</v>
      </c>
      <c r="S847" s="65">
        <f t="shared" si="216"/>
        <v>0</v>
      </c>
      <c r="T847" s="134"/>
    </row>
    <row r="848" ht="24.75" customHeight="1" outlineLevel="1" spans="1:20">
      <c r="A848" s="19">
        <v>41444</v>
      </c>
      <c r="B848" s="20">
        <v>4152114</v>
      </c>
      <c r="C848" s="21" t="s">
        <v>752</v>
      </c>
      <c r="D848" s="57">
        <v>0</v>
      </c>
      <c r="E848" s="57">
        <v>0</v>
      </c>
      <c r="F848" s="57">
        <f>+ROUND(VLOOKUP(P$848,B$162:O$215,5,FALSE)*Q$848/1200+E848,-2)</f>
        <v>0</v>
      </c>
      <c r="G848" s="57">
        <f>+ROUND(VLOOKUP(P$848,B$162:O$215,6,FALSE)*Q$848/1200+F848,-2)</f>
        <v>0</v>
      </c>
      <c r="H848" s="57">
        <f>+ROUND(VLOOKUP(P$848,B$162:O$215,7,FALSE)*Q$848/1200+G848,-2)</f>
        <v>0</v>
      </c>
      <c r="I848" s="57">
        <f>+ROUND(VLOOKUP(P$848,B$162:O$215,8,FALSE)*Q$848/1200+H848,-2)</f>
        <v>0</v>
      </c>
      <c r="J848" s="57">
        <f>+ROUND(VLOOKUP(P$848,B$162:O$215,9,FALSE)*Q$848/1200+I848,-2)</f>
        <v>0</v>
      </c>
      <c r="K848" s="57">
        <f>+ROUND(VLOOKUP(P$848,B$162:O$215,10,FALSE)*Q$848/1200+J848,-2)</f>
        <v>0</v>
      </c>
      <c r="L848" s="57">
        <f>+ROUND(VLOOKUP(P$848,B$162:O$215,11,FALSE)*Q$848/1200+K848,-2)</f>
        <v>0</v>
      </c>
      <c r="M848" s="57">
        <f>+ROUND(VLOOKUP(P$848,B$162:O$215,12,FALSE)*Q$848/1200+L848,-2)</f>
        <v>0</v>
      </c>
      <c r="N848" s="57">
        <f>+ROUND(VLOOKUP(P$848,B$162:O$215,13,FALSE)*Q$848/1200+M848,-2)</f>
        <v>0</v>
      </c>
      <c r="O848" s="63">
        <f>+ROUND(VLOOKUP(P$848,B$162:O$215,14,FALSE)*Q$848/1200+N848,-2)</f>
        <v>0</v>
      </c>
      <c r="P848" s="136">
        <v>1454314</v>
      </c>
      <c r="Q848" s="138">
        <f t="shared" si="230"/>
        <v>0</v>
      </c>
      <c r="S848" s="65">
        <f t="shared" si="216"/>
        <v>0</v>
      </c>
      <c r="T848" s="134"/>
    </row>
    <row r="849" ht="24.75" customHeight="1" outlineLevel="1" spans="1:20">
      <c r="A849" s="19">
        <v>41445</v>
      </c>
      <c r="B849" s="20">
        <v>4152115</v>
      </c>
      <c r="C849" s="21" t="s">
        <v>753</v>
      </c>
      <c r="D849" s="57">
        <v>0</v>
      </c>
      <c r="E849" s="57">
        <v>0</v>
      </c>
      <c r="F849" s="57">
        <f>+ROUND(VLOOKUP(P$849,B$162:O$215,5,FALSE)*Q$849/1200+E849,-2)</f>
        <v>0</v>
      </c>
      <c r="G849" s="57">
        <f>+ROUND(VLOOKUP(P$849,B$162:O$215,6,FALSE)*Q$849/1200+F849,-2)</f>
        <v>0</v>
      </c>
      <c r="H849" s="57">
        <f>+ROUND(VLOOKUP(P$849,B$162:O$215,7,FALSE)*Q$849/1200+G849,-2)</f>
        <v>0</v>
      </c>
      <c r="I849" s="57">
        <f>+ROUND(VLOOKUP(P$849,B$162:O$215,8,FALSE)*Q$849/1200+H849,-2)</f>
        <v>0</v>
      </c>
      <c r="J849" s="57">
        <f>+ROUND(VLOOKUP(P$849,B$162:O$215,9,FALSE)*Q$849/1200+I849,-2)</f>
        <v>0</v>
      </c>
      <c r="K849" s="57">
        <f>+ROUND(VLOOKUP(P$849,B$162:O$215,10,FALSE)*Q$849/1200+J849,-2)</f>
        <v>0</v>
      </c>
      <c r="L849" s="57">
        <f>+ROUND(VLOOKUP(P$849,B$162:O$215,11,FALSE)*Q$849/1200+K849,-2)</f>
        <v>0</v>
      </c>
      <c r="M849" s="57">
        <f>+ROUND(VLOOKUP(P$849,B$162:O$215,12,FALSE)*Q$849/1200+L849,-2)</f>
        <v>0</v>
      </c>
      <c r="N849" s="57">
        <f>+ROUND(VLOOKUP(P$849,B$162:O$215,13,FALSE)*Q$849/1200+M849,-2)</f>
        <v>0</v>
      </c>
      <c r="O849" s="63">
        <f>+ROUND(VLOOKUP(P$849,B$162:O$215,14,FALSE)*Q$849/1200+N849,-2)</f>
        <v>0</v>
      </c>
      <c r="P849" s="136">
        <v>1454315</v>
      </c>
      <c r="Q849" s="138">
        <f t="shared" si="230"/>
        <v>0</v>
      </c>
      <c r="S849" s="65">
        <f t="shared" si="216"/>
        <v>0</v>
      </c>
      <c r="T849" s="134"/>
    </row>
    <row r="850" ht="24.75" customHeight="1" outlineLevel="1" spans="1:20">
      <c r="A850" s="19">
        <v>41446</v>
      </c>
      <c r="B850" s="20">
        <v>4152116</v>
      </c>
      <c r="C850" s="21" t="s">
        <v>754</v>
      </c>
      <c r="D850" s="57">
        <v>0</v>
      </c>
      <c r="E850" s="57">
        <v>0</v>
      </c>
      <c r="F850" s="57">
        <f>+ROUND(VLOOKUP(P$850,B$162:O$215,5,FALSE)*Q$850/1200+E850,-2)</f>
        <v>0</v>
      </c>
      <c r="G850" s="57">
        <f>+ROUND(VLOOKUP(P$850,B$162:O$215,6,FALSE)*Q$850/1200+F850,-2)</f>
        <v>0</v>
      </c>
      <c r="H850" s="57">
        <f>+ROUND(VLOOKUP(P$850,B$162:O$215,7,FALSE)*Q$850/1200+G850,-2)</f>
        <v>0</v>
      </c>
      <c r="I850" s="57">
        <f>+ROUND(VLOOKUP(P$850,B$162:O$215,8,FALSE)*Q$850/1200+H850,-2)</f>
        <v>0</v>
      </c>
      <c r="J850" s="57">
        <f>+ROUND(VLOOKUP(P$850,B$162:O$215,9,FALSE)*Q$850/1200+I850,-2)</f>
        <v>0</v>
      </c>
      <c r="K850" s="57">
        <f>+ROUND(VLOOKUP(P$850,B$162:O$215,10,FALSE)*Q$850/1200+J850,-2)</f>
        <v>0</v>
      </c>
      <c r="L850" s="57">
        <f>+ROUND(VLOOKUP(P$850,B$162:O$215,11,FALSE)*Q$850/1200+K850,-2)</f>
        <v>0</v>
      </c>
      <c r="M850" s="57">
        <f>+ROUND(VLOOKUP(P$850,B$162:O$215,12,FALSE)*Q$850/1200+L850,-2)</f>
        <v>0</v>
      </c>
      <c r="N850" s="57">
        <f>+ROUND(VLOOKUP(P$850,B$162:O$215,13,FALSE)*Q$850/1200+M850,-2)</f>
        <v>0</v>
      </c>
      <c r="O850" s="63">
        <f>+ROUND(VLOOKUP(P$850,B$162:O$215,14,FALSE)*Q$850/1200+N850,-2)</f>
        <v>0</v>
      </c>
      <c r="P850" s="136">
        <v>1454316</v>
      </c>
      <c r="Q850" s="138">
        <f t="shared" si="230"/>
        <v>0</v>
      </c>
      <c r="S850" s="65">
        <f t="shared" si="216"/>
        <v>0</v>
      </c>
      <c r="T850" s="134"/>
    </row>
    <row r="851" ht="24.75" customHeight="1" outlineLevel="1" spans="1:20">
      <c r="A851" s="19">
        <v>41447</v>
      </c>
      <c r="B851" s="20">
        <v>4152117</v>
      </c>
      <c r="C851" s="21" t="s">
        <v>755</v>
      </c>
      <c r="D851" s="57">
        <v>0</v>
      </c>
      <c r="E851" s="57">
        <v>0</v>
      </c>
      <c r="F851" s="57">
        <f>+ROUND(VLOOKUP(P$851,B$162:O$215,5,FALSE)*Q$851/1200+E851,-2)</f>
        <v>0</v>
      </c>
      <c r="G851" s="57">
        <f>+ROUND(VLOOKUP(P$851,B$162:O$215,6,FALSE)*Q$851/1200+F851,-2)</f>
        <v>0</v>
      </c>
      <c r="H851" s="57">
        <f>+ROUND(VLOOKUP(P$851,B$162:O$215,7,FALSE)*Q$851/1200+G851,-2)</f>
        <v>0</v>
      </c>
      <c r="I851" s="57">
        <f>+ROUND(VLOOKUP(P$851,B$162:O$215,8,FALSE)*Q$851/1200+H851,-2)</f>
        <v>0</v>
      </c>
      <c r="J851" s="57">
        <f>+ROUND(VLOOKUP(P$851,B$162:O$215,9,FALSE)*Q$851/1200+I851,-2)</f>
        <v>0</v>
      </c>
      <c r="K851" s="57">
        <f>+ROUND(VLOOKUP(P$851,B$162:O$215,10,FALSE)*Q$851/1200+J851,-2)</f>
        <v>0</v>
      </c>
      <c r="L851" s="57">
        <f>+ROUND(VLOOKUP(P$851,B$162:O$215,11,FALSE)*Q$851/1200+K851,-2)</f>
        <v>0</v>
      </c>
      <c r="M851" s="57">
        <f>+ROUND(VLOOKUP(P$851,B$162:O$215,12,FALSE)*Q$851/1200+L851,-2)</f>
        <v>0</v>
      </c>
      <c r="N851" s="57">
        <f>+ROUND(VLOOKUP(P$851,B$162:O$215,13,FALSE)*Q$851/1200+M851,-2)</f>
        <v>0</v>
      </c>
      <c r="O851" s="63">
        <f>+ROUND(VLOOKUP(P$851,B$162:O$215,14,FALSE)*Q$851/1200+N851,-2)</f>
        <v>0</v>
      </c>
      <c r="P851" s="136">
        <v>1454317</v>
      </c>
      <c r="Q851" s="138">
        <f t="shared" si="230"/>
        <v>0</v>
      </c>
      <c r="S851" s="65">
        <f t="shared" si="216"/>
        <v>0</v>
      </c>
      <c r="T851" s="134"/>
    </row>
    <row r="852" ht="24.75" customHeight="1" outlineLevel="1" spans="1:20">
      <c r="A852" s="19">
        <v>41448</v>
      </c>
      <c r="B852" s="20">
        <v>4152118</v>
      </c>
      <c r="C852" s="21" t="s">
        <v>756</v>
      </c>
      <c r="D852" s="57">
        <v>0</v>
      </c>
      <c r="E852" s="57">
        <v>0</v>
      </c>
      <c r="F852" s="57">
        <f>+ROUND(VLOOKUP(P$852,B$162:O$215,5,FALSE)*Q$852/1200+E852,-2)</f>
        <v>0</v>
      </c>
      <c r="G852" s="57">
        <f>+ROUND(VLOOKUP(P$852,B$162:O$215,6,FALSE)*Q$852/1200+F852,-2)</f>
        <v>0</v>
      </c>
      <c r="H852" s="57">
        <f>+ROUND(VLOOKUP(P$852,B$162:O$215,7,FALSE)*Q$852/1200+G852,-2)</f>
        <v>0</v>
      </c>
      <c r="I852" s="57">
        <f>+ROUND(VLOOKUP(P$852,B$162:O$215,8,FALSE)*Q$852/1200+H852,-2)</f>
        <v>0</v>
      </c>
      <c r="J852" s="57">
        <f>+ROUND(VLOOKUP(P$852,B$162:O$215,9,FALSE)*Q$852/1200+I852,-2)</f>
        <v>0</v>
      </c>
      <c r="K852" s="57">
        <f>+ROUND(VLOOKUP(P$852,B$162:O$215,10,FALSE)*Q$852/1200+J852,-2)</f>
        <v>0</v>
      </c>
      <c r="L852" s="57">
        <f>+ROUND(VLOOKUP(P$852,B$162:O$215,11,FALSE)*Q$852/1200+K852,-2)</f>
        <v>0</v>
      </c>
      <c r="M852" s="57">
        <f>+ROUND(VLOOKUP(P$852,B$162:O$215,12,FALSE)*Q$852/1200+L852,-2)</f>
        <v>0</v>
      </c>
      <c r="N852" s="57">
        <f>+ROUND(VLOOKUP(P$852,B$162:O$215,13,FALSE)*Q$852/1200+M852,-2)</f>
        <v>0</v>
      </c>
      <c r="O852" s="63">
        <f>+ROUND(VLOOKUP(P$852,B$162:O$215,14,FALSE)*Q$852/1200+N852,-2)</f>
        <v>0</v>
      </c>
      <c r="P852" s="136">
        <v>1454318</v>
      </c>
      <c r="Q852" s="138">
        <f t="shared" si="230"/>
        <v>0</v>
      </c>
      <c r="S852" s="65">
        <f t="shared" si="216"/>
        <v>0</v>
      </c>
      <c r="T852" s="134"/>
    </row>
    <row r="853" ht="24.75" customHeight="1" outlineLevel="1" spans="1:20">
      <c r="A853" s="19">
        <v>41449</v>
      </c>
      <c r="B853" s="20">
        <v>4152121</v>
      </c>
      <c r="C853" s="21" t="s">
        <v>757</v>
      </c>
      <c r="D853" s="57">
        <v>423766.017</v>
      </c>
      <c r="E853" s="57">
        <v>842850.215</v>
      </c>
      <c r="F853" s="57">
        <f>+ROUND(VLOOKUP(P$853,B$162:O$215,5,FALSE)*Q$853/1200+E853,-2)</f>
        <v>1693600</v>
      </c>
      <c r="G853" s="57">
        <f>+ROUND(VLOOKUP(P$853,B$162:O$215,6,FALSE)*Q$853/1200+F853,-2)</f>
        <v>2134800</v>
      </c>
      <c r="H853" s="57">
        <f>+ROUND(VLOOKUP(P$853,B$162:O$215,7,FALSE)*Q$853/1200+G853,-2)</f>
        <v>2408200</v>
      </c>
      <c r="I853" s="57">
        <f>+ROUND(VLOOKUP(P$853,B$162:O$215,8,FALSE)*Q$853/1200+H853,-2)</f>
        <v>2595700</v>
      </c>
      <c r="J853" s="57">
        <f>+ROUND(VLOOKUP(P$853,B$162:O$215,9,FALSE)*Q$853/1200+I853,-2)</f>
        <v>2693800</v>
      </c>
      <c r="K853" s="57">
        <f>+ROUND(VLOOKUP(P$853,B$162:O$215,10,FALSE)*Q$853/1200+J853,-2)</f>
        <v>2700600</v>
      </c>
      <c r="L853" s="57">
        <f>+ROUND(VLOOKUP(P$853,B$162:O$215,11,FALSE)*Q$853/1200+K853,-2)</f>
        <v>3046600</v>
      </c>
      <c r="M853" s="57">
        <f>+ROUND(VLOOKUP(P$853,B$162:O$215,12,FALSE)*Q$853/1200+L853,-2)</f>
        <v>3476600</v>
      </c>
      <c r="N853" s="57">
        <f>+ROUND(VLOOKUP(P$853,B$162:O$215,13,FALSE)*Q$853/1200+M853,-2)</f>
        <v>3934700</v>
      </c>
      <c r="O853" s="63">
        <f>+ROUND(VLOOKUP(P$853,B$162:O$215,14,FALSE)*Q$853/1200+N853,-2)</f>
        <v>4323500</v>
      </c>
      <c r="P853" s="136">
        <v>1454321</v>
      </c>
      <c r="Q853" s="138">
        <f t="shared" si="230"/>
        <v>9.47953085447229</v>
      </c>
      <c r="S853" s="65">
        <f t="shared" si="216"/>
        <v>0</v>
      </c>
      <c r="T853" s="134"/>
    </row>
    <row r="854" ht="24.75" customHeight="1" outlineLevel="1" spans="1:20">
      <c r="A854" s="19">
        <v>41450</v>
      </c>
      <c r="B854" s="20">
        <v>4152122</v>
      </c>
      <c r="C854" s="21" t="s">
        <v>758</v>
      </c>
      <c r="D854" s="57">
        <v>1282494.29</v>
      </c>
      <c r="E854" s="57">
        <v>2385310.282</v>
      </c>
      <c r="F854" s="57">
        <f>+ROUND(VLOOKUP(P$854,B$162:O$215,5,FALSE)*Q$854/1200+E854,-2)</f>
        <v>3531100</v>
      </c>
      <c r="G854" s="57">
        <f>+ROUND(VLOOKUP(P$854,B$162:O$215,6,FALSE)*Q$854/1200+F854,-2)</f>
        <v>4669500</v>
      </c>
      <c r="H854" s="57">
        <f>+ROUND(VLOOKUP(P$854,B$162:O$215,7,FALSE)*Q$854/1200+G854,-2)</f>
        <v>5860300</v>
      </c>
      <c r="I854" s="57">
        <f>+ROUND(VLOOKUP(P$854,B$162:O$215,8,FALSE)*Q$854/1200+H854,-2)</f>
        <v>7120400</v>
      </c>
      <c r="J854" s="57">
        <f>+ROUND(VLOOKUP(P$854,B$162:O$215,9,FALSE)*Q$854/1200+I854,-2)</f>
        <v>8451800</v>
      </c>
      <c r="K854" s="57">
        <f>+ROUND(VLOOKUP(P$854,B$162:O$215,10,FALSE)*Q$854/1200+J854,-2)</f>
        <v>9856500</v>
      </c>
      <c r="L854" s="57">
        <f>+ROUND(VLOOKUP(P$854,B$162:O$215,11,FALSE)*Q$854/1200+K854,-2)</f>
        <v>11336200</v>
      </c>
      <c r="M854" s="57">
        <f>+ROUND(VLOOKUP(P$854,B$162:O$215,12,FALSE)*Q$854/1200+L854,-2)</f>
        <v>12811700</v>
      </c>
      <c r="N854" s="57">
        <f>+ROUND(VLOOKUP(P$854,B$162:O$215,13,FALSE)*Q$854/1200+M854,-2)</f>
        <v>14269300</v>
      </c>
      <c r="O854" s="63">
        <f>+ROUND(VLOOKUP(P$854,B$162:O$215,14,FALSE)*Q$854/1200+N854,-2)</f>
        <v>15709200</v>
      </c>
      <c r="P854" s="136">
        <v>1454322</v>
      </c>
      <c r="Q854" s="138">
        <f t="shared" si="230"/>
        <v>9.85354607698151</v>
      </c>
      <c r="S854" s="65">
        <f t="shared" si="216"/>
        <v>0</v>
      </c>
      <c r="T854" s="134"/>
    </row>
    <row r="855" ht="24.75" customHeight="1" outlineLevel="1" spans="1:20">
      <c r="A855" s="19">
        <v>41451</v>
      </c>
      <c r="B855" s="20">
        <v>4152123</v>
      </c>
      <c r="C855" s="21" t="s">
        <v>759</v>
      </c>
      <c r="D855" s="57">
        <v>0</v>
      </c>
      <c r="E855" s="57">
        <v>0</v>
      </c>
      <c r="F855" s="57">
        <f>+ROUND(VLOOKUP(P$855,B$162:O$215,5,FALSE)*Q$855/1200+E855,-2)</f>
        <v>0</v>
      </c>
      <c r="G855" s="57">
        <f>+ROUND(VLOOKUP(P$855,B$162:O$215,6,FALSE)*Q$855/1200+F855,-2)</f>
        <v>0</v>
      </c>
      <c r="H855" s="57">
        <f>+ROUND(VLOOKUP(P$855,B$162:O$215,7,FALSE)*Q$855/1200+G855,-2)</f>
        <v>0</v>
      </c>
      <c r="I855" s="57">
        <f>+ROUND(VLOOKUP(P$855,B$162:O$215,8,FALSE)*Q$855/1200+H855,-2)</f>
        <v>0</v>
      </c>
      <c r="J855" s="57">
        <f>+ROUND(VLOOKUP(P$855,B$162:O$215,9,FALSE)*Q$855/1200+I855,-2)</f>
        <v>0</v>
      </c>
      <c r="K855" s="57">
        <f>+ROUND(VLOOKUP(P$855,B$162:O$215,10,FALSE)*Q$855/1200+J855,-2)</f>
        <v>0</v>
      </c>
      <c r="L855" s="57">
        <f>+ROUND(VLOOKUP(P$855,B$162:O$215,11,FALSE)*Q$855/1200+K855,-2)</f>
        <v>0</v>
      </c>
      <c r="M855" s="57">
        <f>+ROUND(VLOOKUP(P$855,B$162:O$215,12,FALSE)*Q$855/1200+L855,-2)</f>
        <v>0</v>
      </c>
      <c r="N855" s="57">
        <f>+ROUND(VLOOKUP(P$855,B$162:O$215,13,FALSE)*Q$855/1200+M855,-2)</f>
        <v>0</v>
      </c>
      <c r="O855" s="63">
        <f>+ROUND(VLOOKUP(P$855,B$162:O$215,14,FALSE)*Q$855/1200+N855,-2)</f>
        <v>0</v>
      </c>
      <c r="P855" s="136">
        <v>1454323</v>
      </c>
      <c r="Q855" s="138">
        <f t="shared" si="230"/>
        <v>0</v>
      </c>
      <c r="S855" s="65">
        <f t="shared" si="216"/>
        <v>0</v>
      </c>
      <c r="T855" s="134"/>
    </row>
    <row r="856" ht="24.75" customHeight="1" outlineLevel="1" spans="1:20">
      <c r="A856" s="19">
        <v>41452</v>
      </c>
      <c r="B856" s="20">
        <v>4152124</v>
      </c>
      <c r="C856" s="21" t="s">
        <v>760</v>
      </c>
      <c r="D856" s="57">
        <v>0</v>
      </c>
      <c r="E856" s="57">
        <v>0</v>
      </c>
      <c r="F856" s="57">
        <f>+ROUND(VLOOKUP(P$856,B$162:O$215,5,FALSE)*Q$856/1200+E856,-2)</f>
        <v>0</v>
      </c>
      <c r="G856" s="57">
        <f>+ROUND(VLOOKUP(P$856,B$162:O$215,6,FALSE)*Q$856/1200+F856,-2)</f>
        <v>0</v>
      </c>
      <c r="H856" s="57">
        <f>+ROUND(VLOOKUP(P$856,B$162:O$215,7,FALSE)*Q$856/1200+G856,-2)</f>
        <v>0</v>
      </c>
      <c r="I856" s="57">
        <f>+ROUND(VLOOKUP(P$856,B$162:O$215,8,FALSE)*Q$856/1200+H856,-2)</f>
        <v>0</v>
      </c>
      <c r="J856" s="57">
        <f>+ROUND(VLOOKUP(P$856,B$162:O$215,9,FALSE)*Q$856/1200+I856,-2)</f>
        <v>0</v>
      </c>
      <c r="K856" s="57">
        <f>+ROUND(VLOOKUP(P$856,B$162:O$215,10,FALSE)*Q$856/1200+J856,-2)</f>
        <v>0</v>
      </c>
      <c r="L856" s="57">
        <f>+ROUND(VLOOKUP(P$856,B$162:O$215,11,FALSE)*Q$856/1200+K856,-2)</f>
        <v>0</v>
      </c>
      <c r="M856" s="57">
        <f>+ROUND(VLOOKUP(P$856,B$162:O$215,12,FALSE)*Q$856/1200+L856,-2)</f>
        <v>0</v>
      </c>
      <c r="N856" s="57">
        <f>+ROUND(VLOOKUP(P$856,B$162:O$215,13,FALSE)*Q$856/1200+M856,-2)</f>
        <v>0</v>
      </c>
      <c r="O856" s="63">
        <f>+ROUND(VLOOKUP(P$856,B$162:O$215,14,FALSE)*Q$856/1200+N856,-2)</f>
        <v>0</v>
      </c>
      <c r="P856" s="136">
        <v>1454324</v>
      </c>
      <c r="Q856" s="138">
        <f t="shared" si="230"/>
        <v>0</v>
      </c>
      <c r="S856" s="65">
        <f t="shared" si="216"/>
        <v>0</v>
      </c>
      <c r="T856" s="134"/>
    </row>
    <row r="857" ht="24.75" customHeight="1" outlineLevel="1" spans="1:20">
      <c r="A857" s="19">
        <v>41453</v>
      </c>
      <c r="B857" s="20">
        <v>4152125</v>
      </c>
      <c r="C857" s="21" t="s">
        <v>761</v>
      </c>
      <c r="D857" s="57">
        <v>150984.024</v>
      </c>
      <c r="E857" s="57">
        <v>270052.318</v>
      </c>
      <c r="F857" s="57">
        <f>+ROUND(VLOOKUP(P$857,B$162:O$215,5,FALSE)*Q$857/1200+E857,-2)</f>
        <v>409300</v>
      </c>
      <c r="G857" s="57">
        <f>+ROUND(VLOOKUP(P$857,B$162:O$215,6,FALSE)*Q$857/1200+F857,-2)</f>
        <v>552900</v>
      </c>
      <c r="H857" s="57">
        <f>+ROUND(VLOOKUP(P$857,B$162:O$215,7,FALSE)*Q$857/1200+G857,-2)</f>
        <v>700500</v>
      </c>
      <c r="I857" s="57">
        <f>+ROUND(VLOOKUP(P$857,B$162:O$215,8,FALSE)*Q$857/1200+H857,-2)</f>
        <v>851700</v>
      </c>
      <c r="J857" s="57">
        <f>+ROUND(VLOOKUP(P$857,B$162:O$215,9,FALSE)*Q$857/1200+I857,-2)</f>
        <v>1006000</v>
      </c>
      <c r="K857" s="57">
        <f>+ROUND(VLOOKUP(P$857,B$162:O$215,10,FALSE)*Q$857/1200+J857,-2)</f>
        <v>1163000</v>
      </c>
      <c r="L857" s="57">
        <f>+ROUND(VLOOKUP(P$857,B$162:O$215,11,FALSE)*Q$857/1200+K857,-2)</f>
        <v>1322000</v>
      </c>
      <c r="M857" s="57">
        <f>+ROUND(VLOOKUP(P$857,B$162:O$215,12,FALSE)*Q$857/1200+L857,-2)</f>
        <v>1482300</v>
      </c>
      <c r="N857" s="57">
        <f>+ROUND(VLOOKUP(P$857,B$162:O$215,13,FALSE)*Q$857/1200+M857,-2)</f>
        <v>1642900</v>
      </c>
      <c r="O857" s="63">
        <f>+ROUND(VLOOKUP(P$857,B$162:O$215,14,FALSE)*Q$857/1200+N857,-2)</f>
        <v>1803600</v>
      </c>
      <c r="P857" s="136">
        <v>1454325</v>
      </c>
      <c r="Q857" s="138">
        <f t="shared" si="230"/>
        <v>11.0846338865349</v>
      </c>
      <c r="S857" s="65">
        <f t="shared" si="216"/>
        <v>0</v>
      </c>
      <c r="T857" s="134"/>
    </row>
    <row r="858" ht="24.75" customHeight="1" outlineLevel="1" spans="1:20">
      <c r="A858" s="19">
        <v>41454</v>
      </c>
      <c r="B858" s="20">
        <v>4152126</v>
      </c>
      <c r="C858" s="21" t="s">
        <v>762</v>
      </c>
      <c r="D858" s="57">
        <v>29004.375</v>
      </c>
      <c r="E858" s="57">
        <v>54909.798</v>
      </c>
      <c r="F858" s="57">
        <f>+ROUND(VLOOKUP(P$858,B$162:O$215,5,FALSE)*Q$858/1200+E858,-2)</f>
        <v>84400</v>
      </c>
      <c r="G858" s="57">
        <f>+ROUND(VLOOKUP(P$858,B$162:O$215,6,FALSE)*Q$858/1200+F858,-2)</f>
        <v>114800</v>
      </c>
      <c r="H858" s="57">
        <f>+ROUND(VLOOKUP(P$858,B$162:O$215,7,FALSE)*Q$858/1200+G858,-2)</f>
        <v>146100</v>
      </c>
      <c r="I858" s="57">
        <f>+ROUND(VLOOKUP(P$858,B$162:O$215,8,FALSE)*Q$858/1200+H858,-2)</f>
        <v>178100</v>
      </c>
      <c r="J858" s="57">
        <f>+ROUND(VLOOKUP(P$858,B$162:O$215,9,FALSE)*Q$858/1200+I858,-2)</f>
        <v>210800</v>
      </c>
      <c r="K858" s="57">
        <f>+ROUND(VLOOKUP(P$858,B$162:O$215,10,FALSE)*Q$858/1200+J858,-2)</f>
        <v>244100</v>
      </c>
      <c r="L858" s="57">
        <f>+ROUND(VLOOKUP(P$858,B$162:O$215,11,FALSE)*Q$858/1200+K858,-2)</f>
        <v>277800</v>
      </c>
      <c r="M858" s="57">
        <f>+ROUND(VLOOKUP(P$858,B$162:O$215,12,FALSE)*Q$858/1200+L858,-2)</f>
        <v>311800</v>
      </c>
      <c r="N858" s="57">
        <f>+ROUND(VLOOKUP(P$858,B$162:O$215,13,FALSE)*Q$858/1200+M858,-2)</f>
        <v>345800</v>
      </c>
      <c r="O858" s="63">
        <f>+ROUND(VLOOKUP(P$858,B$162:O$215,14,FALSE)*Q$858/1200+N858,-2)</f>
        <v>379800</v>
      </c>
      <c r="P858" s="136">
        <v>1454328</v>
      </c>
      <c r="Q858" s="138">
        <v>5.5</v>
      </c>
      <c r="S858" s="65">
        <f t="shared" ref="S858:S921" si="231">+IF(F858&lt;E858,1,0)+IF(G858&lt;F858,1,0)+IF(H858&lt;G858,1,0)+IF(I858&lt;H858,1,0)+IF(J858&lt;I858,1,0)+IF(K858&lt;J858,1,0)+IF(L858&lt;K858,1,0)+IF(M858&lt;L858,1,0)+IF(N858&lt;M858,1,0)+IF(O858&lt;N858,1,0)</f>
        <v>0</v>
      </c>
      <c r="T858" s="134"/>
    </row>
    <row r="859" ht="24.75" customHeight="1" outlineLevel="1" spans="1:20">
      <c r="A859" s="19">
        <v>41455</v>
      </c>
      <c r="B859" s="20">
        <v>4152127</v>
      </c>
      <c r="C859" s="21" t="s">
        <v>763</v>
      </c>
      <c r="D859" s="57">
        <v>0</v>
      </c>
      <c r="E859" s="57">
        <v>0</v>
      </c>
      <c r="F859" s="57">
        <f>+ROUND(VLOOKUP(P$859,B$162:O$215,5,FALSE)*Q$859/1200+E859,-2)</f>
        <v>0</v>
      </c>
      <c r="G859" s="57">
        <f>+ROUND(VLOOKUP(P$859,B$162:O$215,6,FALSE)*Q$859/1200+F859,-2)</f>
        <v>0</v>
      </c>
      <c r="H859" s="57">
        <f>+ROUND(VLOOKUP(P$859,B$162:O$215,7,FALSE)*Q$859/1200+G859,-2)</f>
        <v>0</v>
      </c>
      <c r="I859" s="57">
        <f>+ROUND(VLOOKUP(P$859,B$162:O$215,8,FALSE)*Q$859/1200+H859,-2)</f>
        <v>0</v>
      </c>
      <c r="J859" s="57">
        <f>+ROUND(VLOOKUP(P$859,B$162:O$215,9,FALSE)*Q$859/1200+I859,-2)</f>
        <v>0</v>
      </c>
      <c r="K859" s="57">
        <f>+ROUND(VLOOKUP(P$859,B$162:O$215,10,FALSE)*Q$859/1200+J859,-2)</f>
        <v>0</v>
      </c>
      <c r="L859" s="57">
        <f>+ROUND(VLOOKUP(P$859,B$162:O$215,11,FALSE)*Q$859/1200+K859,-2)</f>
        <v>0</v>
      </c>
      <c r="M859" s="57">
        <f>+ROUND(VLOOKUP(P$859,B$162:O$215,12,FALSE)*Q$859/1200+L859,-2)</f>
        <v>0</v>
      </c>
      <c r="N859" s="57">
        <f>+ROUND(VLOOKUP(P$859,B$162:O$215,13,FALSE)*Q$859/1200+M859,-2)</f>
        <v>0</v>
      </c>
      <c r="O859" s="63">
        <f>+ROUND(VLOOKUP(P$859,B$162:O$215,14,FALSE)*Q$859/1200+N859,-2)</f>
        <v>0</v>
      </c>
      <c r="P859" s="136">
        <v>1454326</v>
      </c>
      <c r="Q859" s="138">
        <f>IFERROR(IF((E859/(+VLOOKUP(P859,B$166:O$215,4,FALSE))*12/2)*100&lt;9,9,IF(E859/(+VLOOKUP(P859,B$166:O$215,4,FALSE))*12/2*100&gt;13,13,E859/(+VLOOKUP(P859,B$166:O$215,4,FALSE))*12/2*100)),0)</f>
        <v>0</v>
      </c>
      <c r="S859" s="65">
        <f t="shared" si="231"/>
        <v>0</v>
      </c>
      <c r="T859" s="134"/>
    </row>
    <row r="860" ht="24.75" customHeight="1" outlineLevel="1" spans="1:20">
      <c r="A860" s="19">
        <v>41456</v>
      </c>
      <c r="B860" s="20">
        <v>4152128</v>
      </c>
      <c r="C860" s="21" t="s">
        <v>764</v>
      </c>
      <c r="D860" s="57">
        <v>4988389.562</v>
      </c>
      <c r="E860" s="57">
        <v>9464502.976</v>
      </c>
      <c r="F860" s="57">
        <v>9464502.976</v>
      </c>
      <c r="G860" s="57">
        <v>9464502.976</v>
      </c>
      <c r="H860" s="57">
        <v>9464502.976</v>
      </c>
      <c r="I860" s="57">
        <v>9464502.976</v>
      </c>
      <c r="J860" s="57">
        <v>9464502.976</v>
      </c>
      <c r="K860" s="57">
        <v>9464502.976</v>
      </c>
      <c r="L860" s="57">
        <v>9464502.976</v>
      </c>
      <c r="M860" s="57">
        <v>9464502.976</v>
      </c>
      <c r="N860" s="57">
        <v>9464502.976</v>
      </c>
      <c r="O860" s="63">
        <v>9464502.976</v>
      </c>
      <c r="P860" s="136">
        <v>1454327</v>
      </c>
      <c r="Q860" s="138">
        <v>11</v>
      </c>
      <c r="S860" s="65">
        <f t="shared" si="231"/>
        <v>0</v>
      </c>
      <c r="T860" s="134"/>
    </row>
    <row r="861" ht="24.75" customHeight="1" outlineLevel="1" spans="1:20">
      <c r="A861" s="19">
        <v>41457</v>
      </c>
      <c r="B861" s="20">
        <v>4152131</v>
      </c>
      <c r="C861" s="21" t="s">
        <v>765</v>
      </c>
      <c r="D861" s="57">
        <v>0</v>
      </c>
      <c r="E861" s="57">
        <v>0</v>
      </c>
      <c r="F861" s="57">
        <f>+ROUND(VLOOKUP(P$861,B$162:O$215,5,FALSE)*Q$861/1200+E861,-2)</f>
        <v>0</v>
      </c>
      <c r="G861" s="57">
        <f>+ROUND(VLOOKUP(P$861,B$162:O$215,6,FALSE)*Q$861/1200+F861,-2)</f>
        <v>0</v>
      </c>
      <c r="H861" s="57">
        <f>+ROUND(VLOOKUP(P$861,B$162:O$215,7,FALSE)*Q$861/1200+G861,-2)</f>
        <v>0</v>
      </c>
      <c r="I861" s="57">
        <f>+ROUND(VLOOKUP(P$861,B$162:O$215,8,FALSE)*Q$861/1200+H861,-2)</f>
        <v>0</v>
      </c>
      <c r="J861" s="57">
        <f>+ROUND(VLOOKUP(P$861,B$162:O$215,9,FALSE)*Q$861/1200+I861,-2)</f>
        <v>0</v>
      </c>
      <c r="K861" s="57">
        <f>+ROUND(VLOOKUP(P$861,B$162:O$215,10,FALSE)*Q$861/1200+J861,-2)</f>
        <v>0</v>
      </c>
      <c r="L861" s="57">
        <f>+ROUND(VLOOKUP(P$861,B$162:O$215,11,FALSE)*Q$861/1200+K861,-2)</f>
        <v>0</v>
      </c>
      <c r="M861" s="57">
        <f>+ROUND(VLOOKUP(P$861,B$162:O$215,12,FALSE)*Q$861/1200+L861,-2)</f>
        <v>0</v>
      </c>
      <c r="N861" s="57">
        <f>+ROUND(VLOOKUP(P$861,B$162:O$215,13,FALSE)*Q$861/1200+M861,-2)</f>
        <v>0</v>
      </c>
      <c r="O861" s="63">
        <f>+ROUND(VLOOKUP(P$861,B$162:O$215,14,FALSE)*Q$861/1200+N861,-2)</f>
        <v>0</v>
      </c>
      <c r="P861" s="136">
        <v>1454331</v>
      </c>
      <c r="Q861" s="138">
        <f t="shared" ref="Q861:Q872" si="232">IFERROR(IF((E861/(+VLOOKUP(P861,B$166:O$215,4,FALSE))*12/2)*100&lt;9,9,IF(E861/(+VLOOKUP(P861,B$166:O$215,4,FALSE))*12/2*100&gt;13,13,E861/(+VLOOKUP(P861,B$166:O$215,4,FALSE))*12/2*100)),0)</f>
        <v>0</v>
      </c>
      <c r="S861" s="65">
        <f t="shared" si="231"/>
        <v>0</v>
      </c>
      <c r="T861" s="134"/>
    </row>
    <row r="862" ht="24.75" customHeight="1" outlineLevel="1" spans="1:20">
      <c r="A862" s="19">
        <v>41458</v>
      </c>
      <c r="B862" s="20">
        <v>4152132</v>
      </c>
      <c r="C862" s="21" t="s">
        <v>766</v>
      </c>
      <c r="D862" s="57">
        <v>0</v>
      </c>
      <c r="E862" s="57">
        <v>0</v>
      </c>
      <c r="F862" s="57">
        <f>+ROUND(VLOOKUP(P$862,B$162:O$215,5,FALSE)*Q$862/1200+E862,-2)</f>
        <v>0</v>
      </c>
      <c r="G862" s="57">
        <f>+ROUND(VLOOKUP(P$862,B$162:O$215,6,FALSE)*Q$862/1200+F862,-2)</f>
        <v>0</v>
      </c>
      <c r="H862" s="57">
        <f>+ROUND(VLOOKUP(P$862,B$162:O$215,7,FALSE)*Q$862/1200+G862,-2)</f>
        <v>0</v>
      </c>
      <c r="I862" s="57">
        <f>+ROUND(VLOOKUP(P$862,B$162:O$215,8,FALSE)*Q$862/1200+H862,-2)</f>
        <v>0</v>
      </c>
      <c r="J862" s="57">
        <f>+ROUND(VLOOKUP(P$862,B$162:O$215,9,FALSE)*Q$862/1200+I862,-2)</f>
        <v>0</v>
      </c>
      <c r="K862" s="57">
        <f>+ROUND(VLOOKUP(P$862,B$162:O$215,10,FALSE)*Q$862/1200+J862,-2)</f>
        <v>0</v>
      </c>
      <c r="L862" s="57">
        <f>+ROUND(VLOOKUP(P$862,B$162:O$215,11,FALSE)*Q$862/1200+K862,-2)</f>
        <v>0</v>
      </c>
      <c r="M862" s="57">
        <f>+ROUND(VLOOKUP(P$862,B$162:O$215,12,FALSE)*Q$862/1200+L862,-2)</f>
        <v>0</v>
      </c>
      <c r="N862" s="57">
        <f>+ROUND(VLOOKUP(P$862,B$162:O$215,13,FALSE)*Q$862/1200+M862,-2)</f>
        <v>0</v>
      </c>
      <c r="O862" s="63">
        <f>+ROUND(VLOOKUP(P$862,B$162:O$215,14,FALSE)*Q$862/1200+N862,-2)</f>
        <v>0</v>
      </c>
      <c r="P862" s="136">
        <v>1454332</v>
      </c>
      <c r="Q862" s="138">
        <f t="shared" si="232"/>
        <v>0</v>
      </c>
      <c r="S862" s="65">
        <f t="shared" si="231"/>
        <v>0</v>
      </c>
      <c r="T862" s="134"/>
    </row>
    <row r="863" ht="24.75" customHeight="1" outlineLevel="1" spans="1:20">
      <c r="A863" s="19">
        <v>41459</v>
      </c>
      <c r="B863" s="20">
        <v>4152133</v>
      </c>
      <c r="C863" s="21" t="s">
        <v>767</v>
      </c>
      <c r="D863" s="57">
        <v>7443.559</v>
      </c>
      <c r="E863" s="57">
        <v>3016.841</v>
      </c>
      <c r="F863" s="57">
        <f>+ROUND(VLOOKUP(P$863,B$162:O$215,5,FALSE)*Q$863/1200+E863,-2)</f>
        <v>38100</v>
      </c>
      <c r="G863" s="57">
        <f>+ROUND(VLOOKUP(P$863,B$162:O$215,6,FALSE)*Q$863/1200+F863,-2)</f>
        <v>72900</v>
      </c>
      <c r="H863" s="57">
        <f>+ROUND(VLOOKUP(P$863,B$162:O$215,7,FALSE)*Q$863/1200+G863,-2)</f>
        <v>109300</v>
      </c>
      <c r="I863" s="57">
        <f>+ROUND(VLOOKUP(P$863,B$162:O$215,8,FALSE)*Q$863/1200+H863,-2)</f>
        <v>147900</v>
      </c>
      <c r="J863" s="57">
        <f>+ROUND(VLOOKUP(P$863,B$162:O$215,9,FALSE)*Q$863/1200+I863,-2)</f>
        <v>188600</v>
      </c>
      <c r="K863" s="57">
        <f>+ROUND(VLOOKUP(P$863,B$162:O$215,10,FALSE)*Q$863/1200+J863,-2)</f>
        <v>231600</v>
      </c>
      <c r="L863" s="57">
        <f>+ROUND(VLOOKUP(P$863,B$162:O$215,11,FALSE)*Q$863/1200+K863,-2)</f>
        <v>276900</v>
      </c>
      <c r="M863" s="57">
        <f>+ROUND(VLOOKUP(P$863,B$162:O$215,12,FALSE)*Q$863/1200+L863,-2)</f>
        <v>322100</v>
      </c>
      <c r="N863" s="57">
        <f>+ROUND(VLOOKUP(P$863,B$162:O$215,13,FALSE)*Q$863/1200+M863,-2)</f>
        <v>366700</v>
      </c>
      <c r="O863" s="63">
        <f>+ROUND(VLOOKUP(P$863,B$162:O$215,14,FALSE)*Q$863/1200+N863,-2)</f>
        <v>410800</v>
      </c>
      <c r="P863" s="136">
        <v>1454333</v>
      </c>
      <c r="Q863" s="138">
        <f t="shared" si="232"/>
        <v>9</v>
      </c>
      <c r="S863" s="65">
        <f t="shared" si="231"/>
        <v>0</v>
      </c>
      <c r="T863" s="134"/>
    </row>
    <row r="864" ht="24.75" customHeight="1" outlineLevel="1" spans="1:20">
      <c r="A864" s="19">
        <v>41460</v>
      </c>
      <c r="B864" s="20">
        <v>4152134</v>
      </c>
      <c r="C864" s="21" t="s">
        <v>768</v>
      </c>
      <c r="D864" s="57">
        <v>0</v>
      </c>
      <c r="E864" s="57">
        <v>0</v>
      </c>
      <c r="F864" s="57">
        <f>+ROUND(VLOOKUP(P$864,B$162:O$215,5,FALSE)*Q$864/1200+E864,-2)</f>
        <v>0</v>
      </c>
      <c r="G864" s="57">
        <f>+ROUND(VLOOKUP(P$864,B$162:O$215,6,FALSE)*Q$864/1200+F864,-2)</f>
        <v>0</v>
      </c>
      <c r="H864" s="57">
        <f>+ROUND(VLOOKUP(P$864,B$162:O$215,7,FALSE)*Q$864/1200+G864,-2)</f>
        <v>0</v>
      </c>
      <c r="I864" s="57">
        <f>+ROUND(VLOOKUP(P$864,B$162:O$215,8,FALSE)*Q$864/1200+H864,-2)</f>
        <v>0</v>
      </c>
      <c r="J864" s="57">
        <f>+ROUND(VLOOKUP(P$864,B$162:O$215,9,FALSE)*Q$864/1200+I864,-2)</f>
        <v>0</v>
      </c>
      <c r="K864" s="57">
        <f>+ROUND(VLOOKUP(P$864,B$162:O$215,10,FALSE)*Q$864/1200+J864,-2)</f>
        <v>0</v>
      </c>
      <c r="L864" s="57">
        <f>+ROUND(VLOOKUP(P$864,B$162:O$215,11,FALSE)*Q$864/1200+K864,-2)</f>
        <v>0</v>
      </c>
      <c r="M864" s="57">
        <f>+ROUND(VLOOKUP(P$864,B$162:O$215,12,FALSE)*Q$864/1200+L864,-2)</f>
        <v>0</v>
      </c>
      <c r="N864" s="57">
        <f>+ROUND(VLOOKUP(P$864,B$162:O$215,13,FALSE)*Q$864/1200+M864,-2)</f>
        <v>0</v>
      </c>
      <c r="O864" s="63">
        <f>+ROUND(VLOOKUP(P$864,B$162:O$215,14,FALSE)*Q$864/1200+N864,-2)</f>
        <v>0</v>
      </c>
      <c r="P864" s="136">
        <v>1454334</v>
      </c>
      <c r="Q864" s="138">
        <f t="shared" si="232"/>
        <v>0</v>
      </c>
      <c r="S864" s="65">
        <f t="shared" si="231"/>
        <v>0</v>
      </c>
      <c r="T864" s="134"/>
    </row>
    <row r="865" ht="24.75" customHeight="1" outlineLevel="1" spans="1:20">
      <c r="A865" s="19">
        <v>41461</v>
      </c>
      <c r="B865" s="20">
        <v>4152135</v>
      </c>
      <c r="C865" s="21" t="s">
        <v>769</v>
      </c>
      <c r="D865" s="57">
        <v>0</v>
      </c>
      <c r="E865" s="57">
        <v>0</v>
      </c>
      <c r="F865" s="57">
        <f>+ROUND(VLOOKUP(P$865,B$162:O$215,5,FALSE)*Q$865/1200+E865,-2)</f>
        <v>0</v>
      </c>
      <c r="G865" s="57">
        <f>+ROUND(VLOOKUP(P$865,B$162:O$215,6,FALSE)*Q$865/1200+F865,-2)</f>
        <v>0</v>
      </c>
      <c r="H865" s="57">
        <f>+ROUND(VLOOKUP(P$865,B$162:O$215,7,FALSE)*Q$865/1200+G865,-2)</f>
        <v>0</v>
      </c>
      <c r="I865" s="57">
        <f>+ROUND(VLOOKUP(P$865,B$162:O$215,8,FALSE)*Q$865/1200+H865,-2)</f>
        <v>0</v>
      </c>
      <c r="J865" s="57">
        <f>+ROUND(VLOOKUP(P$865,B$162:O$215,9,FALSE)*Q$865/1200+I865,-2)</f>
        <v>0</v>
      </c>
      <c r="K865" s="57">
        <f>+ROUND(VLOOKUP(P$865,B$162:O$215,10,FALSE)*Q$865/1200+J865,-2)</f>
        <v>0</v>
      </c>
      <c r="L865" s="57">
        <f>+ROUND(VLOOKUP(P$865,B$162:O$215,11,FALSE)*Q$865/1200+K865,-2)</f>
        <v>0</v>
      </c>
      <c r="M865" s="57">
        <f>+ROUND(VLOOKUP(P$865,B$162:O$215,12,FALSE)*Q$865/1200+L865,-2)</f>
        <v>0</v>
      </c>
      <c r="N865" s="57">
        <f>+ROUND(VLOOKUP(P$865,B$162:O$215,13,FALSE)*Q$865/1200+M865,-2)</f>
        <v>0</v>
      </c>
      <c r="O865" s="63">
        <f>+ROUND(VLOOKUP(P$865,B$162:O$215,14,FALSE)*Q$865/1200+N865,-2)</f>
        <v>0</v>
      </c>
      <c r="P865" s="136">
        <v>1454335</v>
      </c>
      <c r="Q865" s="138">
        <f t="shared" si="232"/>
        <v>0</v>
      </c>
      <c r="S865" s="65">
        <f t="shared" si="231"/>
        <v>0</v>
      </c>
      <c r="T865" s="134"/>
    </row>
    <row r="866" ht="24.75" customHeight="1" outlineLevel="1" spans="1:20">
      <c r="A866" s="19">
        <v>41462</v>
      </c>
      <c r="B866" s="20">
        <v>4152136</v>
      </c>
      <c r="C866" s="21" t="s">
        <v>770</v>
      </c>
      <c r="D866" s="57">
        <v>134476.564</v>
      </c>
      <c r="E866" s="57">
        <v>264647.644</v>
      </c>
      <c r="F866" s="57">
        <f>+ROUND(VLOOKUP(P$866,B$162:O$215,5,FALSE)*Q$866/1200+E866,-2)</f>
        <v>485400</v>
      </c>
      <c r="G866" s="57">
        <f>+ROUND(VLOOKUP(P$866,B$162:O$215,6,FALSE)*Q$866/1200+F866,-2)</f>
        <v>704700</v>
      </c>
      <c r="H866" s="57">
        <f>+ROUND(VLOOKUP(P$866,B$162:O$215,7,FALSE)*Q$866/1200+G866,-2)</f>
        <v>934100</v>
      </c>
      <c r="I866" s="57">
        <f>+ROUND(VLOOKUP(P$866,B$162:O$215,8,FALSE)*Q$866/1200+H866,-2)</f>
        <v>1176800</v>
      </c>
      <c r="J866" s="57">
        <f>+ROUND(VLOOKUP(P$866,B$162:O$215,9,FALSE)*Q$866/1200+I866,-2)</f>
        <v>1433300</v>
      </c>
      <c r="K866" s="57">
        <f>+ROUND(VLOOKUP(P$866,B$162:O$215,10,FALSE)*Q$866/1200+J866,-2)</f>
        <v>1703900</v>
      </c>
      <c r="L866" s="57">
        <f>+ROUND(VLOOKUP(P$866,B$162:O$215,11,FALSE)*Q$866/1200+K866,-2)</f>
        <v>1988900</v>
      </c>
      <c r="M866" s="57">
        <f>+ROUND(VLOOKUP(P$866,B$162:O$215,12,FALSE)*Q$866/1200+L866,-2)</f>
        <v>2273100</v>
      </c>
      <c r="N866" s="57">
        <f>+ROUND(VLOOKUP(P$866,B$162:O$215,13,FALSE)*Q$866/1200+M866,-2)</f>
        <v>2553900</v>
      </c>
      <c r="O866" s="63">
        <f>+ROUND(VLOOKUP(P$866,B$162:O$215,14,FALSE)*Q$866/1200+N866,-2)</f>
        <v>2831300</v>
      </c>
      <c r="P866" s="136">
        <v>1454336</v>
      </c>
      <c r="Q866" s="138">
        <f t="shared" si="232"/>
        <v>9</v>
      </c>
      <c r="S866" s="65">
        <f t="shared" si="231"/>
        <v>0</v>
      </c>
      <c r="T866" s="134"/>
    </row>
    <row r="867" ht="24.75" customHeight="1" outlineLevel="1" spans="1:20">
      <c r="A867" s="19">
        <v>41463</v>
      </c>
      <c r="B867" s="20">
        <v>4152137</v>
      </c>
      <c r="C867" s="21" t="s">
        <v>771</v>
      </c>
      <c r="D867" s="57">
        <v>2036.136</v>
      </c>
      <c r="E867" s="57">
        <v>3542.282</v>
      </c>
      <c r="F867" s="57">
        <f>+ROUND(VLOOKUP(P$867,B$162:O$215,5,FALSE)*Q$867/1200+E867,-2)</f>
        <v>9300</v>
      </c>
      <c r="G867" s="57">
        <f>+ROUND(VLOOKUP(P$867,B$162:O$215,6,FALSE)*Q$867/1200+F867,-2)</f>
        <v>15000</v>
      </c>
      <c r="H867" s="57">
        <f>+ROUND(VLOOKUP(P$867,B$162:O$215,7,FALSE)*Q$867/1200+G867,-2)</f>
        <v>20900</v>
      </c>
      <c r="I867" s="57">
        <f>+ROUND(VLOOKUP(P$867,B$162:O$215,8,FALSE)*Q$867/1200+H867,-2)</f>
        <v>27200</v>
      </c>
      <c r="J867" s="57">
        <f>+ROUND(VLOOKUP(P$867,B$162:O$215,9,FALSE)*Q$867/1200+I867,-2)</f>
        <v>33800</v>
      </c>
      <c r="K867" s="57">
        <f>+ROUND(VLOOKUP(P$867,B$162:O$215,10,FALSE)*Q$867/1200+J867,-2)</f>
        <v>40800</v>
      </c>
      <c r="L867" s="57">
        <f>+ROUND(VLOOKUP(P$867,B$162:O$215,11,FALSE)*Q$867/1200+K867,-2)</f>
        <v>48200</v>
      </c>
      <c r="M867" s="57">
        <f>+ROUND(VLOOKUP(P$867,B$162:O$215,12,FALSE)*Q$867/1200+L867,-2)</f>
        <v>55600</v>
      </c>
      <c r="N867" s="57">
        <f>+ROUND(VLOOKUP(P$867,B$162:O$215,13,FALSE)*Q$867/1200+M867,-2)</f>
        <v>62900</v>
      </c>
      <c r="O867" s="63">
        <f>+ROUND(VLOOKUP(P$867,B$162:O$215,14,FALSE)*Q$867/1200+N867,-2)</f>
        <v>70100</v>
      </c>
      <c r="P867" s="136">
        <v>1454337</v>
      </c>
      <c r="Q867" s="138">
        <f t="shared" si="232"/>
        <v>9</v>
      </c>
      <c r="S867" s="65">
        <f t="shared" si="231"/>
        <v>0</v>
      </c>
      <c r="T867" s="134"/>
    </row>
    <row r="868" ht="24.75" customHeight="1" outlineLevel="1" spans="1:20">
      <c r="A868" s="19">
        <v>41464</v>
      </c>
      <c r="B868" s="20">
        <v>4152138</v>
      </c>
      <c r="C868" s="21" t="s">
        <v>772</v>
      </c>
      <c r="D868" s="57">
        <v>0</v>
      </c>
      <c r="E868" s="57">
        <v>0</v>
      </c>
      <c r="F868" s="57">
        <f>+ROUND(VLOOKUP(P$868,B$162:O$215,5,FALSE)*Q$868/1200+E868,-2)</f>
        <v>0</v>
      </c>
      <c r="G868" s="57">
        <f>+ROUND(VLOOKUP(P$868,B$162:O$215,6,FALSE)*Q$868/1200+F868,-2)</f>
        <v>0</v>
      </c>
      <c r="H868" s="57">
        <f>+ROUND(VLOOKUP(P$868,B$162:O$215,7,FALSE)*Q$868/1200+G868,-2)</f>
        <v>0</v>
      </c>
      <c r="I868" s="57">
        <f>+ROUND(VLOOKUP(P$868,B$162:O$215,8,FALSE)*Q$868/1200+H868,-2)</f>
        <v>0</v>
      </c>
      <c r="J868" s="57">
        <f>+ROUND(VLOOKUP(P$868,B$162:O$215,9,FALSE)*Q$868/1200+I868,-2)</f>
        <v>0</v>
      </c>
      <c r="K868" s="57">
        <f>+ROUND(VLOOKUP(P$868,B$162:O$215,10,FALSE)*Q$868/1200+J868,-2)</f>
        <v>0</v>
      </c>
      <c r="L868" s="57">
        <f>+ROUND(VLOOKUP(P$868,B$162:O$215,11,FALSE)*Q$868/1200+K868,-2)</f>
        <v>0</v>
      </c>
      <c r="M868" s="57">
        <f>+ROUND(VLOOKUP(P$868,B$162:O$215,12,FALSE)*Q$868/1200+L868,-2)</f>
        <v>0</v>
      </c>
      <c r="N868" s="57">
        <f>+ROUND(VLOOKUP(P$868,B$162:O$215,13,FALSE)*Q$868/1200+M868,-2)</f>
        <v>0</v>
      </c>
      <c r="O868" s="63">
        <f>+ROUND(VLOOKUP(P$868,B$162:O$215,14,FALSE)*Q$868/1200+N868,-2)</f>
        <v>0</v>
      </c>
      <c r="P868" s="136">
        <v>1454338</v>
      </c>
      <c r="Q868" s="138">
        <f t="shared" si="232"/>
        <v>0</v>
      </c>
      <c r="S868" s="65">
        <f t="shared" si="231"/>
        <v>0</v>
      </c>
      <c r="T868" s="134"/>
    </row>
    <row r="869" ht="24.75" customHeight="1" outlineLevel="1" spans="1:20">
      <c r="A869" s="19">
        <v>41465</v>
      </c>
      <c r="B869" s="20">
        <v>4152139</v>
      </c>
      <c r="C869" s="21" t="s">
        <v>773</v>
      </c>
      <c r="D869" s="57">
        <v>0</v>
      </c>
      <c r="E869" s="57">
        <v>0</v>
      </c>
      <c r="F869" s="57">
        <f>+ROUND(VLOOKUP(P$869,B$162:O$215,5,FALSE)*Q$869/1200+E869,-2)</f>
        <v>0</v>
      </c>
      <c r="G869" s="57">
        <f>+ROUND(VLOOKUP(P$869,B$162:O$215,6,FALSE)*Q$869/1200+F869,-2)</f>
        <v>0</v>
      </c>
      <c r="H869" s="57">
        <f>+ROUND(VLOOKUP(P$869,B$162:O$215,7,FALSE)*Q$869/1200+G869,-2)</f>
        <v>0</v>
      </c>
      <c r="I869" s="57">
        <f>+ROUND(VLOOKUP(P$869,B$162:O$215,8,FALSE)*Q$869/1200+H869,-2)</f>
        <v>0</v>
      </c>
      <c r="J869" s="57">
        <f>+ROUND(VLOOKUP(P$869,B$162:O$215,9,FALSE)*Q$869/1200+I869,-2)</f>
        <v>0</v>
      </c>
      <c r="K869" s="57">
        <f>+ROUND(VLOOKUP(P$869,B$162:O$215,10,FALSE)*Q$869/1200+J869,-2)</f>
        <v>0</v>
      </c>
      <c r="L869" s="57">
        <f>+ROUND(VLOOKUP(P$869,B$162:O$215,11,FALSE)*Q$869/1200+K869,-2)</f>
        <v>0</v>
      </c>
      <c r="M869" s="57">
        <f>+ROUND(VLOOKUP(P$869,B$162:O$215,12,FALSE)*Q$869/1200+L869,-2)</f>
        <v>0</v>
      </c>
      <c r="N869" s="57">
        <f>+ROUND(VLOOKUP(P$869,B$162:O$215,13,FALSE)*Q$869/1200+M869,-2)</f>
        <v>0</v>
      </c>
      <c r="O869" s="63">
        <f>+ROUND(VLOOKUP(P$869,B$162:O$215,14,FALSE)*Q$869/1200+N869,-2)</f>
        <v>0</v>
      </c>
      <c r="P869" s="136">
        <v>1454339</v>
      </c>
      <c r="Q869" s="138">
        <f t="shared" si="232"/>
        <v>0</v>
      </c>
      <c r="S869" s="65">
        <f t="shared" si="231"/>
        <v>0</v>
      </c>
      <c r="T869" s="134"/>
    </row>
    <row r="870" ht="24.75" customHeight="1" outlineLevel="1" spans="1:20">
      <c r="A870" s="19">
        <v>41466</v>
      </c>
      <c r="B870" s="20">
        <v>4152140</v>
      </c>
      <c r="C870" s="21" t="s">
        <v>774</v>
      </c>
      <c r="D870" s="57">
        <v>0</v>
      </c>
      <c r="E870" s="57">
        <v>0</v>
      </c>
      <c r="F870" s="57">
        <f>+ROUND(VLOOKUP(P$870,B$162:O$215,5,FALSE)*Q$870/1200+E870,-2)</f>
        <v>0</v>
      </c>
      <c r="G870" s="57">
        <f>+ROUND(VLOOKUP(P$870,B$162:O$215,6,FALSE)*Q$870/1200+F870,-2)</f>
        <v>0</v>
      </c>
      <c r="H870" s="57">
        <f>+ROUND(VLOOKUP(P$870,B$162:O$215,7,FALSE)*Q$870/1200+G870,-2)</f>
        <v>0</v>
      </c>
      <c r="I870" s="57">
        <f>+ROUND(VLOOKUP(P$870,B$162:O$215,8,FALSE)*Q$870/1200+H870,-2)</f>
        <v>0</v>
      </c>
      <c r="J870" s="57">
        <f>+ROUND(VLOOKUP(P$870,B$162:O$215,9,FALSE)*Q$870/1200+I870,-2)</f>
        <v>0</v>
      </c>
      <c r="K870" s="57">
        <f>+ROUND(VLOOKUP(P$870,B$162:O$215,10,FALSE)*Q$870/1200+J870,-2)</f>
        <v>0</v>
      </c>
      <c r="L870" s="57">
        <f>+ROUND(VLOOKUP(P$870,B$162:O$215,11,FALSE)*Q$870/1200+K870,-2)</f>
        <v>0</v>
      </c>
      <c r="M870" s="57">
        <f>+ROUND(VLOOKUP(P$870,B$162:O$215,12,FALSE)*Q$870/1200+L870,-2)</f>
        <v>0</v>
      </c>
      <c r="N870" s="57">
        <f>+ROUND(VLOOKUP(P$870,B$162:O$215,13,FALSE)*Q$870/1200+M870,-2)</f>
        <v>0</v>
      </c>
      <c r="O870" s="63">
        <f>+ROUND(VLOOKUP(P$870,B$162:O$215,14,FALSE)*Q$870/1200+N870,-2)</f>
        <v>0</v>
      </c>
      <c r="P870" s="136">
        <v>1454340</v>
      </c>
      <c r="Q870" s="138">
        <f t="shared" si="232"/>
        <v>0</v>
      </c>
      <c r="S870" s="65">
        <f t="shared" si="231"/>
        <v>0</v>
      </c>
      <c r="T870" s="134"/>
    </row>
    <row r="871" ht="24.75" customHeight="1" outlineLevel="1" spans="1:20">
      <c r="A871" s="19">
        <v>41467</v>
      </c>
      <c r="B871" s="20">
        <v>4152141</v>
      </c>
      <c r="C871" s="21" t="s">
        <v>775</v>
      </c>
      <c r="D871" s="57">
        <v>6648.035</v>
      </c>
      <c r="E871" s="57">
        <v>12457.989</v>
      </c>
      <c r="F871" s="57">
        <f>+ROUND(VLOOKUP(P$871,B$162:O$215,5,FALSE)*Q$871/1200+E871,-2)</f>
        <v>18400</v>
      </c>
      <c r="G871" s="57">
        <f>+ROUND(VLOOKUP(P$871,B$162:O$215,6,FALSE)*Q$871/1200+F871,-2)</f>
        <v>24300</v>
      </c>
      <c r="H871" s="57">
        <f>+ROUND(VLOOKUP(P$871,B$162:O$215,7,FALSE)*Q$871/1200+G871,-2)</f>
        <v>30500</v>
      </c>
      <c r="I871" s="57">
        <f>+ROUND(VLOOKUP(P$871,B$162:O$215,8,FALSE)*Q$871/1200+H871,-2)</f>
        <v>37100</v>
      </c>
      <c r="J871" s="57">
        <f>+ROUND(VLOOKUP(P$871,B$162:O$215,9,FALSE)*Q$871/1200+I871,-2)</f>
        <v>44100</v>
      </c>
      <c r="K871" s="57">
        <f>+ROUND(VLOOKUP(P$871,B$162:O$215,10,FALSE)*Q$871/1200+J871,-2)</f>
        <v>51400</v>
      </c>
      <c r="L871" s="57">
        <f>+ROUND(VLOOKUP(P$871,B$162:O$215,11,FALSE)*Q$871/1200+K871,-2)</f>
        <v>59100</v>
      </c>
      <c r="M871" s="57">
        <f>+ROUND(VLOOKUP(P$871,B$162:O$215,12,FALSE)*Q$871/1200+L871,-2)</f>
        <v>66800</v>
      </c>
      <c r="N871" s="57">
        <f>+ROUND(VLOOKUP(P$871,B$162:O$215,13,FALSE)*Q$871/1200+M871,-2)</f>
        <v>74400</v>
      </c>
      <c r="O871" s="63">
        <f>+ROUND(VLOOKUP(P$871,B$162:O$215,14,FALSE)*Q$871/1200+N871,-2)</f>
        <v>81900</v>
      </c>
      <c r="P871" s="136">
        <v>1454341</v>
      </c>
      <c r="Q871" s="138">
        <f t="shared" si="232"/>
        <v>12.7472311097654</v>
      </c>
      <c r="S871" s="65">
        <f t="shared" si="231"/>
        <v>0</v>
      </c>
      <c r="T871" s="134"/>
    </row>
    <row r="872" ht="24.75" customHeight="1" outlineLevel="1" spans="1:20">
      <c r="A872" s="19">
        <v>41468</v>
      </c>
      <c r="B872" s="20">
        <v>4152142</v>
      </c>
      <c r="C872" s="21" t="s">
        <v>776</v>
      </c>
      <c r="D872" s="57">
        <v>0</v>
      </c>
      <c r="E872" s="57">
        <v>0</v>
      </c>
      <c r="F872" s="57">
        <f>+ROUND(VLOOKUP(P$872,B$162:O$215,5,FALSE)*Q$872/1200+E872,-2)</f>
        <v>0</v>
      </c>
      <c r="G872" s="57">
        <f>+ROUND(VLOOKUP(P$872,B$162:O$215,6,FALSE)*Q$872/1200+F872,-2)</f>
        <v>0</v>
      </c>
      <c r="H872" s="57">
        <f>+ROUND(VLOOKUP(P$872,B$162:O$215,7,FALSE)*Q$872/1200+G872,-2)</f>
        <v>0</v>
      </c>
      <c r="I872" s="57">
        <f>+ROUND(VLOOKUP(P$872,B$162:O$215,8,FALSE)*Q$872/1200+H872,-2)</f>
        <v>0</v>
      </c>
      <c r="J872" s="57">
        <f>+ROUND(VLOOKUP(P$872,B$162:O$215,9,FALSE)*Q$872/1200+I872,-2)</f>
        <v>0</v>
      </c>
      <c r="K872" s="57">
        <f>+ROUND(VLOOKUP(P$872,B$162:O$215,10,FALSE)*Q$872/1200+J872,-2)</f>
        <v>0</v>
      </c>
      <c r="L872" s="57">
        <f>+ROUND(VLOOKUP(P$872,B$162:O$215,11,FALSE)*Q$872/1200+K872,-2)</f>
        <v>0</v>
      </c>
      <c r="M872" s="57">
        <f>+ROUND(VLOOKUP(P$872,B$162:O$215,12,FALSE)*Q$872/1200+L872,-2)</f>
        <v>0</v>
      </c>
      <c r="N872" s="57">
        <f>+ROUND(VLOOKUP(P$872,B$162:O$215,13,FALSE)*Q$872/1200+M872,-2)</f>
        <v>0</v>
      </c>
      <c r="O872" s="63">
        <f>+ROUND(VLOOKUP(P$872,B$162:O$215,14,FALSE)*Q$872/1200+N872,-2)</f>
        <v>0</v>
      </c>
      <c r="P872" s="136">
        <v>1454342</v>
      </c>
      <c r="Q872" s="138">
        <f t="shared" si="232"/>
        <v>0</v>
      </c>
      <c r="S872" s="65">
        <f t="shared" si="231"/>
        <v>0</v>
      </c>
      <c r="T872" s="134"/>
    </row>
    <row r="873" ht="24.75" customHeight="1" outlineLevel="1" spans="1:20">
      <c r="A873" s="19">
        <v>41470</v>
      </c>
      <c r="B873" s="20">
        <v>4152144</v>
      </c>
      <c r="C873" s="21" t="s">
        <v>777</v>
      </c>
      <c r="D873" s="57">
        <v>33077.488</v>
      </c>
      <c r="E873" s="57">
        <v>42010.816</v>
      </c>
      <c r="F873" s="57">
        <f>+ROUND(VLOOKUP(P$873,B$162:O$215,5,FALSE)*Q$873/1200+E873,-2)+100</f>
        <v>42100</v>
      </c>
      <c r="G873" s="57">
        <f>+ROUND(VLOOKUP(P$873,B$162:O$215,6,FALSE)*Q$873/1200+F873,-2)</f>
        <v>42100</v>
      </c>
      <c r="H873" s="57">
        <f>+ROUND(VLOOKUP(P$873,B$162:O$215,7,FALSE)*Q$873/1200+G873,-2)</f>
        <v>47100</v>
      </c>
      <c r="I873" s="57">
        <f>+ROUND(VLOOKUP(P$873,B$162:O$215,8,FALSE)*Q$873/1200+H873,-2)</f>
        <v>54100</v>
      </c>
      <c r="J873" s="57">
        <f>+ROUND(VLOOKUP(P$873,B$162:O$215,9,FALSE)*Q$873/1200+I873,-2)</f>
        <v>64100</v>
      </c>
      <c r="K873" s="57">
        <f>+ROUND(VLOOKUP(P$873,B$162:O$215,10,FALSE)*Q$873/1200+J873,-2)</f>
        <v>76100</v>
      </c>
      <c r="L873" s="57">
        <f>+ROUND(VLOOKUP(P$873,B$162:O$215,11,FALSE)*Q$873/1200+K873,-2)</f>
        <v>90100</v>
      </c>
      <c r="M873" s="57">
        <f>+ROUND(VLOOKUP(P$873,B$162:O$215,12,FALSE)*Q$873/1200+L873,-2)</f>
        <v>105100</v>
      </c>
      <c r="N873" s="57">
        <f>+ROUND(VLOOKUP(P$873,B$162:O$215,13,FALSE)*Q$873/1200+M873,-2)</f>
        <v>115100</v>
      </c>
      <c r="O873" s="63">
        <f>+ROUND(VLOOKUP(P$873,B$162:O$215,14,FALSE)*Q$873/1200+N873,-2)</f>
        <v>115100</v>
      </c>
      <c r="P873" s="136">
        <v>1454344</v>
      </c>
      <c r="Q873" s="138">
        <v>12</v>
      </c>
      <c r="S873" s="65">
        <f t="shared" si="231"/>
        <v>0</v>
      </c>
      <c r="T873" s="134"/>
    </row>
    <row r="874" ht="24.75" customHeight="1" outlineLevel="1" spans="1:20">
      <c r="A874" s="19">
        <v>41471</v>
      </c>
      <c r="B874" s="20">
        <v>4152145</v>
      </c>
      <c r="C874" s="21" t="s">
        <v>778</v>
      </c>
      <c r="D874" s="57">
        <v>0</v>
      </c>
      <c r="E874" s="57">
        <v>0</v>
      </c>
      <c r="F874" s="57">
        <f>+ROUND(VLOOKUP(P$874,B$162:O$215,5,FALSE)*Q$874/1200+E874,-2)</f>
        <v>0</v>
      </c>
      <c r="G874" s="57">
        <f>+ROUND(VLOOKUP(P$874,B$162:O$215,6,FALSE)*Q$874/1200+F874,-2)</f>
        <v>0</v>
      </c>
      <c r="H874" s="57">
        <f>+ROUND(VLOOKUP(P$874,B$162:O$215,7,FALSE)*Q$874/1200+G874,-2)</f>
        <v>0</v>
      </c>
      <c r="I874" s="57">
        <f>+ROUND(VLOOKUP(P$874,B$162:O$215,8,FALSE)*Q$874/1200+H874,-2)</f>
        <v>0</v>
      </c>
      <c r="J874" s="57">
        <f>+ROUND(VLOOKUP(P$874,B$162:O$215,9,FALSE)*Q$874/1200+I874,-2)</f>
        <v>0</v>
      </c>
      <c r="K874" s="57">
        <f>+ROUND(VLOOKUP(P$874,B$162:O$215,10,FALSE)*Q$874/1200+J874,-2)</f>
        <v>0</v>
      </c>
      <c r="L874" s="57">
        <f>+ROUND(VLOOKUP(P$874,B$162:O$215,11,FALSE)*Q$874/1200+K874,-2)</f>
        <v>0</v>
      </c>
      <c r="M874" s="57">
        <f>+ROUND(VLOOKUP(P$874,B$162:O$215,12,FALSE)*Q$874/1200+L874,-2)</f>
        <v>0</v>
      </c>
      <c r="N874" s="57">
        <f>+ROUND(VLOOKUP(P$874,B$162:O$215,13,FALSE)*Q$874/1200+M874,-2)</f>
        <v>0</v>
      </c>
      <c r="O874" s="63">
        <f>+ROUND(VLOOKUP(P$874,B$162:O$215,14,FALSE)*Q$874/1200+N874,-2)</f>
        <v>0</v>
      </c>
      <c r="P874" s="136">
        <v>1454345</v>
      </c>
      <c r="Q874" s="138">
        <f t="shared" ref="Q874:Q891" si="233">IFERROR(IF((E874/(+VLOOKUP(P874,B$166:O$215,4,FALSE))*12/2)*100&lt;9,9,IF(E874/(+VLOOKUP(P874,B$166:O$215,4,FALSE))*12/2*100&gt;13,13,E874/(+VLOOKUP(P874,B$166:O$215,4,FALSE))*12/2*100)),0)</f>
        <v>0</v>
      </c>
      <c r="S874" s="65">
        <f t="shared" si="231"/>
        <v>0</v>
      </c>
      <c r="T874" s="134"/>
    </row>
    <row r="875" ht="24.75" customHeight="1" outlineLevel="1" spans="1:20">
      <c r="A875" s="19">
        <v>41472</v>
      </c>
      <c r="B875" s="20">
        <v>4152146</v>
      </c>
      <c r="C875" s="21" t="s">
        <v>779</v>
      </c>
      <c r="D875" s="57">
        <v>0</v>
      </c>
      <c r="E875" s="57">
        <v>0</v>
      </c>
      <c r="F875" s="57">
        <f>+ROUND(VLOOKUP(P$875,B$162:O$215,5,FALSE)*Q$875/1200+E875,-2)</f>
        <v>0</v>
      </c>
      <c r="G875" s="57">
        <f>+ROUND(VLOOKUP(P$875,B$162:O$215,6,FALSE)*Q$875/1200+F875,-2)</f>
        <v>0</v>
      </c>
      <c r="H875" s="57">
        <f>+ROUND(VLOOKUP(P$875,B$162:O$215,7,FALSE)*Q$875/1200+G875,-2)</f>
        <v>0</v>
      </c>
      <c r="I875" s="57">
        <f>+ROUND(VLOOKUP(P$875,B$162:O$215,8,FALSE)*Q$875/1200+H875,-2)</f>
        <v>0</v>
      </c>
      <c r="J875" s="57">
        <f>+ROUND(VLOOKUP(P$875,B$162:O$215,9,FALSE)*Q$875/1200+I875,-2)</f>
        <v>0</v>
      </c>
      <c r="K875" s="57">
        <f>+ROUND(VLOOKUP(P$875,B$162:O$215,10,FALSE)*Q$875/1200+J875,-2)</f>
        <v>0</v>
      </c>
      <c r="L875" s="57">
        <f>+ROUND(VLOOKUP(P$875,B$162:O$215,11,FALSE)*Q$875/1200+K875,-2)</f>
        <v>0</v>
      </c>
      <c r="M875" s="57">
        <f>+ROUND(VLOOKUP(P$875,B$162:O$215,12,FALSE)*Q$875/1200+L875,-2)</f>
        <v>0</v>
      </c>
      <c r="N875" s="57">
        <f>+ROUND(VLOOKUP(P$875,B$162:O$215,13,FALSE)*Q$875/1200+M875,-2)</f>
        <v>0</v>
      </c>
      <c r="O875" s="63">
        <f>+ROUND(VLOOKUP(P$875,B$162:O$215,14,FALSE)*Q$875/1200+N875,-2)</f>
        <v>0</v>
      </c>
      <c r="P875" s="136">
        <v>1454346</v>
      </c>
      <c r="Q875" s="138">
        <f t="shared" si="233"/>
        <v>0</v>
      </c>
      <c r="S875" s="65">
        <f t="shared" si="231"/>
        <v>0</v>
      </c>
      <c r="T875" s="134"/>
    </row>
    <row r="876" ht="24.75" customHeight="1" outlineLevel="1" spans="1:20">
      <c r="A876" s="19">
        <v>41473</v>
      </c>
      <c r="B876" s="20">
        <v>4152147</v>
      </c>
      <c r="C876" s="21" t="s">
        <v>780</v>
      </c>
      <c r="D876" s="57">
        <v>0</v>
      </c>
      <c r="E876" s="57">
        <v>0</v>
      </c>
      <c r="F876" s="57">
        <f>+ROUND(VLOOKUP(P$876,B$162:O$215,5,FALSE)*Q$876/1200+E876,-2)</f>
        <v>0</v>
      </c>
      <c r="G876" s="57">
        <f>+ROUND(VLOOKUP(P$876,B$162:O$215,6,FALSE)*Q$876/1200+F876,-2)</f>
        <v>0</v>
      </c>
      <c r="H876" s="57">
        <f>+ROUND(VLOOKUP(P$876,B$162:O$215,7,FALSE)*Q$876/1200+G876,-2)</f>
        <v>0</v>
      </c>
      <c r="I876" s="57">
        <f>+ROUND(VLOOKUP(P$876,B$162:O$215,8,FALSE)*Q$876/1200+H876,-2)</f>
        <v>0</v>
      </c>
      <c r="J876" s="57">
        <f>+ROUND(VLOOKUP(P$876,B$162:O$215,9,FALSE)*Q$876/1200+I876,-2)</f>
        <v>0</v>
      </c>
      <c r="K876" s="57">
        <f>+ROUND(VLOOKUP(P$876,B$162:O$215,10,FALSE)*Q$876/1200+J876,-2)</f>
        <v>0</v>
      </c>
      <c r="L876" s="57">
        <f>+ROUND(VLOOKUP(P$876,B$162:O$215,11,FALSE)*Q$876/1200+K876,-2)</f>
        <v>0</v>
      </c>
      <c r="M876" s="57">
        <f>+ROUND(VLOOKUP(P$876,B$162:O$215,12,FALSE)*Q$876/1200+L876,-2)</f>
        <v>0</v>
      </c>
      <c r="N876" s="57">
        <f>+ROUND(VLOOKUP(P$876,B$162:O$215,13,FALSE)*Q$876/1200+M876,-2)</f>
        <v>0</v>
      </c>
      <c r="O876" s="63">
        <f>+ROUND(VLOOKUP(P$876,B$162:O$215,14,FALSE)*Q$876/1200+N876,-2)</f>
        <v>0</v>
      </c>
      <c r="P876" s="136">
        <v>1454347</v>
      </c>
      <c r="Q876" s="138">
        <f t="shared" si="233"/>
        <v>0</v>
      </c>
      <c r="S876" s="65">
        <f t="shared" si="231"/>
        <v>0</v>
      </c>
      <c r="T876" s="134"/>
    </row>
    <row r="877" ht="24.75" customHeight="1" outlineLevel="1" spans="1:20">
      <c r="A877" s="19">
        <v>41474</v>
      </c>
      <c r="B877" s="20">
        <v>4152148</v>
      </c>
      <c r="C877" s="21" t="s">
        <v>781</v>
      </c>
      <c r="D877" s="57">
        <v>0</v>
      </c>
      <c r="E877" s="57">
        <v>0</v>
      </c>
      <c r="F877" s="57">
        <f>+ROUND(VLOOKUP(P$877,B$162:O$215,5,FALSE)*Q$877/1200+E877,-2)</f>
        <v>0</v>
      </c>
      <c r="G877" s="57">
        <f>+ROUND(VLOOKUP(P$877,B$162:O$215,6,FALSE)*Q$877/1200+F877,-2)</f>
        <v>0</v>
      </c>
      <c r="H877" s="57">
        <f>+ROUND(VLOOKUP(P$877,B$162:O$215,7,FALSE)*Q$877/1200+G877,-2)</f>
        <v>0</v>
      </c>
      <c r="I877" s="57">
        <f>+ROUND(VLOOKUP(P$877,B$162:O$215,8,FALSE)*Q$877/1200+H877,-2)</f>
        <v>0</v>
      </c>
      <c r="J877" s="57">
        <f>+ROUND(VLOOKUP(P$877,B$162:O$215,9,FALSE)*Q$877/1200+I877,-2)</f>
        <v>0</v>
      </c>
      <c r="K877" s="57">
        <f>+ROUND(VLOOKUP(P$877,B$162:O$215,10,FALSE)*Q$877/1200+J877,-2)</f>
        <v>0</v>
      </c>
      <c r="L877" s="57">
        <f>+ROUND(VLOOKUP(P$877,B$162:O$215,11,FALSE)*Q$877/1200+K877,-2)</f>
        <v>0</v>
      </c>
      <c r="M877" s="57">
        <f>+ROUND(VLOOKUP(P$877,B$162:O$215,12,FALSE)*Q$877/1200+L877,-2)</f>
        <v>0</v>
      </c>
      <c r="N877" s="57">
        <f>+ROUND(VLOOKUP(P$877,B$162:O$215,13,FALSE)*Q$877/1200+M877,-2)</f>
        <v>0</v>
      </c>
      <c r="O877" s="63">
        <f>+ROUND(VLOOKUP(P$877,B$162:O$215,14,FALSE)*Q$877/1200+N877,-2)</f>
        <v>0</v>
      </c>
      <c r="P877" s="136">
        <v>1454348</v>
      </c>
      <c r="Q877" s="138">
        <f t="shared" si="233"/>
        <v>0</v>
      </c>
      <c r="S877" s="65">
        <f t="shared" si="231"/>
        <v>0</v>
      </c>
      <c r="T877" s="134"/>
    </row>
    <row r="878" ht="24.75" customHeight="1" outlineLevel="1" spans="1:20">
      <c r="A878" s="19">
        <v>41475</v>
      </c>
      <c r="B878" s="20">
        <v>4152149</v>
      </c>
      <c r="C878" s="21" t="s">
        <v>782</v>
      </c>
      <c r="D878" s="57">
        <v>17538.9</v>
      </c>
      <c r="E878" s="57">
        <v>28225.237</v>
      </c>
      <c r="F878" s="57">
        <f>+ROUND(VLOOKUP(P$878,B$162:O$215,5,FALSE)*Q$878/1200+E878,-2)</f>
        <v>34800</v>
      </c>
      <c r="G878" s="57">
        <f>+ROUND(VLOOKUP(P$878,B$162:O$215,6,FALSE)*Q$878/1200+F878,-2)</f>
        <v>41300</v>
      </c>
      <c r="H878" s="57">
        <f>+ROUND(VLOOKUP(P$878,B$162:O$215,7,FALSE)*Q$878/1200+G878,-2)</f>
        <v>48100</v>
      </c>
      <c r="I878" s="57">
        <f>+ROUND(VLOOKUP(P$878,B$162:O$215,8,FALSE)*Q$878/1200+H878,-2)</f>
        <v>55300</v>
      </c>
      <c r="J878" s="57">
        <f>+ROUND(VLOOKUP(P$878,B$162:O$215,9,FALSE)*Q$878/1200+I878,-2)</f>
        <v>62900</v>
      </c>
      <c r="K878" s="57">
        <f>+ROUND(VLOOKUP(P$878,B$162:O$215,10,FALSE)*Q$878/1200+J878,-2)</f>
        <v>70900</v>
      </c>
      <c r="L878" s="57">
        <f>+ROUND(VLOOKUP(P$878,B$162:O$215,11,FALSE)*Q$878/1200+K878,-2)</f>
        <v>79300</v>
      </c>
      <c r="M878" s="57">
        <f>+ROUND(VLOOKUP(P$878,B$162:O$215,12,FALSE)*Q$878/1200+L878,-2)</f>
        <v>87700</v>
      </c>
      <c r="N878" s="57">
        <f>+ROUND(VLOOKUP(P$878,B$162:O$215,13,FALSE)*Q$878/1200+M878,-2)</f>
        <v>96000</v>
      </c>
      <c r="O878" s="63">
        <f>+ROUND(VLOOKUP(P$878,B$162:O$215,14,FALSE)*Q$878/1200+N878,-2)</f>
        <v>104200</v>
      </c>
      <c r="P878" s="136">
        <v>1454349</v>
      </c>
      <c r="Q878" s="138">
        <f t="shared" si="233"/>
        <v>13</v>
      </c>
      <c r="S878" s="65">
        <f t="shared" si="231"/>
        <v>0</v>
      </c>
      <c r="T878" s="134"/>
    </row>
    <row r="879" ht="24.75" customHeight="1" outlineLevel="1" spans="1:20">
      <c r="A879" s="19">
        <v>41476</v>
      </c>
      <c r="B879" s="20">
        <v>4152150</v>
      </c>
      <c r="C879" s="21" t="s">
        <v>783</v>
      </c>
      <c r="D879" s="57">
        <v>3491.626</v>
      </c>
      <c r="E879" s="57">
        <v>5522.609</v>
      </c>
      <c r="F879" s="57">
        <f>+ROUND(VLOOKUP(P$879,B$162:O$215,5,FALSE)*Q$879/1200+E879,-2)</f>
        <v>9700</v>
      </c>
      <c r="G879" s="57">
        <f>+ROUND(VLOOKUP(P$879,B$162:O$215,6,FALSE)*Q$879/1200+F879,-2)</f>
        <v>13900</v>
      </c>
      <c r="H879" s="57">
        <f>+ROUND(VLOOKUP(P$879,B$162:O$215,7,FALSE)*Q$879/1200+G879,-2)</f>
        <v>18300</v>
      </c>
      <c r="I879" s="57">
        <f>+ROUND(VLOOKUP(P$879,B$162:O$215,8,FALSE)*Q$879/1200+H879,-2)</f>
        <v>22900</v>
      </c>
      <c r="J879" s="57">
        <f>+ROUND(VLOOKUP(P$879,B$162:O$215,9,FALSE)*Q$879/1200+I879,-2)</f>
        <v>27800</v>
      </c>
      <c r="K879" s="57">
        <f>+ROUND(VLOOKUP(P$879,B$162:O$215,10,FALSE)*Q$879/1200+J879,-2)</f>
        <v>33000</v>
      </c>
      <c r="L879" s="57">
        <f>+ROUND(VLOOKUP(P$879,B$162:O$215,11,FALSE)*Q$879/1200+K879,-2)</f>
        <v>38400</v>
      </c>
      <c r="M879" s="57">
        <f>+ROUND(VLOOKUP(P$879,B$162:O$215,12,FALSE)*Q$879/1200+L879,-2)</f>
        <v>43800</v>
      </c>
      <c r="N879" s="57">
        <f>+ROUND(VLOOKUP(P$879,B$162:O$215,13,FALSE)*Q$879/1200+M879,-2)</f>
        <v>49200</v>
      </c>
      <c r="O879" s="63">
        <f>+ROUND(VLOOKUP(P$879,B$162:O$215,14,FALSE)*Q$879/1200+N879,-2)</f>
        <v>54500</v>
      </c>
      <c r="P879" s="136">
        <v>1454350</v>
      </c>
      <c r="Q879" s="138">
        <f t="shared" si="233"/>
        <v>9</v>
      </c>
      <c r="S879" s="65">
        <f t="shared" si="231"/>
        <v>0</v>
      </c>
      <c r="T879" s="134"/>
    </row>
    <row r="880" ht="24.75" customHeight="1" outlineLevel="1" spans="1:20">
      <c r="A880" s="19">
        <v>41477</v>
      </c>
      <c r="B880" s="20">
        <v>4152151</v>
      </c>
      <c r="C880" s="21" t="s">
        <v>784</v>
      </c>
      <c r="D880" s="57">
        <v>284943.455</v>
      </c>
      <c r="E880" s="57">
        <v>532540.455</v>
      </c>
      <c r="F880" s="57">
        <f>+ROUND(VLOOKUP(P$880,B$162:O$215,5,FALSE)*Q$880/1200+E880,-2)</f>
        <v>788300</v>
      </c>
      <c r="G880" s="57">
        <f>+ROUND(VLOOKUP(P$880,B$162:O$215,6,FALSE)*Q$880/1200+F880,-2)</f>
        <v>1042500</v>
      </c>
      <c r="H880" s="57">
        <f>+ROUND(VLOOKUP(P$880,B$162:O$215,7,FALSE)*Q$880/1200+G880,-2)</f>
        <v>1308400</v>
      </c>
      <c r="I880" s="57">
        <f>+ROUND(VLOOKUP(P$880,B$162:O$215,8,FALSE)*Q$880/1200+H880,-2)</f>
        <v>1589700</v>
      </c>
      <c r="J880" s="57">
        <f>+ROUND(VLOOKUP(P$880,B$162:O$215,9,FALSE)*Q$880/1200+I880,-2)</f>
        <v>1887000</v>
      </c>
      <c r="K880" s="57">
        <f>+ROUND(VLOOKUP(P$880,B$162:O$215,10,FALSE)*Q$880/1200+J880,-2)</f>
        <v>2200600</v>
      </c>
      <c r="L880" s="57">
        <f>+ROUND(VLOOKUP(P$880,B$162:O$215,11,FALSE)*Q$880/1200+K880,-2)</f>
        <v>2531000</v>
      </c>
      <c r="M880" s="57">
        <f>+ROUND(VLOOKUP(P$880,B$162:O$215,12,FALSE)*Q$880/1200+L880,-2)</f>
        <v>2860400</v>
      </c>
      <c r="N880" s="57">
        <f>+ROUND(VLOOKUP(P$880,B$162:O$215,13,FALSE)*Q$880/1200+M880,-2)</f>
        <v>3185800</v>
      </c>
      <c r="O880" s="63">
        <f>+ROUND(VLOOKUP(P$880,B$162:O$215,14,FALSE)*Q$880/1200+N880,-2)</f>
        <v>3507300</v>
      </c>
      <c r="P880" s="136">
        <v>1454351</v>
      </c>
      <c r="Q880" s="138">
        <f t="shared" si="233"/>
        <v>12.5988670930907</v>
      </c>
      <c r="S880" s="65">
        <f t="shared" si="231"/>
        <v>0</v>
      </c>
      <c r="T880" s="134"/>
    </row>
    <row r="881" ht="24.75" customHeight="1" outlineLevel="1" spans="1:20">
      <c r="A881" s="19">
        <v>41478</v>
      </c>
      <c r="B881" s="20">
        <v>4152152</v>
      </c>
      <c r="C881" s="21" t="s">
        <v>785</v>
      </c>
      <c r="D881" s="57">
        <v>0</v>
      </c>
      <c r="E881" s="57">
        <v>0</v>
      </c>
      <c r="F881" s="57">
        <f>+ROUND(VLOOKUP(P$881,B$162:O$215,5,FALSE)*Q$881/1200+E881,-2)</f>
        <v>0</v>
      </c>
      <c r="G881" s="57">
        <f>+ROUND(VLOOKUP(P$881,B$162:O$215,6,FALSE)*Q$881/1200+F881,-2)</f>
        <v>0</v>
      </c>
      <c r="H881" s="57">
        <f>+ROUND(VLOOKUP(P$881,B$162:O$215,7,FALSE)*Q$881/1200+G881,-2)</f>
        <v>0</v>
      </c>
      <c r="I881" s="57">
        <f>+ROUND(VLOOKUP(P$881,B$162:O$215,8,FALSE)*Q$881/1200+H881,-2)</f>
        <v>0</v>
      </c>
      <c r="J881" s="57">
        <f>+ROUND(VLOOKUP(P$881,B$162:O$215,9,FALSE)*Q$881/1200+I881,-2)</f>
        <v>0</v>
      </c>
      <c r="K881" s="57">
        <f>+ROUND(VLOOKUP(P$881,B$162:O$215,10,FALSE)*Q$881/1200+J881,-2)</f>
        <v>0</v>
      </c>
      <c r="L881" s="57">
        <f>+ROUND(VLOOKUP(P$881,B$162:O$215,11,FALSE)*Q$881/1200+K881,-2)</f>
        <v>0</v>
      </c>
      <c r="M881" s="57">
        <f>+ROUND(VLOOKUP(P$881,B$162:O$215,12,FALSE)*Q$881/1200+L881,-2)</f>
        <v>0</v>
      </c>
      <c r="N881" s="57">
        <f>+ROUND(VLOOKUP(P$881,B$162:O$215,13,FALSE)*Q$881/1200+M881,-2)</f>
        <v>0</v>
      </c>
      <c r="O881" s="63">
        <f>+ROUND(VLOOKUP(P$881,B$162:O$215,14,FALSE)*Q$881/1200+N881,-2)</f>
        <v>0</v>
      </c>
      <c r="P881" s="136">
        <v>1454352</v>
      </c>
      <c r="Q881" s="138">
        <f t="shared" si="233"/>
        <v>0</v>
      </c>
      <c r="S881" s="65">
        <f t="shared" si="231"/>
        <v>0</v>
      </c>
      <c r="T881" s="134"/>
    </row>
    <row r="882" ht="24.75" customHeight="1" outlineLevel="1" spans="1:20">
      <c r="A882" s="19">
        <v>41479</v>
      </c>
      <c r="B882" s="20">
        <v>4152153</v>
      </c>
      <c r="C882" s="21" t="s">
        <v>786</v>
      </c>
      <c r="D882" s="57">
        <v>5811503.416</v>
      </c>
      <c r="E882" s="57">
        <v>11249101.694</v>
      </c>
      <c r="F882" s="57">
        <f>+ROUND(VLOOKUP(P$882,B$162:O$215,5,FALSE)*Q$882/1200+E882,-2)</f>
        <v>16874100</v>
      </c>
      <c r="G882" s="57">
        <f>+ROUND(VLOOKUP(P$882,B$162:O$215,6,FALSE)*Q$882/1200+F882,-2)</f>
        <v>22499100</v>
      </c>
      <c r="H882" s="57">
        <f>+ROUND(VLOOKUP(P$882,B$162:O$215,7,FALSE)*Q$882/1200+G882,-2)</f>
        <v>28124100</v>
      </c>
      <c r="I882" s="57">
        <f>+ROUND(VLOOKUP(P$882,B$162:O$215,8,FALSE)*Q$882/1200+H882,-2)</f>
        <v>33749100</v>
      </c>
      <c r="J882" s="57">
        <f>+ROUND(VLOOKUP(P$882,B$162:O$215,9,FALSE)*Q$882/1200+I882,-2)</f>
        <v>39374100</v>
      </c>
      <c r="K882" s="57">
        <f>+ROUND(VLOOKUP(P$882,B$162:O$215,10,FALSE)*Q$882/1200+J882,-2)</f>
        <v>44999100</v>
      </c>
      <c r="L882" s="57">
        <f>+ROUND(VLOOKUP(P$882,B$162:O$215,11,FALSE)*Q$882/1200+K882,-2)</f>
        <v>50624100</v>
      </c>
      <c r="M882" s="57">
        <f>+ROUND(VLOOKUP(P$882,B$162:O$215,12,FALSE)*Q$882/1200+L882,-2)</f>
        <v>56249100</v>
      </c>
      <c r="N882" s="57">
        <f>+ROUND(VLOOKUP(P$882,B$162:O$215,13,FALSE)*Q$882/1200+M882,-2)</f>
        <v>61874100</v>
      </c>
      <c r="O882" s="63">
        <f>+ROUND(VLOOKUP(P$882,B$162:O$215,14,FALSE)*Q$882/1200+N882,-2)</f>
        <v>67499100</v>
      </c>
      <c r="P882" s="136">
        <v>1454353</v>
      </c>
      <c r="Q882" s="138">
        <f t="shared" si="233"/>
        <v>9</v>
      </c>
      <c r="S882" s="65">
        <f t="shared" si="231"/>
        <v>0</v>
      </c>
      <c r="T882" s="134"/>
    </row>
    <row r="883" ht="24.75" customHeight="1" outlineLevel="1" spans="1:20">
      <c r="A883" s="19">
        <v>41480</v>
      </c>
      <c r="B883" s="20">
        <v>4152154</v>
      </c>
      <c r="C883" s="21" t="s">
        <v>787</v>
      </c>
      <c r="D883" s="57">
        <v>0</v>
      </c>
      <c r="E883" s="57">
        <v>0</v>
      </c>
      <c r="F883" s="57">
        <f>+ROUND(VLOOKUP(P$883,B$162:O$215,5,FALSE)*Q$883/1200+E883,-2)</f>
        <v>0</v>
      </c>
      <c r="G883" s="57">
        <f>+ROUND(VLOOKUP(P$883,B$162:O$215,6,FALSE)*Q$883/1200+F883,-2)</f>
        <v>0</v>
      </c>
      <c r="H883" s="57">
        <f>+ROUND(VLOOKUP(P$883,B$162:O$215,7,FALSE)*Q$883/1200+G883,-2)</f>
        <v>0</v>
      </c>
      <c r="I883" s="57">
        <f>+ROUND(VLOOKUP(P$883,B$162:O$215,8,FALSE)*Q$883/1200+H883,-2)</f>
        <v>0</v>
      </c>
      <c r="J883" s="57">
        <f>+ROUND(VLOOKUP(P$883,B$162:O$215,9,FALSE)*Q$883/1200+I883,-2)</f>
        <v>0</v>
      </c>
      <c r="K883" s="57">
        <f>+ROUND(VLOOKUP(P$883,B$162:O$215,10,FALSE)*Q$883/1200+J883,-2)</f>
        <v>0</v>
      </c>
      <c r="L883" s="57">
        <f>+ROUND(VLOOKUP(P$883,B$162:O$215,11,FALSE)*Q$883/1200+K883,-2)</f>
        <v>0</v>
      </c>
      <c r="M883" s="57">
        <f>+ROUND(VLOOKUP(P$883,B$162:O$215,12,FALSE)*Q$883/1200+L883,-2)</f>
        <v>0</v>
      </c>
      <c r="N883" s="57">
        <f>+ROUND(VLOOKUP(P$883,B$162:O$215,13,FALSE)*Q$883/1200+M883,-2)</f>
        <v>0</v>
      </c>
      <c r="O883" s="63">
        <f>+ROUND(VLOOKUP(P$883,B$162:O$215,14,FALSE)*Q$883/1200+N883,-2)</f>
        <v>0</v>
      </c>
      <c r="P883" s="136">
        <v>1454354</v>
      </c>
      <c r="Q883" s="138">
        <f t="shared" si="233"/>
        <v>0</v>
      </c>
      <c r="S883" s="65">
        <f t="shared" si="231"/>
        <v>0</v>
      </c>
      <c r="T883" s="134"/>
    </row>
    <row r="884" ht="24.75" customHeight="1" outlineLevel="1" spans="1:20">
      <c r="A884" s="19">
        <v>41481</v>
      </c>
      <c r="B884" s="20">
        <v>4152155</v>
      </c>
      <c r="C884" s="21" t="s">
        <v>788</v>
      </c>
      <c r="D884" s="57">
        <v>0</v>
      </c>
      <c r="E884" s="57">
        <v>0</v>
      </c>
      <c r="F884" s="57">
        <f>+ROUND(VLOOKUP(P$884,B$162:O$215,5,FALSE)*Q$884/1200+E884,-2)</f>
        <v>0</v>
      </c>
      <c r="G884" s="57">
        <f>+ROUND(VLOOKUP(P$884,B$162:O$215,6,FALSE)*Q$884/1200+F884,-2)</f>
        <v>0</v>
      </c>
      <c r="H884" s="57">
        <f>+ROUND(VLOOKUP(P$884,B$162:O$215,7,FALSE)*Q$884/1200+G884,-2)</f>
        <v>0</v>
      </c>
      <c r="I884" s="57">
        <f>+ROUND(VLOOKUP(P$884,B$162:O$215,8,FALSE)*Q$884/1200+H884,-2)</f>
        <v>0</v>
      </c>
      <c r="J884" s="57">
        <f>+ROUND(VLOOKUP(P$884,B$162:O$215,9,FALSE)*Q$884/1200+I884,-2)</f>
        <v>0</v>
      </c>
      <c r="K884" s="57">
        <f>+ROUND(VLOOKUP(P$884,B$162:O$215,10,FALSE)*Q$884/1200+J884,-2)</f>
        <v>0</v>
      </c>
      <c r="L884" s="57">
        <f>+ROUND(VLOOKUP(P$884,B$162:O$215,11,FALSE)*Q$884/1200+K884,-2)</f>
        <v>0</v>
      </c>
      <c r="M884" s="57">
        <f>+ROUND(VLOOKUP(P$884,B$162:O$215,12,FALSE)*Q$884/1200+L884,-2)</f>
        <v>0</v>
      </c>
      <c r="N884" s="57">
        <f>+ROUND(VLOOKUP(P$884,B$162:O$215,13,FALSE)*Q$884/1200+M884,-2)</f>
        <v>0</v>
      </c>
      <c r="O884" s="63">
        <f>+ROUND(VLOOKUP(P$884,B$162:O$215,14,FALSE)*Q$884/1200+N884,-2)</f>
        <v>0</v>
      </c>
      <c r="P884" s="136">
        <v>1454355</v>
      </c>
      <c r="Q884" s="138">
        <f t="shared" si="233"/>
        <v>0</v>
      </c>
      <c r="S884" s="65">
        <f t="shared" si="231"/>
        <v>0</v>
      </c>
      <c r="T884" s="134"/>
    </row>
    <row r="885" ht="24.75" customHeight="1" outlineLevel="1" spans="1:20">
      <c r="A885" s="19">
        <v>41482</v>
      </c>
      <c r="B885" s="20">
        <v>4152156</v>
      </c>
      <c r="C885" s="21" t="s">
        <v>789</v>
      </c>
      <c r="D885" s="57">
        <v>0</v>
      </c>
      <c r="E885" s="57">
        <v>0</v>
      </c>
      <c r="F885" s="57">
        <f>+ROUND(VLOOKUP(P$885,B$162:O$215,5,FALSE)*Q$885/1200+E885,-2)</f>
        <v>0</v>
      </c>
      <c r="G885" s="57">
        <f>+ROUND(VLOOKUP(P$885,B$162:O$215,6,FALSE)*Q$885/1200+F885,-2)</f>
        <v>0</v>
      </c>
      <c r="H885" s="57">
        <f>+ROUND(VLOOKUP(P$885,B$162:O$215,7,FALSE)*Q$885/1200+G885,-2)</f>
        <v>0</v>
      </c>
      <c r="I885" s="57">
        <f>+ROUND(VLOOKUP(P$885,B$162:O$215,8,FALSE)*Q$885/1200+H885,-2)</f>
        <v>0</v>
      </c>
      <c r="J885" s="57">
        <f>+ROUND(VLOOKUP(P$885,B$162:O$215,9,FALSE)*Q$885/1200+I885,-2)</f>
        <v>0</v>
      </c>
      <c r="K885" s="57">
        <f>+ROUND(VLOOKUP(P$885,B$162:O$215,10,FALSE)*Q$885/1200+J885,-2)</f>
        <v>0</v>
      </c>
      <c r="L885" s="57">
        <f>+ROUND(VLOOKUP(P$885,B$162:O$215,11,FALSE)*Q$885/1200+K885,-2)</f>
        <v>0</v>
      </c>
      <c r="M885" s="57">
        <f>+ROUND(VLOOKUP(P$885,B$162:O$215,12,FALSE)*Q$885/1200+L885,-2)</f>
        <v>0</v>
      </c>
      <c r="N885" s="57">
        <f>+ROUND(VLOOKUP(P$885,B$162:O$215,13,FALSE)*Q$885/1200+M885,-2)</f>
        <v>0</v>
      </c>
      <c r="O885" s="63">
        <f>+ROUND(VLOOKUP(P$885,B$162:O$215,14,FALSE)*Q$885/1200+N885,-2)</f>
        <v>0</v>
      </c>
      <c r="P885" s="136">
        <v>1454356</v>
      </c>
      <c r="Q885" s="138">
        <f t="shared" si="233"/>
        <v>0</v>
      </c>
      <c r="S885" s="65">
        <f t="shared" si="231"/>
        <v>0</v>
      </c>
      <c r="T885" s="134"/>
    </row>
    <row r="886" ht="24.75" customHeight="1" outlineLevel="1" spans="1:20">
      <c r="A886" s="19">
        <v>41483</v>
      </c>
      <c r="B886" s="20">
        <v>4152157</v>
      </c>
      <c r="C886" s="21" t="s">
        <v>790</v>
      </c>
      <c r="D886" s="57">
        <v>0</v>
      </c>
      <c r="E886" s="57">
        <v>0</v>
      </c>
      <c r="F886" s="57">
        <f>+ROUND(VLOOKUP(P$886,B$162:O$215,5,FALSE)*Q$886/1200+E886,-2)</f>
        <v>0</v>
      </c>
      <c r="G886" s="57">
        <f>+ROUND(VLOOKUP(P$886,B$162:O$215,6,FALSE)*Q$886/1200+F886,-2)</f>
        <v>0</v>
      </c>
      <c r="H886" s="57">
        <f>+ROUND(VLOOKUP(P$886,B$162:O$215,7,FALSE)*Q$886/1200+G886,-2)</f>
        <v>0</v>
      </c>
      <c r="I886" s="57">
        <f>+ROUND(VLOOKUP(P$886,B$162:O$215,8,FALSE)*Q$886/1200+H886,-2)</f>
        <v>0</v>
      </c>
      <c r="J886" s="57">
        <f>+ROUND(VLOOKUP(P$886,B$162:O$215,9,FALSE)*Q$886/1200+I886,-2)</f>
        <v>0</v>
      </c>
      <c r="K886" s="57">
        <f>+ROUND(VLOOKUP(P$886,B$162:O$215,10,FALSE)*Q$886/1200+J886,-2)</f>
        <v>0</v>
      </c>
      <c r="L886" s="57">
        <f>+ROUND(VLOOKUP(P$886,B$162:O$215,11,FALSE)*Q$886/1200+K886,-2)</f>
        <v>0</v>
      </c>
      <c r="M886" s="57">
        <f>+ROUND(VLOOKUP(P$886,B$162:O$215,12,FALSE)*Q$886/1200+L886,-2)</f>
        <v>0</v>
      </c>
      <c r="N886" s="57">
        <f>+ROUND(VLOOKUP(P$886,B$162:O$215,13,FALSE)*Q$886/1200+M886,-2)</f>
        <v>0</v>
      </c>
      <c r="O886" s="63">
        <f>+ROUND(VLOOKUP(P$886,B$162:O$215,14,FALSE)*Q$886/1200+N886,-2)</f>
        <v>0</v>
      </c>
      <c r="P886" s="136">
        <v>1454357</v>
      </c>
      <c r="Q886" s="138">
        <f t="shared" si="233"/>
        <v>0</v>
      </c>
      <c r="S886" s="65">
        <f t="shared" si="231"/>
        <v>0</v>
      </c>
      <c r="T886" s="134"/>
    </row>
    <row r="887" ht="24.75" customHeight="1" outlineLevel="1" spans="1:20">
      <c r="A887" s="19">
        <v>41484</v>
      </c>
      <c r="B887" s="20">
        <v>4152158</v>
      </c>
      <c r="C887" s="21" t="s">
        <v>791</v>
      </c>
      <c r="D887" s="57">
        <v>0</v>
      </c>
      <c r="E887" s="57">
        <v>0</v>
      </c>
      <c r="F887" s="57">
        <f>+ROUND(VLOOKUP(P$887,B$162:O$215,5,FALSE)*Q$887/1200+E887,-2)</f>
        <v>0</v>
      </c>
      <c r="G887" s="57">
        <f>+ROUND(VLOOKUP(P$887,B$162:O$215,6,FALSE)*Q$887/1200+F887,-2)</f>
        <v>0</v>
      </c>
      <c r="H887" s="57">
        <f>+ROUND(VLOOKUP(P$887,B$162:O$215,7,FALSE)*Q$887/1200+G887,-2)</f>
        <v>0</v>
      </c>
      <c r="I887" s="57">
        <f>+ROUND(VLOOKUP(P$887,B$162:O$215,8,FALSE)*Q$887/1200+H887,-2)</f>
        <v>0</v>
      </c>
      <c r="J887" s="57">
        <f>+ROUND(VLOOKUP(P$887,B$162:O$215,9,FALSE)*Q$887/1200+I887,-2)</f>
        <v>0</v>
      </c>
      <c r="K887" s="57">
        <f>+ROUND(VLOOKUP(P$887,B$162:O$215,10,FALSE)*Q$887/1200+J887,-2)</f>
        <v>0</v>
      </c>
      <c r="L887" s="57">
        <f>+ROUND(VLOOKUP(P$887,B$162:O$215,11,FALSE)*Q$887/1200+K887,-2)</f>
        <v>0</v>
      </c>
      <c r="M887" s="57">
        <f>+ROUND(VLOOKUP(P$887,B$162:O$215,12,FALSE)*Q$887/1200+L887,-2)</f>
        <v>0</v>
      </c>
      <c r="N887" s="57">
        <f>+ROUND(VLOOKUP(P$887,B$162:O$215,13,FALSE)*Q$887/1200+M887,-2)</f>
        <v>0</v>
      </c>
      <c r="O887" s="63">
        <f>+ROUND(VLOOKUP(P$887,B$162:O$215,14,FALSE)*Q$887/1200+N887,-2)</f>
        <v>0</v>
      </c>
      <c r="P887" s="136">
        <v>1454358</v>
      </c>
      <c r="Q887" s="138">
        <f t="shared" si="233"/>
        <v>0</v>
      </c>
      <c r="S887" s="65">
        <f t="shared" si="231"/>
        <v>0</v>
      </c>
      <c r="T887" s="134"/>
    </row>
    <row r="888" ht="24.75" customHeight="1" outlineLevel="1" spans="1:20">
      <c r="A888" s="19">
        <v>41485</v>
      </c>
      <c r="B888" s="20">
        <v>4152159</v>
      </c>
      <c r="C888" s="21" t="s">
        <v>792</v>
      </c>
      <c r="D888" s="57">
        <v>0</v>
      </c>
      <c r="E888" s="57">
        <v>0</v>
      </c>
      <c r="F888" s="57">
        <f>+ROUND(VLOOKUP(P$888,B$162:O$215,5,FALSE)*Q$888/1200+E888,-2)</f>
        <v>0</v>
      </c>
      <c r="G888" s="57">
        <f>+ROUND(VLOOKUP(P$888,B$162:O$215,6,FALSE)*Q$888/1200+F888,-2)</f>
        <v>0</v>
      </c>
      <c r="H888" s="57">
        <f>+ROUND(VLOOKUP(P$888,B$162:O$215,7,FALSE)*Q$888/1200+G888,-2)</f>
        <v>0</v>
      </c>
      <c r="I888" s="57">
        <f>+ROUND(VLOOKUP(P$888,B$162:O$215,8,FALSE)*Q$888/1200+H888,-2)</f>
        <v>0</v>
      </c>
      <c r="J888" s="57">
        <f>+ROUND(VLOOKUP(P$888,B$162:O$215,9,FALSE)*Q$888/1200+I888,-2)</f>
        <v>0</v>
      </c>
      <c r="K888" s="57">
        <f>+ROUND(VLOOKUP(P$888,B$162:O$215,10,FALSE)*Q$888/1200+J888,-2)</f>
        <v>0</v>
      </c>
      <c r="L888" s="57">
        <f>+ROUND(VLOOKUP(P$888,B$162:O$215,11,FALSE)*Q$888/1200+K888,-2)</f>
        <v>0</v>
      </c>
      <c r="M888" s="57">
        <f>+ROUND(VLOOKUP(P$888,B$162:O$215,12,FALSE)*Q$888/1200+L888,-2)</f>
        <v>0</v>
      </c>
      <c r="N888" s="57">
        <f>+ROUND(VLOOKUP(P$888,B$162:O$215,13,FALSE)*Q$888/1200+M888,-2)</f>
        <v>0</v>
      </c>
      <c r="O888" s="63">
        <f>+ROUND(VLOOKUP(P$888,B$162:O$215,14,FALSE)*Q$888/1200+N888,-2)</f>
        <v>0</v>
      </c>
      <c r="P888" s="136">
        <v>1454359</v>
      </c>
      <c r="Q888" s="138">
        <f t="shared" si="233"/>
        <v>0</v>
      </c>
      <c r="S888" s="65">
        <f t="shared" si="231"/>
        <v>0</v>
      </c>
      <c r="T888" s="134"/>
    </row>
    <row r="889" ht="24.75" customHeight="1" outlineLevel="1" spans="1:20">
      <c r="A889" s="19">
        <v>41486</v>
      </c>
      <c r="B889" s="20">
        <v>4152160</v>
      </c>
      <c r="C889" s="21" t="s">
        <v>793</v>
      </c>
      <c r="D889" s="57">
        <v>0</v>
      </c>
      <c r="E889" s="57">
        <v>0</v>
      </c>
      <c r="F889" s="57">
        <f>+ROUND(VLOOKUP(P$889,B$162:O$215,5,FALSE)*Q$889/1200+E889,-2)</f>
        <v>0</v>
      </c>
      <c r="G889" s="57">
        <f>+ROUND(VLOOKUP(P$889,B$162:O$215,6,FALSE)*Q$889/1200+F889,-2)</f>
        <v>0</v>
      </c>
      <c r="H889" s="57">
        <f>+ROUND(VLOOKUP(P$889,B$162:O$215,7,FALSE)*Q$889/1200+G889,-2)</f>
        <v>0</v>
      </c>
      <c r="I889" s="57">
        <f>+ROUND(VLOOKUP(P$889,B$162:O$215,8,FALSE)*Q$889/1200+H889,-2)</f>
        <v>0</v>
      </c>
      <c r="J889" s="57">
        <f>+ROUND(VLOOKUP(P$889,B$162:O$215,9,FALSE)*Q$889/1200+I889,-2)</f>
        <v>0</v>
      </c>
      <c r="K889" s="57">
        <f>+ROUND(VLOOKUP(P$889,B$162:O$215,10,FALSE)*Q$889/1200+J889,-2)</f>
        <v>0</v>
      </c>
      <c r="L889" s="57">
        <f>+ROUND(VLOOKUP(P$889,B$162:O$215,11,FALSE)*Q$889/1200+K889,-2)</f>
        <v>0</v>
      </c>
      <c r="M889" s="57">
        <f>+ROUND(VLOOKUP(P$889,B$162:O$215,12,FALSE)*Q$889/1200+L889,-2)</f>
        <v>0</v>
      </c>
      <c r="N889" s="57">
        <f>+ROUND(VLOOKUP(P$889,B$162:O$215,13,FALSE)*Q$889/1200+M889,-2)</f>
        <v>0</v>
      </c>
      <c r="O889" s="63">
        <f>+ROUND(VLOOKUP(P$889,B$162:O$215,14,FALSE)*Q$889/1200+N889,-2)</f>
        <v>0</v>
      </c>
      <c r="P889" s="136">
        <v>1454360</v>
      </c>
      <c r="Q889" s="138">
        <f t="shared" si="233"/>
        <v>0</v>
      </c>
      <c r="S889" s="65">
        <f t="shared" si="231"/>
        <v>0</v>
      </c>
      <c r="T889" s="134"/>
    </row>
    <row r="890" ht="24.75" customHeight="1" outlineLevel="1" spans="1:20">
      <c r="A890" s="19">
        <v>41492</v>
      </c>
      <c r="B890" s="20">
        <v>4152161</v>
      </c>
      <c r="C890" s="21" t="s">
        <v>794</v>
      </c>
      <c r="D890" s="57">
        <v>0</v>
      </c>
      <c r="E890" s="57">
        <v>0</v>
      </c>
      <c r="F890" s="57">
        <f>+ROUND(VLOOKUP(P$890,B$162:O$215,5,FALSE)*Q$890/1200+E890,-2)</f>
        <v>0</v>
      </c>
      <c r="G890" s="57">
        <f>+ROUND(VLOOKUP(P$890,B$162:O$215,6,FALSE)*Q$890/1200+F890,-2)</f>
        <v>0</v>
      </c>
      <c r="H890" s="57">
        <f>+ROUND(VLOOKUP(P$890,B$162:O$215,7,FALSE)*Q$890/1200+G890,-2)</f>
        <v>0</v>
      </c>
      <c r="I890" s="57">
        <f>+ROUND(VLOOKUP(P$890,B$162:O$215,8,FALSE)*Q$890/1200+H890,-2)</f>
        <v>0</v>
      </c>
      <c r="J890" s="57">
        <f>+ROUND(VLOOKUP(P$890,B$162:O$215,9,FALSE)*Q$890/1200+I890,-2)</f>
        <v>0</v>
      </c>
      <c r="K890" s="57">
        <f>+ROUND(VLOOKUP(P$890,B$162:O$215,10,FALSE)*Q$890/1200+J890,-2)</f>
        <v>0</v>
      </c>
      <c r="L890" s="57">
        <f>+ROUND(VLOOKUP(P$890,B$162:O$215,11,FALSE)*Q$890/1200+K890,-2)</f>
        <v>0</v>
      </c>
      <c r="M890" s="57">
        <f>+ROUND(VLOOKUP(P$890,B$162:O$215,12,FALSE)*Q$890/1200+L890,-2)</f>
        <v>0</v>
      </c>
      <c r="N890" s="57">
        <f>+ROUND(VLOOKUP(P$890,B$162:O$215,13,FALSE)*Q$890/1200+M890,-2)</f>
        <v>0</v>
      </c>
      <c r="O890" s="63">
        <f>+ROUND(VLOOKUP(P$890,B$162:O$215,14,FALSE)*Q$890/1200+N890,-2)</f>
        <v>0</v>
      </c>
      <c r="P890" s="136">
        <v>1454361</v>
      </c>
      <c r="Q890" s="138">
        <f t="shared" si="233"/>
        <v>0</v>
      </c>
      <c r="S890" s="65">
        <f t="shared" si="231"/>
        <v>0</v>
      </c>
      <c r="T890" s="134"/>
    </row>
    <row r="891" ht="24.75" customHeight="1" outlineLevel="1" spans="1:20">
      <c r="A891" s="19">
        <v>41493</v>
      </c>
      <c r="B891" s="20">
        <v>4152162</v>
      </c>
      <c r="C891" s="21" t="s">
        <v>795</v>
      </c>
      <c r="D891" s="57">
        <v>0</v>
      </c>
      <c r="E891" s="57">
        <v>0</v>
      </c>
      <c r="F891" s="57">
        <f>+ROUND(VLOOKUP(P$891,B$162:O$215,5,FALSE)*Q$891/1200+E891,-2)</f>
        <v>0</v>
      </c>
      <c r="G891" s="57">
        <f>+ROUND(VLOOKUP(P$891,B$162:O$215,6,FALSE)*Q$891/1200+F891,-2)</f>
        <v>0</v>
      </c>
      <c r="H891" s="57">
        <f>+ROUND(VLOOKUP(P$891,B$162:O$215,7,FALSE)*Q$891/1200+G891,-2)</f>
        <v>0</v>
      </c>
      <c r="I891" s="57">
        <f>+ROUND(VLOOKUP(P$891,B$162:O$215,8,FALSE)*Q$891/1200+H891,-2)</f>
        <v>0</v>
      </c>
      <c r="J891" s="57">
        <f>+ROUND(VLOOKUP(P$891,B$162:O$215,9,FALSE)*Q$891/1200+I891,-2)</f>
        <v>0</v>
      </c>
      <c r="K891" s="57">
        <f>+ROUND(VLOOKUP(P$891,B$162:O$215,10,FALSE)*Q$891/1200+J891,-2)</f>
        <v>0</v>
      </c>
      <c r="L891" s="57">
        <f>+ROUND(VLOOKUP(P$891,B$162:O$215,11,FALSE)*Q$891/1200+K891,-2)</f>
        <v>0</v>
      </c>
      <c r="M891" s="57">
        <f>+ROUND(VLOOKUP(P$891,B$162:O$215,12,FALSE)*Q$891/1200+L891,-2)</f>
        <v>0</v>
      </c>
      <c r="N891" s="57">
        <f>+ROUND(VLOOKUP(P$891,B$162:O$215,13,FALSE)*Q$891/1200+M891,-2)</f>
        <v>0</v>
      </c>
      <c r="O891" s="63">
        <f>+ROUND(VLOOKUP(P$891,B$162:O$215,14,FALSE)*Q$891/1200+N891,-2)</f>
        <v>0</v>
      </c>
      <c r="P891" s="136">
        <v>1454362</v>
      </c>
      <c r="Q891" s="138">
        <f t="shared" si="233"/>
        <v>0</v>
      </c>
      <c r="S891" s="65">
        <f t="shared" si="231"/>
        <v>0</v>
      </c>
      <c r="T891" s="134"/>
    </row>
    <row r="892" ht="24.75" customHeight="1" outlineLevel="1" spans="1:20">
      <c r="A892" s="19">
        <v>41487</v>
      </c>
      <c r="B892" s="20">
        <v>4152196</v>
      </c>
      <c r="C892" s="21" t="s">
        <v>796</v>
      </c>
      <c r="D892" s="57">
        <v>-28935.775</v>
      </c>
      <c r="E892" s="57">
        <v>-25665.734</v>
      </c>
      <c r="F892" s="57">
        <f>ROUND(Q$892,-2)+E892</f>
        <v>-22365.734</v>
      </c>
      <c r="G892" s="57">
        <f>ROUND(Q$892,-2)+F892</f>
        <v>-19065.734</v>
      </c>
      <c r="H892" s="57">
        <f>ROUND(Q$892,-2)+G892</f>
        <v>-15765.734</v>
      </c>
      <c r="I892" s="57">
        <f>ROUND(Q$892,-2)+H892</f>
        <v>-12465.734</v>
      </c>
      <c r="J892" s="57">
        <f>ROUND(Q$892,-2)+I892</f>
        <v>-9165.734</v>
      </c>
      <c r="K892" s="57">
        <f>ROUND(Q$892,-2)+J892</f>
        <v>-5865.734</v>
      </c>
      <c r="L892" s="57">
        <f>ROUND(Q$892,-2)+K892</f>
        <v>-2565.734</v>
      </c>
      <c r="M892" s="57">
        <f>ROUND(Q$892,-2)+L892</f>
        <v>734.266</v>
      </c>
      <c r="N892" s="57">
        <f>ROUND(Q$892,-2)+M892</f>
        <v>4034.266</v>
      </c>
      <c r="O892" s="63">
        <f>ROUND(Q$892,-2)+N892</f>
        <v>7334.266</v>
      </c>
      <c r="P892" s="136">
        <f t="shared" ref="P892:P947" si="234">IF(E892&lt;D892,1,0)+IF(F892&lt;E892,1,0)+IF(G892&lt;F892,1,0)+IF(H892&lt;G892,1,0)+IF(I892&lt;H892,1,0)+IF(J892&lt;I892,1,0)+IF(K892&lt;J892,1,0)+IF(L892&lt;K892,1,0)+IF(M892&lt;L892,1,0)+IF(N892&lt;M892,1,0)+IF(O892&lt;N892,1,0)</f>
        <v>0</v>
      </c>
      <c r="Q892" s="139">
        <f>+E892-D892</f>
        <v>3270.041</v>
      </c>
      <c r="S892" s="65">
        <f t="shared" si="231"/>
        <v>0</v>
      </c>
      <c r="T892" s="134"/>
    </row>
    <row r="893" ht="24.75" customHeight="1" outlineLevel="1" spans="1:20">
      <c r="A893" s="19">
        <v>41488</v>
      </c>
      <c r="B893" s="20">
        <v>4152197</v>
      </c>
      <c r="C893" s="21" t="s">
        <v>797</v>
      </c>
      <c r="D893" s="57">
        <v>109205.849</v>
      </c>
      <c r="E893" s="57">
        <v>312174.742</v>
      </c>
      <c r="F893" s="57">
        <f>ROUND(Q$893,-2)+E893</f>
        <v>515174.742</v>
      </c>
      <c r="G893" s="57">
        <f>ROUND(Q$893,-2)+F893</f>
        <v>718174.742</v>
      </c>
      <c r="H893" s="57">
        <f>ROUND(Q$893,-2)+G893</f>
        <v>921174.742</v>
      </c>
      <c r="I893" s="57">
        <f>ROUND(Q$893,-2)+H893</f>
        <v>1124174.742</v>
      </c>
      <c r="J893" s="57">
        <f>ROUND(Q$893,-2)+I893</f>
        <v>1327174.742</v>
      </c>
      <c r="K893" s="57">
        <f>ROUND(Q$893,-2)+J893</f>
        <v>1530174.742</v>
      </c>
      <c r="L893" s="57">
        <f>ROUND(Q$893,-2)+K893</f>
        <v>1733174.742</v>
      </c>
      <c r="M893" s="57">
        <f>L893</f>
        <v>1733174.742</v>
      </c>
      <c r="N893" s="57">
        <f>M893</f>
        <v>1733174.742</v>
      </c>
      <c r="O893" s="63">
        <f>N893</f>
        <v>1733174.742</v>
      </c>
      <c r="P893" s="136">
        <f t="shared" si="234"/>
        <v>0</v>
      </c>
      <c r="Q893" s="139">
        <f>+E893-D893</f>
        <v>202968.893</v>
      </c>
      <c r="S893" s="65">
        <f t="shared" si="231"/>
        <v>0</v>
      </c>
      <c r="T893" s="134"/>
    </row>
    <row r="894" ht="24.75" customHeight="1" outlineLevel="1" spans="1:20">
      <c r="A894" s="19">
        <v>41489</v>
      </c>
      <c r="B894" s="20">
        <v>4152198</v>
      </c>
      <c r="C894" s="21" t="s">
        <v>798</v>
      </c>
      <c r="D894" s="57">
        <v>115761.44</v>
      </c>
      <c r="E894" s="57">
        <v>256843.715</v>
      </c>
      <c r="F894" s="57">
        <f>ROUND(Q$894,-2)+E894</f>
        <v>397943.715</v>
      </c>
      <c r="G894" s="57">
        <f>ROUND(Q$894,-2)+F894</f>
        <v>539043.715</v>
      </c>
      <c r="H894" s="57">
        <f>ROUND(Q$894,-2)+G894</f>
        <v>680143.715</v>
      </c>
      <c r="I894" s="57">
        <f>ROUND(Q$894,-2)+H894</f>
        <v>821243.715</v>
      </c>
      <c r="J894" s="57">
        <f>ROUND(Q$894,-2)+I894</f>
        <v>962343.715</v>
      </c>
      <c r="K894" s="57">
        <f>ROUND(Q$894,-2)+J894</f>
        <v>1103443.715</v>
      </c>
      <c r="L894" s="57">
        <f>ROUND(Q$894,-2)+K894</f>
        <v>1244543.715</v>
      </c>
      <c r="M894" s="57">
        <f>ROUND(Q$894,-2)+L894</f>
        <v>1385643.715</v>
      </c>
      <c r="N894" s="57">
        <f>ROUND(Q$894,-2)+M894</f>
        <v>1526743.715</v>
      </c>
      <c r="O894" s="63">
        <f>ROUND(Q$894,-2)+N894</f>
        <v>1667843.715</v>
      </c>
      <c r="P894" s="65">
        <f t="shared" si="234"/>
        <v>0</v>
      </c>
      <c r="Q894" s="140">
        <f>+E894-D894</f>
        <v>141082.275</v>
      </c>
      <c r="S894" s="65">
        <f t="shared" si="231"/>
        <v>0</v>
      </c>
      <c r="T894" s="134"/>
    </row>
    <row r="895" ht="24.75" customHeight="1" outlineLevel="1" spans="1:20">
      <c r="A895" s="19"/>
      <c r="B895" s="20"/>
      <c r="C895" s="21" t="s">
        <v>799</v>
      </c>
      <c r="D895" s="57">
        <v>0</v>
      </c>
      <c r="E895" s="57">
        <v>0</v>
      </c>
      <c r="F895" s="57">
        <v>0</v>
      </c>
      <c r="G895" s="57">
        <v>0</v>
      </c>
      <c r="H895" s="57">
        <v>0</v>
      </c>
      <c r="I895" s="57">
        <v>0</v>
      </c>
      <c r="J895" s="57">
        <v>0</v>
      </c>
      <c r="K895" s="57">
        <v>0</v>
      </c>
      <c r="L895" s="57">
        <v>0</v>
      </c>
      <c r="M895" s="57">
        <v>0</v>
      </c>
      <c r="N895" s="57">
        <v>0</v>
      </c>
      <c r="O895" s="63">
        <v>0</v>
      </c>
      <c r="P895" s="65">
        <f t="shared" si="234"/>
        <v>0</v>
      </c>
      <c r="Q895" s="141"/>
      <c r="S895" s="65">
        <f t="shared" si="231"/>
        <v>0</v>
      </c>
      <c r="T895" s="134"/>
    </row>
    <row r="896" ht="24.75" customHeight="1" outlineLevel="1" spans="1:20">
      <c r="A896" s="19"/>
      <c r="B896" s="20">
        <v>4190000</v>
      </c>
      <c r="C896" s="21" t="s">
        <v>800</v>
      </c>
      <c r="D896" s="57">
        <f t="shared" ref="D896:O896" si="235">+SUM(D899:D915)</f>
        <v>1370002.624</v>
      </c>
      <c r="E896" s="57">
        <f t="shared" si="235"/>
        <v>2569244.998</v>
      </c>
      <c r="F896" s="57">
        <f t="shared" si="235"/>
        <v>3569200</v>
      </c>
      <c r="G896" s="57">
        <f t="shared" si="235"/>
        <v>4569200</v>
      </c>
      <c r="H896" s="57">
        <f t="shared" si="235"/>
        <v>5569200</v>
      </c>
      <c r="I896" s="57">
        <f t="shared" si="235"/>
        <v>6569200</v>
      </c>
      <c r="J896" s="57">
        <f t="shared" si="235"/>
        <v>7569200</v>
      </c>
      <c r="K896" s="57">
        <f t="shared" si="235"/>
        <v>8569200</v>
      </c>
      <c r="L896" s="57">
        <f t="shared" si="235"/>
        <v>9569200</v>
      </c>
      <c r="M896" s="57">
        <f t="shared" si="235"/>
        <v>10569200</v>
      </c>
      <c r="N896" s="57">
        <f t="shared" si="235"/>
        <v>11569200</v>
      </c>
      <c r="O896" s="63">
        <f t="shared" si="235"/>
        <v>12569200</v>
      </c>
      <c r="P896" s="65">
        <f t="shared" si="234"/>
        <v>0</v>
      </c>
      <c r="Q896" s="142" t="s">
        <v>698</v>
      </c>
      <c r="S896" s="65">
        <f t="shared" si="231"/>
        <v>0</v>
      </c>
      <c r="T896" s="134"/>
    </row>
    <row r="897" ht="24.75" customHeight="1" outlineLevel="1" spans="1:20">
      <c r="A897" s="19"/>
      <c r="B897" s="20">
        <v>4191000</v>
      </c>
      <c r="C897" s="21" t="s">
        <v>724</v>
      </c>
      <c r="D897" s="57">
        <f t="shared" ref="D897:O897" si="236">+D898+D899</f>
        <v>0</v>
      </c>
      <c r="E897" s="57">
        <f t="shared" si="236"/>
        <v>0</v>
      </c>
      <c r="F897" s="57">
        <f t="shared" si="236"/>
        <v>0</v>
      </c>
      <c r="G897" s="57">
        <f t="shared" si="236"/>
        <v>0</v>
      </c>
      <c r="H897" s="57">
        <f t="shared" si="236"/>
        <v>0</v>
      </c>
      <c r="I897" s="57">
        <f t="shared" si="236"/>
        <v>0</v>
      </c>
      <c r="J897" s="57">
        <f t="shared" si="236"/>
        <v>0</v>
      </c>
      <c r="K897" s="57">
        <f t="shared" si="236"/>
        <v>0</v>
      </c>
      <c r="L897" s="57">
        <f t="shared" si="236"/>
        <v>0</v>
      </c>
      <c r="M897" s="57">
        <f t="shared" si="236"/>
        <v>0</v>
      </c>
      <c r="N897" s="57">
        <f t="shared" si="236"/>
        <v>0</v>
      </c>
      <c r="O897" s="63">
        <f t="shared" si="236"/>
        <v>0</v>
      </c>
      <c r="P897" s="65">
        <f t="shared" si="234"/>
        <v>0</v>
      </c>
      <c r="Q897" s="148">
        <f>+E897/2</f>
        <v>0</v>
      </c>
      <c r="S897" s="65">
        <f t="shared" si="231"/>
        <v>0</v>
      </c>
      <c r="T897" s="134"/>
    </row>
    <row r="898" ht="24.75" customHeight="1" outlineLevel="1" spans="1:20">
      <c r="A898" s="19">
        <v>41311</v>
      </c>
      <c r="B898" s="20">
        <v>4191011</v>
      </c>
      <c r="C898" s="21" t="s">
        <v>801</v>
      </c>
      <c r="D898" s="57">
        <v>0</v>
      </c>
      <c r="E898" s="57">
        <v>0</v>
      </c>
      <c r="F898" s="57">
        <f>+ROUND(Q$898+E898,-2)</f>
        <v>0</v>
      </c>
      <c r="G898" s="57">
        <f>+ROUND(Q$898+F898,-2)</f>
        <v>0</v>
      </c>
      <c r="H898" s="57">
        <f>+ROUND(Q$898+G898,-2)</f>
        <v>0</v>
      </c>
      <c r="I898" s="57">
        <f>+ROUND(Q$898+H898,-2)</f>
        <v>0</v>
      </c>
      <c r="J898" s="57">
        <f>+ROUND(Q$898+I898,-2)</f>
        <v>0</v>
      </c>
      <c r="K898" s="57">
        <f>+ROUND(Q$898+J898,-2)</f>
        <v>0</v>
      </c>
      <c r="L898" s="57">
        <f>+ROUND(Q$898+K898,-2)</f>
        <v>0</v>
      </c>
      <c r="M898" s="57">
        <f>+ROUND(Q$898+L898,-2)</f>
        <v>0</v>
      </c>
      <c r="N898" s="57">
        <f>+ROUND(Q$898+M898,-2)</f>
        <v>0</v>
      </c>
      <c r="O898" s="63">
        <f>+ROUND(Q$898+N898,-2)</f>
        <v>0</v>
      </c>
      <c r="P898" s="65">
        <f t="shared" si="234"/>
        <v>0</v>
      </c>
      <c r="Q898" s="148">
        <f t="shared" ref="Q898:Q915" si="237">+E898/2</f>
        <v>0</v>
      </c>
      <c r="S898" s="65">
        <f t="shared" si="231"/>
        <v>0</v>
      </c>
      <c r="T898" s="134"/>
    </row>
    <row r="899" ht="24.75" customHeight="1" outlineLevel="1" spans="1:20">
      <c r="A899" s="19">
        <v>41209</v>
      </c>
      <c r="B899" s="20">
        <v>4191019</v>
      </c>
      <c r="C899" s="21" t="s">
        <v>736</v>
      </c>
      <c r="D899" s="57">
        <v>0</v>
      </c>
      <c r="E899" s="57">
        <v>0</v>
      </c>
      <c r="F899" s="57">
        <f>+ROUND(Q$899+E899,-2)</f>
        <v>0</v>
      </c>
      <c r="G899" s="57">
        <f>+ROUND(Q$899+F899,-2)</f>
        <v>0</v>
      </c>
      <c r="H899" s="57">
        <f>+ROUND(Q$899+G899,-2)</f>
        <v>0</v>
      </c>
      <c r="I899" s="57">
        <f>+ROUND(Q$899+H899,-2)</f>
        <v>0</v>
      </c>
      <c r="J899" s="57">
        <f>+ROUND(Q$899+I899,-2)</f>
        <v>0</v>
      </c>
      <c r="K899" s="57">
        <f>+ROUND(Q$899+J899,-2)</f>
        <v>0</v>
      </c>
      <c r="L899" s="57">
        <f>+ROUND(Q$899+K899,-2)</f>
        <v>0</v>
      </c>
      <c r="M899" s="57">
        <f>+ROUND(Q$899+L899,-2)</f>
        <v>0</v>
      </c>
      <c r="N899" s="57">
        <f>+ROUND(Q$899+M899,-2)</f>
        <v>0</v>
      </c>
      <c r="O899" s="63">
        <f>+ROUND(Q$899+N899,-2)</f>
        <v>0</v>
      </c>
      <c r="P899" s="65">
        <f t="shared" si="234"/>
        <v>0</v>
      </c>
      <c r="Q899" s="148">
        <f t="shared" si="237"/>
        <v>0</v>
      </c>
      <c r="S899" s="65">
        <f t="shared" si="231"/>
        <v>0</v>
      </c>
      <c r="T899" s="134"/>
    </row>
    <row r="900" ht="24.75" customHeight="1" outlineLevel="1" spans="1:20">
      <c r="A900" s="19"/>
      <c r="B900" s="20">
        <v>4192000</v>
      </c>
      <c r="C900" s="21" t="s">
        <v>726</v>
      </c>
      <c r="D900" s="57">
        <f t="shared" ref="D900:O900" si="238">+SUM(D901:D908)</f>
        <v>0</v>
      </c>
      <c r="E900" s="57">
        <f t="shared" si="238"/>
        <v>0</v>
      </c>
      <c r="F900" s="57">
        <f t="shared" si="238"/>
        <v>0</v>
      </c>
      <c r="G900" s="57">
        <f t="shared" si="238"/>
        <v>0</v>
      </c>
      <c r="H900" s="57">
        <f t="shared" si="238"/>
        <v>0</v>
      </c>
      <c r="I900" s="57">
        <f t="shared" si="238"/>
        <v>0</v>
      </c>
      <c r="J900" s="57">
        <f t="shared" si="238"/>
        <v>0</v>
      </c>
      <c r="K900" s="57">
        <f t="shared" si="238"/>
        <v>0</v>
      </c>
      <c r="L900" s="57">
        <f t="shared" si="238"/>
        <v>0</v>
      </c>
      <c r="M900" s="57">
        <f t="shared" si="238"/>
        <v>0</v>
      </c>
      <c r="N900" s="57">
        <f t="shared" si="238"/>
        <v>0</v>
      </c>
      <c r="O900" s="63">
        <f t="shared" si="238"/>
        <v>0</v>
      </c>
      <c r="P900" s="65">
        <f t="shared" si="234"/>
        <v>0</v>
      </c>
      <c r="Q900" s="148">
        <f t="shared" si="237"/>
        <v>0</v>
      </c>
      <c r="S900" s="65">
        <f t="shared" si="231"/>
        <v>0</v>
      </c>
      <c r="T900" s="134"/>
    </row>
    <row r="901" ht="24.75" customHeight="1" outlineLevel="1" spans="1:20">
      <c r="A901" s="19">
        <v>41313</v>
      </c>
      <c r="B901" s="20">
        <v>4192011</v>
      </c>
      <c r="C901" s="21" t="s">
        <v>802</v>
      </c>
      <c r="D901" s="57">
        <v>0</v>
      </c>
      <c r="E901" s="57">
        <v>0</v>
      </c>
      <c r="F901" s="57">
        <f>+ROUND(Q$901+E901,-2)</f>
        <v>0</v>
      </c>
      <c r="G901" s="57">
        <f>+ROUND(Q$901+F901,-2)</f>
        <v>0</v>
      </c>
      <c r="H901" s="57">
        <f>+ROUND(Q$901+G901,-2)</f>
        <v>0</v>
      </c>
      <c r="I901" s="57">
        <f>+ROUND(Q$901+H901,-2)</f>
        <v>0</v>
      </c>
      <c r="J901" s="57">
        <f>+ROUND(Q$901+I901,-2)</f>
        <v>0</v>
      </c>
      <c r="K901" s="57">
        <f>+ROUND(Q$901+J901,-2)</f>
        <v>0</v>
      </c>
      <c r="L901" s="57">
        <f>+ROUND(Q$901+K901,-2)</f>
        <v>0</v>
      </c>
      <c r="M901" s="57">
        <f>+ROUND(Q$901+L901,-2)</f>
        <v>0</v>
      </c>
      <c r="N901" s="57">
        <f>+ROUND(Q$901+M901,-2)</f>
        <v>0</v>
      </c>
      <c r="O901" s="63">
        <f>+ROUND(Q$901+N901,-2)</f>
        <v>0</v>
      </c>
      <c r="P901" s="65">
        <f t="shared" si="234"/>
        <v>0</v>
      </c>
      <c r="Q901" s="148">
        <f t="shared" si="237"/>
        <v>0</v>
      </c>
      <c r="S901" s="65">
        <f t="shared" si="231"/>
        <v>0</v>
      </c>
      <c r="T901" s="134"/>
    </row>
    <row r="902" ht="24.75" customHeight="1" outlineLevel="1" spans="1:20">
      <c r="A902" s="19">
        <v>41314</v>
      </c>
      <c r="B902" s="20">
        <v>4192012</v>
      </c>
      <c r="C902" s="21" t="s">
        <v>803</v>
      </c>
      <c r="D902" s="57">
        <v>0</v>
      </c>
      <c r="E902" s="57">
        <v>0</v>
      </c>
      <c r="F902" s="57">
        <f>+ROUND(Q$902+E902,-2)</f>
        <v>0</v>
      </c>
      <c r="G902" s="57">
        <f>+ROUND(Q$902+F902,-2)</f>
        <v>0</v>
      </c>
      <c r="H902" s="57">
        <f>+ROUND(Q$902+G902,-2)</f>
        <v>0</v>
      </c>
      <c r="I902" s="57">
        <f>+ROUND(Q$902+H902,-2)</f>
        <v>0</v>
      </c>
      <c r="J902" s="57">
        <f>+ROUND(Q$902+I902,-2)</f>
        <v>0</v>
      </c>
      <c r="K902" s="57">
        <f>+ROUND(Q$902+J902,-2)</f>
        <v>0</v>
      </c>
      <c r="L902" s="57">
        <f>+ROUND(Q$902+K902,-2)</f>
        <v>0</v>
      </c>
      <c r="M902" s="57">
        <f>+ROUND(Q$902+L902,-2)</f>
        <v>0</v>
      </c>
      <c r="N902" s="57">
        <f>+ROUND(Q$902+M902,-2)</f>
        <v>0</v>
      </c>
      <c r="O902" s="63">
        <f>+ROUND(Q$902+N902,-2)</f>
        <v>0</v>
      </c>
      <c r="P902" s="65">
        <f t="shared" si="234"/>
        <v>0</v>
      </c>
      <c r="Q902" s="148">
        <f t="shared" si="237"/>
        <v>0</v>
      </c>
      <c r="S902" s="65">
        <f t="shared" si="231"/>
        <v>0</v>
      </c>
      <c r="T902" s="134"/>
    </row>
    <row r="903" ht="24.75" customHeight="1" outlineLevel="1" spans="1:20">
      <c r="A903" s="19">
        <v>41318</v>
      </c>
      <c r="B903" s="20">
        <v>4192013</v>
      </c>
      <c r="C903" s="21" t="s">
        <v>804</v>
      </c>
      <c r="D903" s="57">
        <v>0</v>
      </c>
      <c r="E903" s="57">
        <v>0</v>
      </c>
      <c r="F903" s="57">
        <f>+ROUND(Q$903+E903,-2)</f>
        <v>0</v>
      </c>
      <c r="G903" s="57">
        <f>+ROUND(Q$903+F903,-2)</f>
        <v>0</v>
      </c>
      <c r="H903" s="57">
        <f>+ROUND(Q$903+G903,-2)</f>
        <v>0</v>
      </c>
      <c r="I903" s="57">
        <f>+ROUND(Q$903+H903,-2)</f>
        <v>0</v>
      </c>
      <c r="J903" s="57">
        <f>+ROUND(Q$903+I903,-2)</f>
        <v>0</v>
      </c>
      <c r="K903" s="57">
        <f>+ROUND(Q$903+J903,-2)</f>
        <v>0</v>
      </c>
      <c r="L903" s="57">
        <f>+ROUND(Q$903+K903,-2)</f>
        <v>0</v>
      </c>
      <c r="M903" s="57">
        <f>+ROUND(Q$903+L903,-2)</f>
        <v>0</v>
      </c>
      <c r="N903" s="57">
        <f>+ROUND(Q$903+M903,-2)</f>
        <v>0</v>
      </c>
      <c r="O903" s="63">
        <f>+ROUND(Q$903+N903,-2)</f>
        <v>0</v>
      </c>
      <c r="P903" s="65">
        <f t="shared" si="234"/>
        <v>0</v>
      </c>
      <c r="Q903" s="148">
        <f t="shared" si="237"/>
        <v>0</v>
      </c>
      <c r="S903" s="65">
        <f t="shared" si="231"/>
        <v>0</v>
      </c>
      <c r="T903" s="134"/>
    </row>
    <row r="904" ht="24.75" customHeight="1" outlineLevel="1" spans="1:20">
      <c r="A904" s="19">
        <v>41315</v>
      </c>
      <c r="B904" s="20">
        <v>4192014</v>
      </c>
      <c r="C904" s="21" t="s">
        <v>805</v>
      </c>
      <c r="D904" s="57">
        <v>0</v>
      </c>
      <c r="E904" s="57">
        <v>0</v>
      </c>
      <c r="F904" s="57">
        <f>+ROUND(Q$904+E904,-2)</f>
        <v>0</v>
      </c>
      <c r="G904" s="57">
        <f>+ROUND(Q$904+F904,-2)</f>
        <v>0</v>
      </c>
      <c r="H904" s="57">
        <f>+ROUND(Q$904+G904,-2)</f>
        <v>0</v>
      </c>
      <c r="I904" s="57">
        <f>+ROUND(Q$904+H904,-2)</f>
        <v>0</v>
      </c>
      <c r="J904" s="57">
        <f>+ROUND(Q$904+I904,-2)</f>
        <v>0</v>
      </c>
      <c r="K904" s="57">
        <f>+ROUND(Q$904+J904,-2)</f>
        <v>0</v>
      </c>
      <c r="L904" s="57">
        <f>+ROUND(Q$904+K904,-2)</f>
        <v>0</v>
      </c>
      <c r="M904" s="57">
        <f>+ROUND(Q$904+L904,-2)</f>
        <v>0</v>
      </c>
      <c r="N904" s="57">
        <f>+ROUND(Q$904+M904,-2)</f>
        <v>0</v>
      </c>
      <c r="O904" s="63">
        <f>+ROUND(Q$904+N904,-2)</f>
        <v>0</v>
      </c>
      <c r="P904" s="65">
        <f t="shared" si="234"/>
        <v>0</v>
      </c>
      <c r="Q904" s="148">
        <f t="shared" si="237"/>
        <v>0</v>
      </c>
      <c r="S904" s="65">
        <f t="shared" si="231"/>
        <v>0</v>
      </c>
      <c r="T904" s="134"/>
    </row>
    <row r="905" ht="24.75" customHeight="1" outlineLevel="1" spans="1:20">
      <c r="A905" s="19">
        <v>41316</v>
      </c>
      <c r="B905" s="20">
        <v>4192015</v>
      </c>
      <c r="C905" s="21" t="s">
        <v>806</v>
      </c>
      <c r="D905" s="57">
        <v>0</v>
      </c>
      <c r="E905" s="57">
        <v>0</v>
      </c>
      <c r="F905" s="57">
        <f>+ROUND(Q$905+E905,-2)</f>
        <v>0</v>
      </c>
      <c r="G905" s="57">
        <f>+ROUND(Q$905+F905,-2)</f>
        <v>0</v>
      </c>
      <c r="H905" s="57">
        <f>+ROUND(Q$905+G905,-2)</f>
        <v>0</v>
      </c>
      <c r="I905" s="57">
        <f>+ROUND(Q$905+H905,-2)</f>
        <v>0</v>
      </c>
      <c r="J905" s="57">
        <f>+ROUND(Q$905+I905,-2)</f>
        <v>0</v>
      </c>
      <c r="K905" s="57">
        <f>+ROUND(Q$905+J905,-2)</f>
        <v>0</v>
      </c>
      <c r="L905" s="57">
        <f>+ROUND(Q$905+K905,-2)</f>
        <v>0</v>
      </c>
      <c r="M905" s="57">
        <f>+ROUND(Q$905+L905,-2)</f>
        <v>0</v>
      </c>
      <c r="N905" s="57">
        <f>+ROUND(Q$905+M905,-2)</f>
        <v>0</v>
      </c>
      <c r="O905" s="63">
        <f>+ROUND(Q$905+N905,-2)</f>
        <v>0</v>
      </c>
      <c r="P905" s="65">
        <f t="shared" si="234"/>
        <v>0</v>
      </c>
      <c r="Q905" s="148">
        <f t="shared" si="237"/>
        <v>0</v>
      </c>
      <c r="S905" s="65">
        <f t="shared" si="231"/>
        <v>0</v>
      </c>
      <c r="T905" s="134"/>
    </row>
    <row r="906" ht="24.75" customHeight="1" outlineLevel="1" spans="1:20">
      <c r="A906" s="19">
        <v>41320</v>
      </c>
      <c r="B906" s="20">
        <v>4192016</v>
      </c>
      <c r="C906" s="21" t="s">
        <v>807</v>
      </c>
      <c r="D906" s="57">
        <v>0</v>
      </c>
      <c r="E906" s="57">
        <v>0</v>
      </c>
      <c r="F906" s="57">
        <f>+ROUND(Q$906+E906,-2)</f>
        <v>0</v>
      </c>
      <c r="G906" s="57">
        <f>+ROUND(Q$906+F906,-2)</f>
        <v>0</v>
      </c>
      <c r="H906" s="57">
        <f>+ROUND(Q$906+G906,-2)</f>
        <v>0</v>
      </c>
      <c r="I906" s="57">
        <f>+ROUND(Q$906+H906,-2)</f>
        <v>0</v>
      </c>
      <c r="J906" s="57">
        <f>+ROUND(Q$906+I906,-2)</f>
        <v>0</v>
      </c>
      <c r="K906" s="57">
        <f>+ROUND(Q$906+J906,-2)</f>
        <v>0</v>
      </c>
      <c r="L906" s="57">
        <f>+ROUND(Q$906+K906,-2)</f>
        <v>0</v>
      </c>
      <c r="M906" s="57">
        <f>+ROUND(Q$906+L906,-2)</f>
        <v>0</v>
      </c>
      <c r="N906" s="57">
        <f>+ROUND(Q$906+M906,-2)</f>
        <v>0</v>
      </c>
      <c r="O906" s="63">
        <f>+ROUND(Q$906+N906,-2)</f>
        <v>0</v>
      </c>
      <c r="P906" s="65">
        <f t="shared" si="234"/>
        <v>0</v>
      </c>
      <c r="Q906" s="148">
        <f t="shared" si="237"/>
        <v>0</v>
      </c>
      <c r="S906" s="65">
        <f t="shared" si="231"/>
        <v>0</v>
      </c>
      <c r="T906" s="134"/>
    </row>
    <row r="907" ht="24.75" customHeight="1" outlineLevel="1" spans="1:20">
      <c r="A907" s="19">
        <v>41319</v>
      </c>
      <c r="B907" s="20">
        <v>4192019</v>
      </c>
      <c r="C907" s="21" t="s">
        <v>808</v>
      </c>
      <c r="D907" s="57">
        <v>0</v>
      </c>
      <c r="E907" s="57">
        <v>0</v>
      </c>
      <c r="F907" s="57">
        <f>+ROUND(Q$907+E907,-2)</f>
        <v>0</v>
      </c>
      <c r="G907" s="57">
        <f>+ROUND(Q$907+F907,-2)</f>
        <v>0</v>
      </c>
      <c r="H907" s="57">
        <f>+ROUND(Q$907+G907,-2)</f>
        <v>0</v>
      </c>
      <c r="I907" s="57">
        <f>+ROUND(Q$907+H907,-2)</f>
        <v>0</v>
      </c>
      <c r="J907" s="57">
        <f>+ROUND(Q$907+I907,-2)</f>
        <v>0</v>
      </c>
      <c r="K907" s="57">
        <f>+ROUND(Q$907+J907,-2)</f>
        <v>0</v>
      </c>
      <c r="L907" s="57">
        <f>+ROUND(Q$907+K907,-2)</f>
        <v>0</v>
      </c>
      <c r="M907" s="57">
        <f>+ROUND(Q$907+L907,-2)</f>
        <v>0</v>
      </c>
      <c r="N907" s="57">
        <f>+ROUND(Q$907+M907,-2)</f>
        <v>0</v>
      </c>
      <c r="O907" s="63">
        <f>+ROUND(Q$907+N907,-2)</f>
        <v>0</v>
      </c>
      <c r="P907" s="65">
        <f t="shared" si="234"/>
        <v>0</v>
      </c>
      <c r="Q907" s="148">
        <f t="shared" si="237"/>
        <v>0</v>
      </c>
      <c r="S907" s="65">
        <f t="shared" si="231"/>
        <v>0</v>
      </c>
      <c r="T907" s="134"/>
    </row>
    <row r="908" ht="24.75" customHeight="1" outlineLevel="1" spans="1:20">
      <c r="A908" s="19">
        <v>41729</v>
      </c>
      <c r="B908" s="20">
        <v>4192029</v>
      </c>
      <c r="C908" s="21" t="s">
        <v>809</v>
      </c>
      <c r="D908" s="57">
        <v>0</v>
      </c>
      <c r="E908" s="57">
        <v>0</v>
      </c>
      <c r="F908" s="57">
        <f>+ROUND(Q$908+E908,-2)</f>
        <v>0</v>
      </c>
      <c r="G908" s="57">
        <f>+ROUND(Q$908+F908,-2)</f>
        <v>0</v>
      </c>
      <c r="H908" s="57">
        <f>+ROUND(Q$908+G908,-2)</f>
        <v>0</v>
      </c>
      <c r="I908" s="57">
        <f>+ROUND(Q$908+H908,-2)</f>
        <v>0</v>
      </c>
      <c r="J908" s="57">
        <f>+ROUND(Q$908+I908,-2)</f>
        <v>0</v>
      </c>
      <c r="K908" s="57">
        <f>+ROUND(Q$908+J908,-2)</f>
        <v>0</v>
      </c>
      <c r="L908" s="57">
        <f>+ROUND(Q$908+K908,-2)</f>
        <v>0</v>
      </c>
      <c r="M908" s="57">
        <f>+ROUND(Q$908+L908,-2)</f>
        <v>0</v>
      </c>
      <c r="N908" s="57">
        <f>+ROUND(Q$908+M908,-2)</f>
        <v>0</v>
      </c>
      <c r="O908" s="63">
        <f>+ROUND(Q$908+N908,-2)</f>
        <v>0</v>
      </c>
      <c r="P908" s="65">
        <f t="shared" si="234"/>
        <v>0</v>
      </c>
      <c r="Q908" s="148">
        <f t="shared" si="237"/>
        <v>0</v>
      </c>
      <c r="S908" s="65">
        <f t="shared" si="231"/>
        <v>0</v>
      </c>
      <c r="T908" s="134"/>
    </row>
    <row r="909" ht="24.75" customHeight="1" outlineLevel="1" spans="1:20">
      <c r="A909" s="19"/>
      <c r="B909" s="20">
        <v>4193000</v>
      </c>
      <c r="C909" s="21" t="s">
        <v>730</v>
      </c>
      <c r="D909" s="57">
        <f t="shared" ref="D909:O909" si="239">+SUM(D910:D912)</f>
        <v>0</v>
      </c>
      <c r="E909" s="57">
        <f t="shared" si="239"/>
        <v>0</v>
      </c>
      <c r="F909" s="57">
        <f t="shared" si="239"/>
        <v>0</v>
      </c>
      <c r="G909" s="57">
        <f t="shared" si="239"/>
        <v>0</v>
      </c>
      <c r="H909" s="57">
        <f t="shared" si="239"/>
        <v>0</v>
      </c>
      <c r="I909" s="57">
        <f t="shared" si="239"/>
        <v>0</v>
      </c>
      <c r="J909" s="57">
        <f t="shared" si="239"/>
        <v>0</v>
      </c>
      <c r="K909" s="57">
        <f t="shared" si="239"/>
        <v>0</v>
      </c>
      <c r="L909" s="57">
        <f t="shared" si="239"/>
        <v>0</v>
      </c>
      <c r="M909" s="57">
        <f t="shared" si="239"/>
        <v>0</v>
      </c>
      <c r="N909" s="57">
        <f t="shared" si="239"/>
        <v>0</v>
      </c>
      <c r="O909" s="63">
        <f t="shared" si="239"/>
        <v>0</v>
      </c>
      <c r="P909" s="65">
        <f t="shared" si="234"/>
        <v>0</v>
      </c>
      <c r="Q909" s="148">
        <f t="shared" si="237"/>
        <v>0</v>
      </c>
      <c r="S909" s="65">
        <f t="shared" si="231"/>
        <v>0</v>
      </c>
      <c r="T909" s="134"/>
    </row>
    <row r="910" ht="24.75" customHeight="1" outlineLevel="1" spans="1:20">
      <c r="A910" s="19">
        <v>41432</v>
      </c>
      <c r="B910" s="20">
        <v>4193013</v>
      </c>
      <c r="C910" s="21" t="s">
        <v>810</v>
      </c>
      <c r="D910" s="57">
        <v>0</v>
      </c>
      <c r="E910" s="57">
        <v>0</v>
      </c>
      <c r="F910" s="57">
        <f>+ROUND(Q$910+E910,-2)</f>
        <v>0</v>
      </c>
      <c r="G910" s="57">
        <f>+ROUND(Q$910+F910,-2)</f>
        <v>0</v>
      </c>
      <c r="H910" s="57">
        <f>+ROUND(Q$910+G910,-2)</f>
        <v>0</v>
      </c>
      <c r="I910" s="57">
        <f>+ROUND(Q$910+H910,-2)</f>
        <v>0</v>
      </c>
      <c r="J910" s="57">
        <f>+ROUND(Q$910+I910,-2)</f>
        <v>0</v>
      </c>
      <c r="K910" s="57">
        <f>+ROUND(Q$910+J910,-2)</f>
        <v>0</v>
      </c>
      <c r="L910" s="57">
        <f>+ROUND(Q$910+K910,-2)</f>
        <v>0</v>
      </c>
      <c r="M910" s="57">
        <f>+ROUND(Q$910+L910,-2)</f>
        <v>0</v>
      </c>
      <c r="N910" s="57">
        <f>+ROUND(Q$910+M910,-2)</f>
        <v>0</v>
      </c>
      <c r="O910" s="63">
        <f>+ROUND(Q$910+N910,-2)</f>
        <v>0</v>
      </c>
      <c r="P910" s="65">
        <f t="shared" si="234"/>
        <v>0</v>
      </c>
      <c r="Q910" s="148">
        <f t="shared" si="237"/>
        <v>0</v>
      </c>
      <c r="S910" s="65">
        <f t="shared" si="231"/>
        <v>0</v>
      </c>
      <c r="T910" s="134"/>
    </row>
    <row r="911" ht="24.75" customHeight="1" outlineLevel="1" spans="1:20">
      <c r="A911" s="19">
        <v>41431</v>
      </c>
      <c r="B911" s="20">
        <v>4193019</v>
      </c>
      <c r="C911" s="21" t="s">
        <v>811</v>
      </c>
      <c r="D911" s="57">
        <v>0</v>
      </c>
      <c r="E911" s="57">
        <v>0</v>
      </c>
      <c r="F911" s="57">
        <f>+ROUND(Q$911+E911,-2)</f>
        <v>0</v>
      </c>
      <c r="G911" s="57">
        <f>+ROUND(Q$911+F911,-2)</f>
        <v>0</v>
      </c>
      <c r="H911" s="57">
        <f>+ROUND(Q$911+G911,-2)</f>
        <v>0</v>
      </c>
      <c r="I911" s="57">
        <f>+ROUND(Q$911+H911,-2)</f>
        <v>0</v>
      </c>
      <c r="J911" s="57">
        <f>+ROUND(Q$911+I911,-2)</f>
        <v>0</v>
      </c>
      <c r="K911" s="57">
        <f>+ROUND(Q$911+J911,-2)</f>
        <v>0</v>
      </c>
      <c r="L911" s="57">
        <f>+ROUND(Q$911+K911,-2)</f>
        <v>0</v>
      </c>
      <c r="M911" s="57">
        <f>+ROUND(Q$911+L911,-2)</f>
        <v>0</v>
      </c>
      <c r="N911" s="57">
        <f>+ROUND(Q$911+M911,-2)</f>
        <v>0</v>
      </c>
      <c r="O911" s="63">
        <f>+ROUND(Q$911+N911,-2)</f>
        <v>0</v>
      </c>
      <c r="P911" s="65">
        <f t="shared" si="234"/>
        <v>0</v>
      </c>
      <c r="Q911" s="148">
        <f t="shared" si="237"/>
        <v>0</v>
      </c>
      <c r="S911" s="65">
        <f t="shared" si="231"/>
        <v>0</v>
      </c>
      <c r="T911" s="134"/>
    </row>
    <row r="912" ht="24.75" customHeight="1" outlineLevel="1" spans="1:20">
      <c r="A912" s="19">
        <v>41759</v>
      </c>
      <c r="B912" s="20">
        <v>4193029</v>
      </c>
      <c r="C912" s="21" t="s">
        <v>809</v>
      </c>
      <c r="D912" s="57">
        <v>0</v>
      </c>
      <c r="E912" s="57">
        <v>0</v>
      </c>
      <c r="F912" s="57">
        <f>+ROUND(Q$912+E912,-2)</f>
        <v>0</v>
      </c>
      <c r="G912" s="57">
        <f>+ROUND(Q$912+F912,-2)</f>
        <v>0</v>
      </c>
      <c r="H912" s="57">
        <f>+ROUND(Q$912+G912,-2)</f>
        <v>0</v>
      </c>
      <c r="I912" s="57">
        <f>+ROUND(Q$912+H912,-2)</f>
        <v>0</v>
      </c>
      <c r="J912" s="57">
        <f>+ROUND(Q$912+I912,-2)</f>
        <v>0</v>
      </c>
      <c r="K912" s="57">
        <f>+ROUND(Q$912+J912,-2)</f>
        <v>0</v>
      </c>
      <c r="L912" s="57">
        <f>+ROUND(Q$912+K912,-2)</f>
        <v>0</v>
      </c>
      <c r="M912" s="57">
        <f>+ROUND(Q$912+L912,-2)</f>
        <v>0</v>
      </c>
      <c r="N912" s="57">
        <f>+ROUND(Q$912+M912,-2)</f>
        <v>0</v>
      </c>
      <c r="O912" s="63">
        <f>+ROUND(Q$912+N912,-2)</f>
        <v>0</v>
      </c>
      <c r="P912" s="65">
        <f t="shared" si="234"/>
        <v>0</v>
      </c>
      <c r="Q912" s="148">
        <f t="shared" si="237"/>
        <v>0</v>
      </c>
      <c r="S912" s="65">
        <f t="shared" si="231"/>
        <v>0</v>
      </c>
      <c r="T912" s="134"/>
    </row>
    <row r="913" ht="24.75" customHeight="1" outlineLevel="1" spans="1:20">
      <c r="A913" s="19"/>
      <c r="B913" s="20">
        <v>4194000</v>
      </c>
      <c r="C913" s="21" t="s">
        <v>812</v>
      </c>
      <c r="D913" s="57">
        <f t="shared" ref="D913:O913" si="240">+D914</f>
        <v>0</v>
      </c>
      <c r="E913" s="57">
        <f t="shared" si="240"/>
        <v>0</v>
      </c>
      <c r="F913" s="57">
        <f t="shared" si="240"/>
        <v>0</v>
      </c>
      <c r="G913" s="57">
        <f t="shared" si="240"/>
        <v>0</v>
      </c>
      <c r="H913" s="57">
        <f t="shared" si="240"/>
        <v>0</v>
      </c>
      <c r="I913" s="57">
        <f t="shared" si="240"/>
        <v>0</v>
      </c>
      <c r="J913" s="57">
        <f t="shared" si="240"/>
        <v>0</v>
      </c>
      <c r="K913" s="57">
        <f t="shared" si="240"/>
        <v>0</v>
      </c>
      <c r="L913" s="57">
        <f t="shared" si="240"/>
        <v>0</v>
      </c>
      <c r="M913" s="57">
        <f t="shared" si="240"/>
        <v>0</v>
      </c>
      <c r="N913" s="57">
        <f t="shared" si="240"/>
        <v>0</v>
      </c>
      <c r="O913" s="63">
        <f t="shared" si="240"/>
        <v>0</v>
      </c>
      <c r="P913" s="65">
        <f t="shared" si="234"/>
        <v>0</v>
      </c>
      <c r="Q913" s="148">
        <f t="shared" si="237"/>
        <v>0</v>
      </c>
      <c r="S913" s="65">
        <f t="shared" si="231"/>
        <v>0</v>
      </c>
      <c r="T913" s="134"/>
    </row>
    <row r="914" ht="24.75" customHeight="1" outlineLevel="1" spans="1:20">
      <c r="A914" s="19">
        <v>41710</v>
      </c>
      <c r="B914" s="20">
        <v>4194011</v>
      </c>
      <c r="C914" s="21" t="s">
        <v>813</v>
      </c>
      <c r="D914" s="57">
        <v>0</v>
      </c>
      <c r="E914" s="57">
        <v>0</v>
      </c>
      <c r="F914" s="57">
        <f>+ROUND(Q$914+E914,-2)</f>
        <v>0</v>
      </c>
      <c r="G914" s="57">
        <f>+ROUND(Q$914+F914,-2)</f>
        <v>0</v>
      </c>
      <c r="H914" s="57">
        <f>+ROUND(Q$914+G914,-2)</f>
        <v>0</v>
      </c>
      <c r="I914" s="57">
        <f>+ROUND(Q$914+H914,-2)</f>
        <v>0</v>
      </c>
      <c r="J914" s="57">
        <f>+ROUND(Q$914+I914,-2)</f>
        <v>0</v>
      </c>
      <c r="K914" s="57">
        <f>+ROUND(Q$914+J914,-2)</f>
        <v>0</v>
      </c>
      <c r="L914" s="57">
        <f>+ROUND(Q$914+K914,-2)</f>
        <v>0</v>
      </c>
      <c r="M914" s="57">
        <f>+ROUND(Q$914+L914,-2)</f>
        <v>0</v>
      </c>
      <c r="N914" s="57">
        <f>+ROUND(Q$914+M914,-2)</f>
        <v>0</v>
      </c>
      <c r="O914" s="63">
        <f>+ROUND(Q$914+N914,-2)</f>
        <v>0</v>
      </c>
      <c r="P914" s="65">
        <f t="shared" si="234"/>
        <v>0</v>
      </c>
      <c r="Q914" s="148">
        <f t="shared" si="237"/>
        <v>0</v>
      </c>
      <c r="S914" s="65">
        <f t="shared" si="231"/>
        <v>0</v>
      </c>
      <c r="T914" s="134"/>
    </row>
    <row r="915" ht="24.75" customHeight="1" outlineLevel="1" spans="1:20">
      <c r="A915" s="19"/>
      <c r="B915" s="20">
        <v>4195000</v>
      </c>
      <c r="C915" s="21" t="s">
        <v>814</v>
      </c>
      <c r="D915" s="57">
        <f t="shared" ref="D915:O915" si="241">+SUM(D916:D918)</f>
        <v>1370002.624</v>
      </c>
      <c r="E915" s="57">
        <f t="shared" si="241"/>
        <v>2569244.998</v>
      </c>
      <c r="F915" s="57">
        <f t="shared" si="241"/>
        <v>3569200</v>
      </c>
      <c r="G915" s="57">
        <f t="shared" si="241"/>
        <v>4569200</v>
      </c>
      <c r="H915" s="57">
        <f t="shared" si="241"/>
        <v>5569200</v>
      </c>
      <c r="I915" s="57">
        <f t="shared" si="241"/>
        <v>6569200</v>
      </c>
      <c r="J915" s="57">
        <f t="shared" si="241"/>
        <v>7569200</v>
      </c>
      <c r="K915" s="57">
        <f t="shared" si="241"/>
        <v>8569200</v>
      </c>
      <c r="L915" s="57">
        <f t="shared" si="241"/>
        <v>9569200</v>
      </c>
      <c r="M915" s="57">
        <f t="shared" si="241"/>
        <v>10569200</v>
      </c>
      <c r="N915" s="57">
        <f t="shared" si="241"/>
        <v>11569200</v>
      </c>
      <c r="O915" s="63">
        <f t="shared" si="241"/>
        <v>12569200</v>
      </c>
      <c r="P915" s="65">
        <f t="shared" si="234"/>
        <v>0</v>
      </c>
      <c r="Q915" s="148">
        <f t="shared" si="237"/>
        <v>1284622.499</v>
      </c>
      <c r="S915" s="65">
        <f t="shared" si="231"/>
        <v>0</v>
      </c>
      <c r="T915" s="134"/>
    </row>
    <row r="916" ht="24.75" customHeight="1" outlineLevel="1" spans="1:20">
      <c r="A916" s="19">
        <v>45003</v>
      </c>
      <c r="B916" s="20">
        <v>4195011</v>
      </c>
      <c r="C916" s="21" t="s">
        <v>815</v>
      </c>
      <c r="D916" s="57">
        <v>1370002.624</v>
      </c>
      <c r="E916" s="57">
        <v>2569244.998</v>
      </c>
      <c r="F916" s="57">
        <f>+ROUND(Q$916+E916,-2)</f>
        <v>3569200</v>
      </c>
      <c r="G916" s="57">
        <f>+ROUND(Q$916+F916,-2)</f>
        <v>4569200</v>
      </c>
      <c r="H916" s="57">
        <f>+ROUND(Q$916+G916,-2)</f>
        <v>5569200</v>
      </c>
      <c r="I916" s="57">
        <f>+ROUND(Q$916+H916,-2)</f>
        <v>6569200</v>
      </c>
      <c r="J916" s="57">
        <f>+ROUND(Q$916+I916,-2)</f>
        <v>7569200</v>
      </c>
      <c r="K916" s="57">
        <f>+ROUND(Q$916+J916,-2)</f>
        <v>8569200</v>
      </c>
      <c r="L916" s="57">
        <f>+ROUND(Q$916+K916,-2)</f>
        <v>9569200</v>
      </c>
      <c r="M916" s="57">
        <f>+ROUND(Q$916+L916,-2)</f>
        <v>10569200</v>
      </c>
      <c r="N916" s="57">
        <f>+ROUND(Q$916+M916,-2)</f>
        <v>11569200</v>
      </c>
      <c r="O916" s="63">
        <f>+ROUND(Q$916+N916,-2)</f>
        <v>12569200</v>
      </c>
      <c r="P916" s="65">
        <f t="shared" si="234"/>
        <v>0</v>
      </c>
      <c r="Q916" s="148">
        <v>1000000</v>
      </c>
      <c r="S916" s="65">
        <f t="shared" si="231"/>
        <v>0</v>
      </c>
      <c r="T916" s="134"/>
    </row>
    <row r="917" ht="24.75" customHeight="1" outlineLevel="1" spans="1:20">
      <c r="A917" s="19">
        <v>45004</v>
      </c>
      <c r="B917" s="20">
        <v>4195012</v>
      </c>
      <c r="C917" s="21" t="s">
        <v>816</v>
      </c>
      <c r="D917" s="57">
        <v>0</v>
      </c>
      <c r="E917" s="57">
        <v>0</v>
      </c>
      <c r="F917" s="57">
        <f>+ROUND(Q$917+E917,-2)</f>
        <v>0</v>
      </c>
      <c r="G917" s="57">
        <f>+ROUND(Q$917+F917,-2)</f>
        <v>0</v>
      </c>
      <c r="H917" s="57">
        <f>+ROUND(Q$917+G917,-2)</f>
        <v>0</v>
      </c>
      <c r="I917" s="57">
        <f>+ROUND(Q$917+H917,-2)</f>
        <v>0</v>
      </c>
      <c r="J917" s="57">
        <f>+ROUND(Q$917+I917,-2)</f>
        <v>0</v>
      </c>
      <c r="K917" s="57">
        <f>+ROUND(Q$917+J917,-2)</f>
        <v>0</v>
      </c>
      <c r="L917" s="57">
        <f>+ROUND(Q$917+K917,-2)</f>
        <v>0</v>
      </c>
      <c r="M917" s="57">
        <f>+ROUND(Q$917+L917,-2)</f>
        <v>0</v>
      </c>
      <c r="N917" s="57">
        <f>+ROUND(Q$917+M917,-2)</f>
        <v>0</v>
      </c>
      <c r="O917" s="63">
        <f>+ROUND(Q$917+N917,-2)</f>
        <v>0</v>
      </c>
      <c r="P917" s="65">
        <f t="shared" si="234"/>
        <v>0</v>
      </c>
      <c r="Q917" s="148">
        <f>+E917/2</f>
        <v>0</v>
      </c>
      <c r="S917" s="65">
        <f t="shared" si="231"/>
        <v>0</v>
      </c>
      <c r="T917" s="134"/>
    </row>
    <row r="918" ht="24.75" customHeight="1" outlineLevel="1" spans="1:20">
      <c r="A918" s="19">
        <v>45010</v>
      </c>
      <c r="B918" s="20">
        <v>4195013</v>
      </c>
      <c r="C918" s="21" t="s">
        <v>817</v>
      </c>
      <c r="D918" s="57">
        <v>0</v>
      </c>
      <c r="E918" s="57">
        <v>0</v>
      </c>
      <c r="F918" s="57">
        <f>+ROUND(Q$918+E918,-2)</f>
        <v>0</v>
      </c>
      <c r="G918" s="57">
        <f>+ROUND(Q$918+F918,-2)</f>
        <v>0</v>
      </c>
      <c r="H918" s="57">
        <f>+ROUND(Q$918+G918,-2)</f>
        <v>0</v>
      </c>
      <c r="I918" s="57">
        <f>+ROUND(Q$918+H918,-2)</f>
        <v>0</v>
      </c>
      <c r="J918" s="57">
        <f>+ROUND(Q$918+I918,-2)</f>
        <v>0</v>
      </c>
      <c r="K918" s="57">
        <f>+ROUND(Q$918+J918,-2)</f>
        <v>0</v>
      </c>
      <c r="L918" s="57">
        <f>+ROUND(Q$918+K918,-2)</f>
        <v>0</v>
      </c>
      <c r="M918" s="57">
        <f>+ROUND(Q$918+L918,-2)</f>
        <v>0</v>
      </c>
      <c r="N918" s="57">
        <f>+ROUND(Q$918+M918,-2)</f>
        <v>0</v>
      </c>
      <c r="O918" s="63">
        <f>+ROUND(Q$918+N918,-2)</f>
        <v>0</v>
      </c>
      <c r="P918" s="65">
        <f t="shared" si="234"/>
        <v>0</v>
      </c>
      <c r="Q918" s="148">
        <f>+E918/2</f>
        <v>0</v>
      </c>
      <c r="S918" s="65">
        <f t="shared" si="231"/>
        <v>0</v>
      </c>
      <c r="T918" s="134"/>
    </row>
    <row r="919" ht="24.75" customHeight="1" spans="1:20">
      <c r="A919" s="48" t="s">
        <v>818</v>
      </c>
      <c r="B919" s="61"/>
      <c r="C919" s="62"/>
      <c r="D919" s="143">
        <f t="shared" ref="D919:O919" si="242">D920</f>
        <v>3688302.789</v>
      </c>
      <c r="E919" s="143">
        <f t="shared" si="242"/>
        <v>7269338.954</v>
      </c>
      <c r="F919" s="143" t="e">
        <f t="shared" si="242"/>
        <v>#REF!</v>
      </c>
      <c r="G919" s="143" t="e">
        <f t="shared" si="242"/>
        <v>#REF!</v>
      </c>
      <c r="H919" s="143" t="e">
        <f t="shared" si="242"/>
        <v>#REF!</v>
      </c>
      <c r="I919" s="143" t="e">
        <f t="shared" si="242"/>
        <v>#REF!</v>
      </c>
      <c r="J919" s="143" t="e">
        <f t="shared" si="242"/>
        <v>#REF!</v>
      </c>
      <c r="K919" s="143" t="e">
        <f t="shared" si="242"/>
        <v>#REF!</v>
      </c>
      <c r="L919" s="143" t="e">
        <f t="shared" si="242"/>
        <v>#REF!</v>
      </c>
      <c r="M919" s="143" t="e">
        <f t="shared" si="242"/>
        <v>#REF!</v>
      </c>
      <c r="N919" s="143" t="e">
        <f t="shared" si="242"/>
        <v>#REF!</v>
      </c>
      <c r="O919" s="145" t="e">
        <f t="shared" si="242"/>
        <v>#REF!</v>
      </c>
      <c r="P919" s="65" t="e">
        <f t="shared" si="234"/>
        <v>#REF!</v>
      </c>
      <c r="Q919" s="149"/>
      <c r="S919" s="65" t="e">
        <f t="shared" si="231"/>
        <v>#REF!</v>
      </c>
      <c r="T919" s="134"/>
    </row>
    <row r="920" ht="24.75" customHeight="1" outlineLevel="1" spans="1:20">
      <c r="A920" s="19"/>
      <c r="B920" s="20">
        <v>5100000</v>
      </c>
      <c r="C920" s="21" t="s">
        <v>819</v>
      </c>
      <c r="D920" s="57">
        <f t="shared" ref="D920:O920" si="243">D921+D930+D948+D970+D986+D1006+D1041+D1019</f>
        <v>3688302.789</v>
      </c>
      <c r="E920" s="57">
        <f t="shared" si="243"/>
        <v>7269338.954</v>
      </c>
      <c r="F920" s="57" t="e">
        <f t="shared" si="243"/>
        <v>#REF!</v>
      </c>
      <c r="G920" s="57" t="e">
        <f t="shared" si="243"/>
        <v>#REF!</v>
      </c>
      <c r="H920" s="57" t="e">
        <f t="shared" si="243"/>
        <v>#REF!</v>
      </c>
      <c r="I920" s="57" t="e">
        <f t="shared" si="243"/>
        <v>#REF!</v>
      </c>
      <c r="J920" s="57" t="e">
        <f t="shared" si="243"/>
        <v>#REF!</v>
      </c>
      <c r="K920" s="57" t="e">
        <f t="shared" si="243"/>
        <v>#REF!</v>
      </c>
      <c r="L920" s="57" t="e">
        <f t="shared" si="243"/>
        <v>#REF!</v>
      </c>
      <c r="M920" s="57" t="e">
        <f t="shared" si="243"/>
        <v>#REF!</v>
      </c>
      <c r="N920" s="57" t="e">
        <f t="shared" si="243"/>
        <v>#REF!</v>
      </c>
      <c r="O920" s="63" t="e">
        <f t="shared" si="243"/>
        <v>#REF!</v>
      </c>
      <c r="P920" s="65" t="e">
        <f t="shared" si="234"/>
        <v>#REF!</v>
      </c>
      <c r="Q920" s="150" t="s">
        <v>698</v>
      </c>
      <c r="S920" s="65" t="e">
        <f t="shared" si="231"/>
        <v>#REF!</v>
      </c>
      <c r="T920" s="134"/>
    </row>
    <row r="921" ht="24.75" customHeight="1" outlineLevel="1" spans="1:20">
      <c r="A921" s="19"/>
      <c r="B921" s="20">
        <v>5110000</v>
      </c>
      <c r="C921" s="21" t="s">
        <v>820</v>
      </c>
      <c r="D921" s="57">
        <f t="shared" ref="D921:O921" si="244">+SUM(D922:D929)</f>
        <v>0</v>
      </c>
      <c r="E921" s="57">
        <f t="shared" si="244"/>
        <v>0</v>
      </c>
      <c r="F921" s="57">
        <f t="shared" si="244"/>
        <v>0</v>
      </c>
      <c r="G921" s="57">
        <f t="shared" si="244"/>
        <v>0</v>
      </c>
      <c r="H921" s="57">
        <f t="shared" si="244"/>
        <v>0</v>
      </c>
      <c r="I921" s="57">
        <f t="shared" si="244"/>
        <v>0</v>
      </c>
      <c r="J921" s="57">
        <f t="shared" si="244"/>
        <v>0</v>
      </c>
      <c r="K921" s="57">
        <f t="shared" si="244"/>
        <v>0</v>
      </c>
      <c r="L921" s="57">
        <f t="shared" si="244"/>
        <v>0</v>
      </c>
      <c r="M921" s="57">
        <f t="shared" si="244"/>
        <v>0</v>
      </c>
      <c r="N921" s="57">
        <f t="shared" si="244"/>
        <v>0</v>
      </c>
      <c r="O921" s="63">
        <f t="shared" si="244"/>
        <v>0</v>
      </c>
      <c r="P921" s="65">
        <f t="shared" si="234"/>
        <v>0</v>
      </c>
      <c r="Q921" s="148">
        <f>+E921/2</f>
        <v>0</v>
      </c>
      <c r="S921" s="65">
        <f t="shared" si="231"/>
        <v>0</v>
      </c>
      <c r="T921" s="134"/>
    </row>
    <row r="922" ht="24.75" customHeight="1" outlineLevel="1" spans="1:20">
      <c r="A922" s="19">
        <v>51201</v>
      </c>
      <c r="B922" s="20">
        <v>5111011</v>
      </c>
      <c r="C922" s="21" t="s">
        <v>821</v>
      </c>
      <c r="D922" s="57">
        <v>0</v>
      </c>
      <c r="E922" s="57">
        <v>0</v>
      </c>
      <c r="F922" s="57">
        <f>+ROUND(Q$922+E922,-2)</f>
        <v>0</v>
      </c>
      <c r="G922" s="57">
        <f>+ROUND(Q$922+F922,-2)</f>
        <v>0</v>
      </c>
      <c r="H922" s="57">
        <f>+ROUND(Q$922+G922,-2)</f>
        <v>0</v>
      </c>
      <c r="I922" s="57">
        <f>+ROUND(Q$922+H922,-2)</f>
        <v>0</v>
      </c>
      <c r="J922" s="57">
        <f>+ROUND(Q$922+I922,-2)</f>
        <v>0</v>
      </c>
      <c r="K922" s="57">
        <f>+ROUND(Q$922+J922,-2)</f>
        <v>0</v>
      </c>
      <c r="L922" s="57">
        <f>+ROUND(Q$922+K922,-2)</f>
        <v>0</v>
      </c>
      <c r="M922" s="57">
        <f>+ROUND(Q$922+L922,-2)</f>
        <v>0</v>
      </c>
      <c r="N922" s="57">
        <f>+ROUND(Q$922+M922,-2)</f>
        <v>0</v>
      </c>
      <c r="O922" s="63">
        <f>+ROUND(Q$922+N922,-2)</f>
        <v>0</v>
      </c>
      <c r="P922" s="65">
        <f t="shared" si="234"/>
        <v>0</v>
      </c>
      <c r="Q922" s="148">
        <f t="shared" ref="Q922:Q947" si="245">+E922/2</f>
        <v>0</v>
      </c>
      <c r="S922" s="65">
        <f t="shared" ref="S922:S955" si="246">+IF(F922&lt;E922,1,0)+IF(G922&lt;F922,1,0)+IF(H922&lt;G922,1,0)+IF(I922&lt;H922,1,0)+IF(J922&lt;I922,1,0)+IF(K922&lt;J922,1,0)+IF(L922&lt;K922,1,0)+IF(M922&lt;L922,1,0)+IF(N922&lt;M922,1,0)+IF(O922&lt;N922,1,0)</f>
        <v>0</v>
      </c>
      <c r="T922" s="134"/>
    </row>
    <row r="923" ht="24.75" customHeight="1" outlineLevel="1" spans="1:20">
      <c r="A923" s="19">
        <v>51202</v>
      </c>
      <c r="B923" s="20">
        <v>5111012</v>
      </c>
      <c r="C923" s="21" t="s">
        <v>822</v>
      </c>
      <c r="D923" s="57">
        <v>0</v>
      </c>
      <c r="E923" s="57">
        <v>0</v>
      </c>
      <c r="F923" s="57">
        <f>+ROUND(Q$923+E923,-2)</f>
        <v>0</v>
      </c>
      <c r="G923" s="57">
        <f>+ROUND(Q$923+F923,-2)</f>
        <v>0</v>
      </c>
      <c r="H923" s="57">
        <f>+ROUND(Q$923+G923,-2)</f>
        <v>0</v>
      </c>
      <c r="I923" s="57">
        <f>+ROUND(Q$923+H923,-2)</f>
        <v>0</v>
      </c>
      <c r="J923" s="57">
        <f>+ROUND(Q$923+I923,-2)</f>
        <v>0</v>
      </c>
      <c r="K923" s="57">
        <f>+ROUND(Q$923+J923,-2)</f>
        <v>0</v>
      </c>
      <c r="L923" s="57">
        <f>+ROUND(Q$923+K923,-2)</f>
        <v>0</v>
      </c>
      <c r="M923" s="57">
        <f>+ROUND(Q$923+L923,-2)</f>
        <v>0</v>
      </c>
      <c r="N923" s="57">
        <f>+ROUND(Q$923+M923,-2)</f>
        <v>0</v>
      </c>
      <c r="O923" s="63">
        <f>+ROUND(Q$923+N923,-2)</f>
        <v>0</v>
      </c>
      <c r="P923" s="65">
        <f t="shared" si="234"/>
        <v>0</v>
      </c>
      <c r="Q923" s="148">
        <f t="shared" si="245"/>
        <v>0</v>
      </c>
      <c r="S923" s="65">
        <f t="shared" si="246"/>
        <v>0</v>
      </c>
      <c r="T923" s="134"/>
    </row>
    <row r="924" ht="24.75" customHeight="1" outlineLevel="1" spans="1:20">
      <c r="A924" s="19">
        <v>51203</v>
      </c>
      <c r="B924" s="20">
        <v>5111013</v>
      </c>
      <c r="C924" s="21" t="s">
        <v>823</v>
      </c>
      <c r="D924" s="57">
        <v>0</v>
      </c>
      <c r="E924" s="57">
        <v>0</v>
      </c>
      <c r="F924" s="57">
        <f>+ROUND(Q$924+E924,-2)</f>
        <v>0</v>
      </c>
      <c r="G924" s="57">
        <f>+ROUND(Q$924+F924,-2)</f>
        <v>0</v>
      </c>
      <c r="H924" s="57">
        <f>+ROUND(Q$924+G924,-2)</f>
        <v>0</v>
      </c>
      <c r="I924" s="57">
        <f>+ROUND(Q$924+H924,-2)</f>
        <v>0</v>
      </c>
      <c r="J924" s="57">
        <f>+ROUND(Q$924+I924,-2)</f>
        <v>0</v>
      </c>
      <c r="K924" s="57">
        <f>+ROUND(Q$924+J924,-2)</f>
        <v>0</v>
      </c>
      <c r="L924" s="57">
        <f>+ROUND(Q$924+K924,-2)</f>
        <v>0</v>
      </c>
      <c r="M924" s="57">
        <f>+ROUND(Q$924+L924,-2)</f>
        <v>0</v>
      </c>
      <c r="N924" s="57">
        <f>+ROUND(Q$924+M924,-2)</f>
        <v>0</v>
      </c>
      <c r="O924" s="63">
        <f>+ROUND(Q$924+N924,-2)</f>
        <v>0</v>
      </c>
      <c r="P924" s="65">
        <f t="shared" si="234"/>
        <v>0</v>
      </c>
      <c r="Q924" s="148">
        <f t="shared" si="245"/>
        <v>0</v>
      </c>
      <c r="S924" s="65">
        <f t="shared" si="246"/>
        <v>0</v>
      </c>
      <c r="T924" s="134"/>
    </row>
    <row r="925" ht="24.75" customHeight="1" outlineLevel="1" spans="1:20">
      <c r="A925" s="19">
        <v>51204</v>
      </c>
      <c r="B925" s="20">
        <v>5111014</v>
      </c>
      <c r="C925" s="21" t="s">
        <v>824</v>
      </c>
      <c r="D925" s="57">
        <v>0</v>
      </c>
      <c r="E925" s="57">
        <v>0</v>
      </c>
      <c r="F925" s="57">
        <f>+ROUND(Q$925+E925,-2)</f>
        <v>0</v>
      </c>
      <c r="G925" s="57">
        <f>+ROUND(Q$925+F925,-2)</f>
        <v>0</v>
      </c>
      <c r="H925" s="57">
        <f>+ROUND(Q$925+G925,-2)</f>
        <v>0</v>
      </c>
      <c r="I925" s="57">
        <f>+ROUND(Q$925+H925,-2)</f>
        <v>0</v>
      </c>
      <c r="J925" s="57">
        <f>+ROUND(Q$925+I925,-2)</f>
        <v>0</v>
      </c>
      <c r="K925" s="57">
        <f>+ROUND(Q$925+J925,-2)</f>
        <v>0</v>
      </c>
      <c r="L925" s="57">
        <f>+ROUND(Q$925+K925,-2)</f>
        <v>0</v>
      </c>
      <c r="M925" s="57">
        <f>+ROUND(Q$925+L925,-2)</f>
        <v>0</v>
      </c>
      <c r="N925" s="57">
        <f>+ROUND(Q$925+M925,-2)</f>
        <v>0</v>
      </c>
      <c r="O925" s="63">
        <f>+ROUND(Q$925+N925,-2)</f>
        <v>0</v>
      </c>
      <c r="P925" s="65">
        <f t="shared" si="234"/>
        <v>0</v>
      </c>
      <c r="Q925" s="148">
        <f t="shared" si="245"/>
        <v>0</v>
      </c>
      <c r="S925" s="65">
        <f t="shared" si="246"/>
        <v>0</v>
      </c>
      <c r="T925" s="134"/>
    </row>
    <row r="926" ht="24.75" customHeight="1" outlineLevel="1" spans="1:20">
      <c r="A926" s="19">
        <v>51205</v>
      </c>
      <c r="B926" s="20">
        <v>5111015</v>
      </c>
      <c r="C926" s="21" t="s">
        <v>825</v>
      </c>
      <c r="D926" s="57">
        <v>0</v>
      </c>
      <c r="E926" s="57">
        <v>0</v>
      </c>
      <c r="F926" s="57">
        <f>+ROUND(Q$926+E926,-2)</f>
        <v>0</v>
      </c>
      <c r="G926" s="57">
        <f>+ROUND(Q$926+F926,-2)</f>
        <v>0</v>
      </c>
      <c r="H926" s="57">
        <f>+ROUND(Q$926+G926,-2)</f>
        <v>0</v>
      </c>
      <c r="I926" s="57">
        <f>+ROUND(Q$926+H926,-2)</f>
        <v>0</v>
      </c>
      <c r="J926" s="57">
        <f>+ROUND(Q$926+I926,-2)</f>
        <v>0</v>
      </c>
      <c r="K926" s="57">
        <f>+ROUND(Q$926+J926,-2)</f>
        <v>0</v>
      </c>
      <c r="L926" s="57">
        <f>+ROUND(Q$926+K926,-2)</f>
        <v>0</v>
      </c>
      <c r="M926" s="57">
        <f>+ROUND(Q$926+L926,-2)</f>
        <v>0</v>
      </c>
      <c r="N926" s="57">
        <f>+ROUND(Q$926+M926,-2)</f>
        <v>0</v>
      </c>
      <c r="O926" s="63">
        <f>+ROUND(Q$926+N926,-2)</f>
        <v>0</v>
      </c>
      <c r="P926" s="65">
        <f t="shared" si="234"/>
        <v>0</v>
      </c>
      <c r="Q926" s="148">
        <f t="shared" si="245"/>
        <v>0</v>
      </c>
      <c r="S926" s="65">
        <f t="shared" si="246"/>
        <v>0</v>
      </c>
      <c r="T926" s="134"/>
    </row>
    <row r="927" ht="24.75" customHeight="1" outlineLevel="1" spans="1:20">
      <c r="A927" s="19">
        <v>51206</v>
      </c>
      <c r="B927" s="20">
        <v>5111016</v>
      </c>
      <c r="C927" s="21" t="s">
        <v>826</v>
      </c>
      <c r="D927" s="57">
        <v>0</v>
      </c>
      <c r="E927" s="57">
        <v>0</v>
      </c>
      <c r="F927" s="57">
        <f>+ROUND(Q$927+E927,-2)</f>
        <v>0</v>
      </c>
      <c r="G927" s="57">
        <f>+ROUND(Q$927+F927,-2)</f>
        <v>0</v>
      </c>
      <c r="H927" s="57">
        <f>+ROUND(Q$927+G927,-2)</f>
        <v>0</v>
      </c>
      <c r="I927" s="57">
        <f>+ROUND(Q$927+H927,-2)</f>
        <v>0</v>
      </c>
      <c r="J927" s="57">
        <f>+ROUND(Q$927+I927,-2)</f>
        <v>0</v>
      </c>
      <c r="K927" s="57">
        <f>+ROUND(Q$927+J927,-2)</f>
        <v>0</v>
      </c>
      <c r="L927" s="57">
        <f>+ROUND(Q$927+K927,-2)</f>
        <v>0</v>
      </c>
      <c r="M927" s="57">
        <f>+ROUND(Q$927+L927,-2)</f>
        <v>0</v>
      </c>
      <c r="N927" s="57">
        <f>+ROUND(Q$927+M927,-2)</f>
        <v>0</v>
      </c>
      <c r="O927" s="63">
        <f>+ROUND(Q$927+N927,-2)</f>
        <v>0</v>
      </c>
      <c r="P927" s="65">
        <f t="shared" si="234"/>
        <v>0</v>
      </c>
      <c r="Q927" s="148">
        <f t="shared" si="245"/>
        <v>0</v>
      </c>
      <c r="S927" s="65">
        <f t="shared" si="246"/>
        <v>0</v>
      </c>
      <c r="T927" s="134"/>
    </row>
    <row r="928" ht="24.75" customHeight="1" outlineLevel="1" spans="1:20">
      <c r="A928" s="19">
        <v>51207</v>
      </c>
      <c r="B928" s="20">
        <v>5111017</v>
      </c>
      <c r="C928" s="21" t="s">
        <v>827</v>
      </c>
      <c r="D928" s="57">
        <v>0</v>
      </c>
      <c r="E928" s="57">
        <v>0</v>
      </c>
      <c r="F928" s="57">
        <f>+ROUND(Q$928+E928,-2)</f>
        <v>0</v>
      </c>
      <c r="G928" s="57">
        <f>+ROUND(Q$928+F928,-2)</f>
        <v>0</v>
      </c>
      <c r="H928" s="57">
        <f>+ROUND(Q$928+G928,-2)</f>
        <v>0</v>
      </c>
      <c r="I928" s="57">
        <f>+ROUND(Q$928+H928,-2)</f>
        <v>0</v>
      </c>
      <c r="J928" s="57">
        <f>+ROUND(Q$928+I928,-2)</f>
        <v>0</v>
      </c>
      <c r="K928" s="57">
        <f>+ROUND(Q$928+J928,-2)</f>
        <v>0</v>
      </c>
      <c r="L928" s="57">
        <f>+ROUND(Q$928+K928,-2)</f>
        <v>0</v>
      </c>
      <c r="M928" s="57">
        <f>+ROUND(Q$928+L928,-2)</f>
        <v>0</v>
      </c>
      <c r="N928" s="57">
        <f>+ROUND(Q$928+M928,-2)</f>
        <v>0</v>
      </c>
      <c r="O928" s="63">
        <f>+ROUND(Q$928+N928,-2)</f>
        <v>0</v>
      </c>
      <c r="P928" s="65">
        <f t="shared" si="234"/>
        <v>0</v>
      </c>
      <c r="Q928" s="148">
        <f t="shared" si="245"/>
        <v>0</v>
      </c>
      <c r="S928" s="65">
        <f t="shared" si="246"/>
        <v>0</v>
      </c>
      <c r="T928" s="134"/>
    </row>
    <row r="929" ht="24.75" customHeight="1" outlineLevel="1" spans="1:20">
      <c r="A929" s="19">
        <v>51208</v>
      </c>
      <c r="B929" s="20">
        <v>5111018</v>
      </c>
      <c r="C929" s="21" t="s">
        <v>828</v>
      </c>
      <c r="D929" s="57">
        <v>0</v>
      </c>
      <c r="E929" s="57">
        <v>0</v>
      </c>
      <c r="F929" s="57">
        <f>+ROUND(Q$929+E929,-2)</f>
        <v>0</v>
      </c>
      <c r="G929" s="57">
        <f>+ROUND(Q$929+F929,-2)</f>
        <v>0</v>
      </c>
      <c r="H929" s="57">
        <f>+ROUND(Q$929+G929,-2)</f>
        <v>0</v>
      </c>
      <c r="I929" s="57">
        <f>+ROUND(Q$929+H929,-2)</f>
        <v>0</v>
      </c>
      <c r="J929" s="57">
        <f>+ROUND(Q$929+I929,-2)</f>
        <v>0</v>
      </c>
      <c r="K929" s="57">
        <f>+ROUND(Q$929+J929,-2)</f>
        <v>0</v>
      </c>
      <c r="L929" s="57">
        <f>+ROUND(Q$929+K929,-2)</f>
        <v>0</v>
      </c>
      <c r="M929" s="57">
        <f>+ROUND(Q$929+L929,-2)</f>
        <v>0</v>
      </c>
      <c r="N929" s="57">
        <f>+ROUND(Q$929+M929,-2)</f>
        <v>0</v>
      </c>
      <c r="O929" s="63">
        <f>+ROUND(Q$929+N929,-2)</f>
        <v>0</v>
      </c>
      <c r="P929" s="65">
        <f t="shared" si="234"/>
        <v>0</v>
      </c>
      <c r="Q929" s="148">
        <f t="shared" si="245"/>
        <v>0</v>
      </c>
      <c r="S929" s="65">
        <f t="shared" si="246"/>
        <v>0</v>
      </c>
      <c r="T929" s="134"/>
    </row>
    <row r="930" ht="24.75" customHeight="1" outlineLevel="1" spans="1:20">
      <c r="A930" s="19"/>
      <c r="B930" s="20">
        <v>5120000</v>
      </c>
      <c r="C930" s="21" t="s">
        <v>829</v>
      </c>
      <c r="D930" s="57">
        <f t="shared" ref="D930:O930" si="247">+D931+D934+D937+D941+D946</f>
        <v>14952.862</v>
      </c>
      <c r="E930" s="57">
        <f t="shared" si="247"/>
        <v>31059.684</v>
      </c>
      <c r="F930" s="57">
        <f t="shared" si="247"/>
        <v>46600</v>
      </c>
      <c r="G930" s="57">
        <f t="shared" si="247"/>
        <v>62100</v>
      </c>
      <c r="H930" s="57">
        <f t="shared" si="247"/>
        <v>77600</v>
      </c>
      <c r="I930" s="57">
        <f t="shared" si="247"/>
        <v>93100</v>
      </c>
      <c r="J930" s="57">
        <f t="shared" si="247"/>
        <v>108600</v>
      </c>
      <c r="K930" s="57">
        <f t="shared" si="247"/>
        <v>124100</v>
      </c>
      <c r="L930" s="57">
        <f t="shared" si="247"/>
        <v>139600</v>
      </c>
      <c r="M930" s="57">
        <f t="shared" si="247"/>
        <v>155100</v>
      </c>
      <c r="N930" s="57">
        <f t="shared" si="247"/>
        <v>170600</v>
      </c>
      <c r="O930" s="63">
        <f t="shared" si="247"/>
        <v>186100</v>
      </c>
      <c r="P930" s="65">
        <f t="shared" si="234"/>
        <v>0</v>
      </c>
      <c r="Q930" s="148">
        <f t="shared" si="245"/>
        <v>15529.842</v>
      </c>
      <c r="S930" s="65">
        <f t="shared" si="246"/>
        <v>0</v>
      </c>
      <c r="T930" s="134"/>
    </row>
    <row r="931" ht="24.75" customHeight="1" outlineLevel="1" spans="1:20">
      <c r="A931" s="19"/>
      <c r="B931" s="20">
        <v>5121000</v>
      </c>
      <c r="C931" s="21" t="s">
        <v>706</v>
      </c>
      <c r="D931" s="57">
        <f t="shared" ref="D931:O931" si="248">+SUM(D932:D933)</f>
        <v>3807.361</v>
      </c>
      <c r="E931" s="57">
        <f t="shared" si="248"/>
        <v>8263.057</v>
      </c>
      <c r="F931" s="57">
        <f t="shared" si="248"/>
        <v>12400</v>
      </c>
      <c r="G931" s="57">
        <f t="shared" si="248"/>
        <v>16500</v>
      </c>
      <c r="H931" s="57">
        <f t="shared" si="248"/>
        <v>20600</v>
      </c>
      <c r="I931" s="57">
        <f t="shared" si="248"/>
        <v>24700</v>
      </c>
      <c r="J931" s="57">
        <f t="shared" si="248"/>
        <v>28800</v>
      </c>
      <c r="K931" s="57">
        <f t="shared" si="248"/>
        <v>32900</v>
      </c>
      <c r="L931" s="57">
        <f t="shared" si="248"/>
        <v>37000</v>
      </c>
      <c r="M931" s="57">
        <f t="shared" si="248"/>
        <v>41100</v>
      </c>
      <c r="N931" s="57">
        <f t="shared" si="248"/>
        <v>45200</v>
      </c>
      <c r="O931" s="63">
        <f t="shared" si="248"/>
        <v>49300</v>
      </c>
      <c r="P931" s="65">
        <f t="shared" si="234"/>
        <v>0</v>
      </c>
      <c r="Q931" s="148">
        <f t="shared" si="245"/>
        <v>4131.5285</v>
      </c>
      <c r="S931" s="65">
        <f t="shared" si="246"/>
        <v>0</v>
      </c>
      <c r="T931" s="134"/>
    </row>
    <row r="932" ht="24.75" customHeight="1" outlineLevel="1" spans="1:20">
      <c r="A932" s="19">
        <v>51301</v>
      </c>
      <c r="B932" s="20">
        <v>5121011</v>
      </c>
      <c r="C932" s="21" t="s">
        <v>707</v>
      </c>
      <c r="D932" s="57">
        <v>3807.361</v>
      </c>
      <c r="E932" s="57">
        <v>8263.057</v>
      </c>
      <c r="F932" s="57">
        <f>+ROUND(Q$932+E932,-2)</f>
        <v>12400</v>
      </c>
      <c r="G932" s="57">
        <f>+ROUND(Q$932+F932,-2)</f>
        <v>16500</v>
      </c>
      <c r="H932" s="57">
        <f>+ROUND(Q$932+G932,-2)</f>
        <v>20600</v>
      </c>
      <c r="I932" s="57">
        <f>+ROUND(Q$932+H932,-2)</f>
        <v>24700</v>
      </c>
      <c r="J932" s="57">
        <f>+ROUND(Q$932+I932,-2)</f>
        <v>28800</v>
      </c>
      <c r="K932" s="57">
        <f>+ROUND(Q$932+J932,-2)</f>
        <v>32900</v>
      </c>
      <c r="L932" s="57">
        <f>+ROUND(Q$932+K932,-2)</f>
        <v>37000</v>
      </c>
      <c r="M932" s="57">
        <f>+ROUND(Q$932+L932,-2)</f>
        <v>41100</v>
      </c>
      <c r="N932" s="57">
        <f>+ROUND(Q$932+M932,-2)</f>
        <v>45200</v>
      </c>
      <c r="O932" s="63">
        <f>+ROUND(Q$932+N932,-2)</f>
        <v>49300</v>
      </c>
      <c r="P932" s="65">
        <f t="shared" si="234"/>
        <v>0</v>
      </c>
      <c r="Q932" s="148">
        <f t="shared" si="245"/>
        <v>4131.5285</v>
      </c>
      <c r="S932" s="65">
        <f t="shared" si="246"/>
        <v>0</v>
      </c>
      <c r="T932" s="134"/>
    </row>
    <row r="933" ht="24.75" customHeight="1" outlineLevel="1" spans="1:20">
      <c r="A933" s="19">
        <v>51721</v>
      </c>
      <c r="B933" s="20">
        <v>5121012</v>
      </c>
      <c r="C933" s="21" t="s">
        <v>708</v>
      </c>
      <c r="D933" s="57">
        <v>0</v>
      </c>
      <c r="E933" s="57">
        <v>0</v>
      </c>
      <c r="F933" s="57">
        <f>+ROUND(Q$933+E933,-2)</f>
        <v>0</v>
      </c>
      <c r="G933" s="57">
        <f>+ROUND(Q$933+F933,-2)</f>
        <v>0</v>
      </c>
      <c r="H933" s="57">
        <f>+ROUND(Q$933+G933,-2)</f>
        <v>0</v>
      </c>
      <c r="I933" s="57">
        <f>+ROUND(Q$933+H933,-2)</f>
        <v>0</v>
      </c>
      <c r="J933" s="57">
        <f>+ROUND(Q$933+I933,-2)</f>
        <v>0</v>
      </c>
      <c r="K933" s="57">
        <f>+ROUND(Q$933+J933,-2)</f>
        <v>0</v>
      </c>
      <c r="L933" s="57">
        <f>+ROUND(Q$933+K933,-2)</f>
        <v>0</v>
      </c>
      <c r="M933" s="57">
        <f>+ROUND(Q$933+L933,-2)</f>
        <v>0</v>
      </c>
      <c r="N933" s="57">
        <f>+ROUND(Q$933+M933,-2)</f>
        <v>0</v>
      </c>
      <c r="O933" s="63">
        <f>+ROUND(Q$933+N933,-2)</f>
        <v>0</v>
      </c>
      <c r="P933" s="65">
        <f t="shared" si="234"/>
        <v>0</v>
      </c>
      <c r="Q933" s="148">
        <f t="shared" si="245"/>
        <v>0</v>
      </c>
      <c r="S933" s="65">
        <f t="shared" si="246"/>
        <v>0</v>
      </c>
      <c r="T933" s="134"/>
    </row>
    <row r="934" ht="24.75" customHeight="1" outlineLevel="1" spans="1:20">
      <c r="A934" s="19"/>
      <c r="B934" s="20">
        <v>5122000</v>
      </c>
      <c r="C934" s="21" t="s">
        <v>709</v>
      </c>
      <c r="D934" s="57">
        <f t="shared" ref="D934:O934" si="249">+SUM(D935:D936)</f>
        <v>0</v>
      </c>
      <c r="E934" s="57">
        <f t="shared" si="249"/>
        <v>0</v>
      </c>
      <c r="F934" s="57">
        <f t="shared" si="249"/>
        <v>0</v>
      </c>
      <c r="G934" s="57">
        <f t="shared" si="249"/>
        <v>0</v>
      </c>
      <c r="H934" s="57">
        <f t="shared" si="249"/>
        <v>0</v>
      </c>
      <c r="I934" s="57">
        <f t="shared" si="249"/>
        <v>0</v>
      </c>
      <c r="J934" s="57">
        <f t="shared" si="249"/>
        <v>0</v>
      </c>
      <c r="K934" s="57">
        <f t="shared" si="249"/>
        <v>0</v>
      </c>
      <c r="L934" s="57">
        <f t="shared" si="249"/>
        <v>0</v>
      </c>
      <c r="M934" s="57">
        <f t="shared" si="249"/>
        <v>0</v>
      </c>
      <c r="N934" s="57">
        <f t="shared" si="249"/>
        <v>0</v>
      </c>
      <c r="O934" s="63">
        <f t="shared" si="249"/>
        <v>0</v>
      </c>
      <c r="P934" s="65">
        <f t="shared" si="234"/>
        <v>0</v>
      </c>
      <c r="Q934" s="148">
        <f t="shared" si="245"/>
        <v>0</v>
      </c>
      <c r="S934" s="65">
        <f t="shared" si="246"/>
        <v>0</v>
      </c>
      <c r="T934" s="134"/>
    </row>
    <row r="935" ht="24.75" customHeight="1" outlineLevel="1" spans="1:20">
      <c r="A935" s="19">
        <v>51302</v>
      </c>
      <c r="B935" s="20">
        <v>5122011</v>
      </c>
      <c r="C935" s="21" t="s">
        <v>710</v>
      </c>
      <c r="D935" s="57">
        <v>0</v>
      </c>
      <c r="E935" s="57">
        <v>0</v>
      </c>
      <c r="F935" s="57">
        <f>+ROUND(Q$935+E935,-2)</f>
        <v>0</v>
      </c>
      <c r="G935" s="57">
        <f>+ROUND(Q$935+F935,-2)</f>
        <v>0</v>
      </c>
      <c r="H935" s="57">
        <f>+ROUND(Q$935+G935,-2)</f>
        <v>0</v>
      </c>
      <c r="I935" s="57">
        <f>+ROUND(Q$935+H935,-2)</f>
        <v>0</v>
      </c>
      <c r="J935" s="57">
        <f>+ROUND(Q$935+I935,-2)</f>
        <v>0</v>
      </c>
      <c r="K935" s="57">
        <f>+ROUND(Q$935+J935,-2)</f>
        <v>0</v>
      </c>
      <c r="L935" s="57">
        <f>+ROUND(Q$935+K935,-2)</f>
        <v>0</v>
      </c>
      <c r="M935" s="57">
        <f>+ROUND(Q$935+L935,-2)</f>
        <v>0</v>
      </c>
      <c r="N935" s="57">
        <f>+ROUND(Q$935+M935,-2)</f>
        <v>0</v>
      </c>
      <c r="O935" s="63">
        <f>+ROUND(Q$935+N935,-2)</f>
        <v>0</v>
      </c>
      <c r="P935" s="65">
        <f t="shared" si="234"/>
        <v>0</v>
      </c>
      <c r="Q935" s="148">
        <f t="shared" si="245"/>
        <v>0</v>
      </c>
      <c r="S935" s="65">
        <f t="shared" si="246"/>
        <v>0</v>
      </c>
      <c r="T935" s="134"/>
    </row>
    <row r="936" ht="24.75" customHeight="1" outlineLevel="1" spans="1:20">
      <c r="A936" s="19">
        <v>51722</v>
      </c>
      <c r="B936" s="20">
        <v>5122012</v>
      </c>
      <c r="C936" s="21" t="s">
        <v>711</v>
      </c>
      <c r="D936" s="57">
        <v>0</v>
      </c>
      <c r="E936" s="57">
        <v>0</v>
      </c>
      <c r="F936" s="57">
        <f>+ROUND(Q$936+E936,-2)</f>
        <v>0</v>
      </c>
      <c r="G936" s="57">
        <f>+ROUND(Q$936+F936,-2)</f>
        <v>0</v>
      </c>
      <c r="H936" s="57">
        <f>+ROUND(Q$936+G936,-2)</f>
        <v>0</v>
      </c>
      <c r="I936" s="57">
        <f>+ROUND(Q$936+H936,-2)</f>
        <v>0</v>
      </c>
      <c r="J936" s="57">
        <f>+ROUND(Q$936+I936,-2)</f>
        <v>0</v>
      </c>
      <c r="K936" s="57">
        <f>+ROUND(Q$936+J936,-2)</f>
        <v>0</v>
      </c>
      <c r="L936" s="57">
        <f>+ROUND(Q$936+K936,-2)</f>
        <v>0</v>
      </c>
      <c r="M936" s="57">
        <f>+ROUND(Q$936+L936,-2)</f>
        <v>0</v>
      </c>
      <c r="N936" s="57">
        <f>+ROUND(Q$936+M936,-2)</f>
        <v>0</v>
      </c>
      <c r="O936" s="63">
        <f>+ROUND(Q$936+N936,-2)</f>
        <v>0</v>
      </c>
      <c r="P936" s="65">
        <f t="shared" si="234"/>
        <v>0</v>
      </c>
      <c r="Q936" s="148">
        <f t="shared" si="245"/>
        <v>0</v>
      </c>
      <c r="S936" s="65">
        <f t="shared" si="246"/>
        <v>0</v>
      </c>
      <c r="T936" s="134"/>
    </row>
    <row r="937" ht="24.75" customHeight="1" outlineLevel="1" spans="1:20">
      <c r="A937" s="19"/>
      <c r="B937" s="20">
        <v>5123000</v>
      </c>
      <c r="C937" s="21" t="s">
        <v>830</v>
      </c>
      <c r="D937" s="57">
        <f t="shared" ref="D937:O937" si="250">+SUM(D938:D940)</f>
        <v>9699.044</v>
      </c>
      <c r="E937" s="57">
        <f t="shared" si="250"/>
        <v>20050.17</v>
      </c>
      <c r="F937" s="57">
        <f t="shared" si="250"/>
        <v>30100</v>
      </c>
      <c r="G937" s="57">
        <f t="shared" si="250"/>
        <v>40100</v>
      </c>
      <c r="H937" s="57">
        <f t="shared" si="250"/>
        <v>50100</v>
      </c>
      <c r="I937" s="57">
        <f t="shared" si="250"/>
        <v>60100</v>
      </c>
      <c r="J937" s="57">
        <f t="shared" si="250"/>
        <v>70100</v>
      </c>
      <c r="K937" s="57">
        <f t="shared" si="250"/>
        <v>80100</v>
      </c>
      <c r="L937" s="57">
        <f t="shared" si="250"/>
        <v>90100</v>
      </c>
      <c r="M937" s="57">
        <f t="shared" si="250"/>
        <v>100100</v>
      </c>
      <c r="N937" s="57">
        <f t="shared" si="250"/>
        <v>110100</v>
      </c>
      <c r="O937" s="63">
        <f t="shared" si="250"/>
        <v>120100</v>
      </c>
      <c r="P937" s="65">
        <f t="shared" si="234"/>
        <v>0</v>
      </c>
      <c r="Q937" s="148">
        <f t="shared" si="245"/>
        <v>10025.085</v>
      </c>
      <c r="S937" s="65">
        <f t="shared" si="246"/>
        <v>0</v>
      </c>
      <c r="T937" s="134"/>
    </row>
    <row r="938" ht="24.75" customHeight="1" outlineLevel="1" spans="1:20">
      <c r="A938" s="19">
        <v>51303</v>
      </c>
      <c r="B938" s="20">
        <v>5123011</v>
      </c>
      <c r="C938" s="21" t="s">
        <v>831</v>
      </c>
      <c r="D938" s="57">
        <v>0</v>
      </c>
      <c r="E938" s="57">
        <v>0</v>
      </c>
      <c r="F938" s="57">
        <f>+ROUND(Q$938+E938,-2)</f>
        <v>0</v>
      </c>
      <c r="G938" s="57">
        <f>+ROUND(Q$938+F938,-2)</f>
        <v>0</v>
      </c>
      <c r="H938" s="57">
        <f>+ROUND(Q$938+G938,-2)</f>
        <v>0</v>
      </c>
      <c r="I938" s="57">
        <f>+ROUND(Q$938+H938,-2)</f>
        <v>0</v>
      </c>
      <c r="J938" s="57">
        <f>+ROUND(Q$938+I938,-2)</f>
        <v>0</v>
      </c>
      <c r="K938" s="57">
        <f>+ROUND(Q$938+J938,-2)</f>
        <v>0</v>
      </c>
      <c r="L938" s="57">
        <f>+ROUND(Q$938+K938,-2)</f>
        <v>0</v>
      </c>
      <c r="M938" s="57">
        <f>+ROUND(Q$938+L938,-2)</f>
        <v>0</v>
      </c>
      <c r="N938" s="57">
        <f>+ROUND(Q$938+M938,-2)</f>
        <v>0</v>
      </c>
      <c r="O938" s="63">
        <f>+ROUND(Q$938+N938,-2)</f>
        <v>0</v>
      </c>
      <c r="P938" s="65">
        <f t="shared" si="234"/>
        <v>0</v>
      </c>
      <c r="Q938" s="148">
        <f t="shared" si="245"/>
        <v>0</v>
      </c>
      <c r="S938" s="65">
        <f t="shared" si="246"/>
        <v>0</v>
      </c>
      <c r="T938" s="134"/>
    </row>
    <row r="939" ht="24.75" customHeight="1" outlineLevel="1" spans="1:20">
      <c r="A939" s="19">
        <v>51304</v>
      </c>
      <c r="B939" s="20">
        <v>5123012</v>
      </c>
      <c r="C939" s="21" t="s">
        <v>832</v>
      </c>
      <c r="D939" s="57">
        <v>9699.044</v>
      </c>
      <c r="E939" s="57">
        <v>20050.17</v>
      </c>
      <c r="F939" s="57">
        <f>+ROUND(Q$939+E939,-2)</f>
        <v>30100</v>
      </c>
      <c r="G939" s="57">
        <f>+ROUND(Q$939+F939,-2)</f>
        <v>40100</v>
      </c>
      <c r="H939" s="57">
        <f>+ROUND(Q$939+G939,-2)</f>
        <v>50100</v>
      </c>
      <c r="I939" s="57">
        <f>+ROUND(Q$939+H939,-2)</f>
        <v>60100</v>
      </c>
      <c r="J939" s="57">
        <f>+ROUND(Q$939+I939,-2)</f>
        <v>70100</v>
      </c>
      <c r="K939" s="57">
        <f>+ROUND(Q$939+J939,-2)</f>
        <v>80100</v>
      </c>
      <c r="L939" s="57">
        <f>+ROUND(Q$939+K939,-2)</f>
        <v>90100</v>
      </c>
      <c r="M939" s="57">
        <f>+ROUND(Q$939+L939,-2)</f>
        <v>100100</v>
      </c>
      <c r="N939" s="57">
        <f>+ROUND(Q$939+M939,-2)</f>
        <v>110100</v>
      </c>
      <c r="O939" s="63">
        <f>+ROUND(Q$939+N939,-2)</f>
        <v>120100</v>
      </c>
      <c r="P939" s="65">
        <f t="shared" si="234"/>
        <v>0</v>
      </c>
      <c r="Q939" s="148">
        <f t="shared" si="245"/>
        <v>10025.085</v>
      </c>
      <c r="S939" s="65">
        <f t="shared" si="246"/>
        <v>0</v>
      </c>
      <c r="T939" s="134"/>
    </row>
    <row r="940" ht="24.75" customHeight="1" outlineLevel="1" spans="1:20">
      <c r="A940" s="19">
        <v>51725</v>
      </c>
      <c r="B940" s="20">
        <v>5123013</v>
      </c>
      <c r="C940" s="21" t="s">
        <v>713</v>
      </c>
      <c r="D940" s="57">
        <v>0</v>
      </c>
      <c r="E940" s="57">
        <v>0</v>
      </c>
      <c r="F940" s="57">
        <f>+ROUND(Q$940+E940,-2)</f>
        <v>0</v>
      </c>
      <c r="G940" s="57">
        <f>+ROUND(Q$940+F940,-2)</f>
        <v>0</v>
      </c>
      <c r="H940" s="57">
        <f>+ROUND(Q$940+G940,-2)</f>
        <v>0</v>
      </c>
      <c r="I940" s="57">
        <f>+ROUND(Q$940+H940,-2)</f>
        <v>0</v>
      </c>
      <c r="J940" s="57">
        <f>+ROUND(Q$940+I940,-2)</f>
        <v>0</v>
      </c>
      <c r="K940" s="57">
        <f>+ROUND(Q$940+J940,-2)</f>
        <v>0</v>
      </c>
      <c r="L940" s="57">
        <f>+ROUND(Q$940+K940,-2)</f>
        <v>0</v>
      </c>
      <c r="M940" s="57">
        <f>+ROUND(Q$940+L940,-2)</f>
        <v>0</v>
      </c>
      <c r="N940" s="57">
        <f>+ROUND(Q$940+M940,-2)</f>
        <v>0</v>
      </c>
      <c r="O940" s="63">
        <f>+ROUND(Q$940+N940,-2)</f>
        <v>0</v>
      </c>
      <c r="P940" s="65">
        <f t="shared" si="234"/>
        <v>0</v>
      </c>
      <c r="Q940" s="148">
        <f t="shared" si="245"/>
        <v>0</v>
      </c>
      <c r="S940" s="65">
        <f t="shared" si="246"/>
        <v>0</v>
      </c>
      <c r="T940" s="134"/>
    </row>
    <row r="941" ht="24.75" customHeight="1" outlineLevel="1" spans="1:20">
      <c r="A941" s="19"/>
      <c r="B941" s="20">
        <v>5124000</v>
      </c>
      <c r="C941" s="21" t="s">
        <v>715</v>
      </c>
      <c r="D941" s="57">
        <f t="shared" ref="D941:O941" si="251">+SUM(D942:D945)</f>
        <v>1446.457</v>
      </c>
      <c r="E941" s="57">
        <f t="shared" si="251"/>
        <v>2746.457</v>
      </c>
      <c r="F941" s="57">
        <f t="shared" si="251"/>
        <v>4100</v>
      </c>
      <c r="G941" s="57">
        <f t="shared" si="251"/>
        <v>5500</v>
      </c>
      <c r="H941" s="57">
        <f t="shared" si="251"/>
        <v>6900</v>
      </c>
      <c r="I941" s="57">
        <f t="shared" si="251"/>
        <v>8300</v>
      </c>
      <c r="J941" s="57">
        <f t="shared" si="251"/>
        <v>9700</v>
      </c>
      <c r="K941" s="57">
        <f t="shared" si="251"/>
        <v>11100</v>
      </c>
      <c r="L941" s="57">
        <f t="shared" si="251"/>
        <v>12500</v>
      </c>
      <c r="M941" s="57">
        <f t="shared" si="251"/>
        <v>13900</v>
      </c>
      <c r="N941" s="57">
        <f t="shared" si="251"/>
        <v>15300</v>
      </c>
      <c r="O941" s="63">
        <f t="shared" si="251"/>
        <v>16700</v>
      </c>
      <c r="P941" s="65">
        <f t="shared" si="234"/>
        <v>0</v>
      </c>
      <c r="Q941" s="148">
        <f t="shared" si="245"/>
        <v>1373.2285</v>
      </c>
      <c r="S941" s="65">
        <f t="shared" si="246"/>
        <v>0</v>
      </c>
      <c r="T941" s="134"/>
    </row>
    <row r="942" ht="24.75" customHeight="1" outlineLevel="1" spans="1:20">
      <c r="A942" s="19">
        <v>51305</v>
      </c>
      <c r="B942" s="20">
        <v>5124011</v>
      </c>
      <c r="C942" s="21" t="s">
        <v>833</v>
      </c>
      <c r="D942" s="57">
        <v>0</v>
      </c>
      <c r="E942" s="57">
        <v>0</v>
      </c>
      <c r="F942" s="57">
        <f>+ROUND(Q$942+E942,-2)</f>
        <v>0</v>
      </c>
      <c r="G942" s="57">
        <f>+ROUND(Q$942+F942,-2)</f>
        <v>0</v>
      </c>
      <c r="H942" s="57">
        <f>+ROUND(Q$942+G942,-2)</f>
        <v>0</v>
      </c>
      <c r="I942" s="57">
        <f>+ROUND(Q$942+H942,-2)</f>
        <v>0</v>
      </c>
      <c r="J942" s="57">
        <f>+ROUND(Q$942+I942,-2)</f>
        <v>0</v>
      </c>
      <c r="K942" s="57">
        <f>+ROUND(Q$942+J942,-2)</f>
        <v>0</v>
      </c>
      <c r="L942" s="57">
        <f>+ROUND(Q$942+K942,-2)</f>
        <v>0</v>
      </c>
      <c r="M942" s="57">
        <f>+ROUND(Q$942+L942,-2)</f>
        <v>0</v>
      </c>
      <c r="N942" s="57">
        <f>+ROUND(Q$942+M942,-2)</f>
        <v>0</v>
      </c>
      <c r="O942" s="63">
        <f>+ROUND(Q$942+N942,-2)</f>
        <v>0</v>
      </c>
      <c r="P942" s="65">
        <f t="shared" si="234"/>
        <v>0</v>
      </c>
      <c r="Q942" s="148">
        <f t="shared" si="245"/>
        <v>0</v>
      </c>
      <c r="S942" s="65">
        <f t="shared" si="246"/>
        <v>0</v>
      </c>
      <c r="T942" s="134"/>
    </row>
    <row r="943" ht="24.75" customHeight="1" outlineLevel="1" spans="1:20">
      <c r="A943" s="19">
        <v>51306</v>
      </c>
      <c r="B943" s="20">
        <v>5124012</v>
      </c>
      <c r="C943" s="21" t="s">
        <v>834</v>
      </c>
      <c r="D943" s="57">
        <v>1446.457</v>
      </c>
      <c r="E943" s="57">
        <v>2746.457</v>
      </c>
      <c r="F943" s="57">
        <f>+ROUND(Q$943+E943,-2)</f>
        <v>4100</v>
      </c>
      <c r="G943" s="57">
        <f>+ROUND(Q$943+F943,-2)</f>
        <v>5500</v>
      </c>
      <c r="H943" s="57">
        <f>+ROUND(Q$943+G943,-2)</f>
        <v>6900</v>
      </c>
      <c r="I943" s="57">
        <f>+ROUND(Q$943+H943,-2)</f>
        <v>8300</v>
      </c>
      <c r="J943" s="57">
        <f>+ROUND(Q$943+I943,-2)</f>
        <v>9700</v>
      </c>
      <c r="K943" s="57">
        <f>+ROUND(Q$943+J943,-2)</f>
        <v>11100</v>
      </c>
      <c r="L943" s="57">
        <f>+ROUND(Q$943+K943,-2)</f>
        <v>12500</v>
      </c>
      <c r="M943" s="57">
        <f>+ROUND(Q$943+L943,-2)</f>
        <v>13900</v>
      </c>
      <c r="N943" s="57">
        <f>+ROUND(Q$943+M943,-2)</f>
        <v>15300</v>
      </c>
      <c r="O943" s="63">
        <f>+ROUND(Q$943+N943,-2)</f>
        <v>16700</v>
      </c>
      <c r="P943" s="65">
        <f t="shared" si="234"/>
        <v>0</v>
      </c>
      <c r="Q943" s="148">
        <f t="shared" si="245"/>
        <v>1373.2285</v>
      </c>
      <c r="S943" s="65">
        <f t="shared" si="246"/>
        <v>0</v>
      </c>
      <c r="T943" s="134"/>
    </row>
    <row r="944" ht="24.75" customHeight="1" outlineLevel="1" spans="1:20">
      <c r="A944" s="19">
        <v>51307</v>
      </c>
      <c r="B944" s="20">
        <v>5124013</v>
      </c>
      <c r="C944" s="21" t="s">
        <v>718</v>
      </c>
      <c r="D944" s="57">
        <v>0</v>
      </c>
      <c r="E944" s="57">
        <v>0</v>
      </c>
      <c r="F944" s="57">
        <f>+ROUND(Q$944+E944,-2)</f>
        <v>0</v>
      </c>
      <c r="G944" s="57">
        <f>+ROUND(Q$944+F944,-2)</f>
        <v>0</v>
      </c>
      <c r="H944" s="57">
        <f>+ROUND(Q$944+G944,-2)</f>
        <v>0</v>
      </c>
      <c r="I944" s="57">
        <f>+ROUND(Q$944+H944,-2)</f>
        <v>0</v>
      </c>
      <c r="J944" s="57">
        <f>+ROUND(Q$944+I944,-2)</f>
        <v>0</v>
      </c>
      <c r="K944" s="57">
        <f>+ROUND(Q$944+J944,-2)</f>
        <v>0</v>
      </c>
      <c r="L944" s="57">
        <f>+ROUND(Q$944+K944,-2)</f>
        <v>0</v>
      </c>
      <c r="M944" s="57">
        <f>+ROUND(Q$944+L944,-2)</f>
        <v>0</v>
      </c>
      <c r="N944" s="57">
        <f>+ROUND(Q$944+M944,-2)</f>
        <v>0</v>
      </c>
      <c r="O944" s="63">
        <f>+ROUND(Q$944+N944,-2)</f>
        <v>0</v>
      </c>
      <c r="P944" s="65">
        <f t="shared" si="234"/>
        <v>0</v>
      </c>
      <c r="Q944" s="148">
        <f t="shared" si="245"/>
        <v>0</v>
      </c>
      <c r="S944" s="65">
        <f t="shared" si="246"/>
        <v>0</v>
      </c>
      <c r="T944" s="134"/>
    </row>
    <row r="945" ht="24.75" customHeight="1" outlineLevel="1" spans="1:20">
      <c r="A945" s="19">
        <v>51723</v>
      </c>
      <c r="B945" s="20">
        <v>5124014</v>
      </c>
      <c r="C945" s="21" t="s">
        <v>835</v>
      </c>
      <c r="D945" s="57">
        <v>0</v>
      </c>
      <c r="E945" s="57">
        <v>0</v>
      </c>
      <c r="F945" s="57">
        <f>+ROUND(Q$945+E945,-2)</f>
        <v>0</v>
      </c>
      <c r="G945" s="57">
        <f>+ROUND(Q$945+F945,-2)</f>
        <v>0</v>
      </c>
      <c r="H945" s="57">
        <f>+ROUND(Q$945+G945,-2)</f>
        <v>0</v>
      </c>
      <c r="I945" s="57">
        <f>+ROUND(Q$945+H945,-2)</f>
        <v>0</v>
      </c>
      <c r="J945" s="57">
        <f>+ROUND(Q$945+I945,-2)</f>
        <v>0</v>
      </c>
      <c r="K945" s="57">
        <f>+ROUND(Q$945+J945,-2)</f>
        <v>0</v>
      </c>
      <c r="L945" s="57">
        <f>+ROUND(Q$945+K945,-2)</f>
        <v>0</v>
      </c>
      <c r="M945" s="57">
        <f>+ROUND(Q$945+L945,-2)</f>
        <v>0</v>
      </c>
      <c r="N945" s="57">
        <f>+ROUND(Q$945+M945,-2)</f>
        <v>0</v>
      </c>
      <c r="O945" s="63">
        <f>+ROUND(Q$945+N945,-2)</f>
        <v>0</v>
      </c>
      <c r="P945" s="65">
        <f t="shared" si="234"/>
        <v>0</v>
      </c>
      <c r="Q945" s="148">
        <f t="shared" si="245"/>
        <v>0</v>
      </c>
      <c r="S945" s="65">
        <f t="shared" si="246"/>
        <v>0</v>
      </c>
      <c r="T945" s="134"/>
    </row>
    <row r="946" ht="24.75" customHeight="1" outlineLevel="1" spans="1:20">
      <c r="A946" s="19"/>
      <c r="B946" s="20">
        <v>5125000</v>
      </c>
      <c r="C946" s="21" t="s">
        <v>720</v>
      </c>
      <c r="D946" s="57">
        <f t="shared" ref="D946:O946" si="252">+D947</f>
        <v>0</v>
      </c>
      <c r="E946" s="57">
        <f t="shared" si="252"/>
        <v>0</v>
      </c>
      <c r="F946" s="57">
        <f t="shared" si="252"/>
        <v>0</v>
      </c>
      <c r="G946" s="57">
        <f t="shared" si="252"/>
        <v>0</v>
      </c>
      <c r="H946" s="57">
        <f t="shared" si="252"/>
        <v>0</v>
      </c>
      <c r="I946" s="57">
        <f t="shared" si="252"/>
        <v>0</v>
      </c>
      <c r="J946" s="57">
        <f t="shared" si="252"/>
        <v>0</v>
      </c>
      <c r="K946" s="57">
        <f t="shared" si="252"/>
        <v>0</v>
      </c>
      <c r="L946" s="57">
        <f t="shared" si="252"/>
        <v>0</v>
      </c>
      <c r="M946" s="57">
        <f t="shared" si="252"/>
        <v>0</v>
      </c>
      <c r="N946" s="57">
        <f t="shared" si="252"/>
        <v>0</v>
      </c>
      <c r="O946" s="63">
        <f t="shared" si="252"/>
        <v>0</v>
      </c>
      <c r="P946" s="65">
        <f t="shared" si="234"/>
        <v>0</v>
      </c>
      <c r="Q946" s="148">
        <f t="shared" si="245"/>
        <v>0</v>
      </c>
      <c r="S946" s="65">
        <f t="shared" si="246"/>
        <v>0</v>
      </c>
      <c r="T946" s="134"/>
    </row>
    <row r="947" ht="24.75" customHeight="1" outlineLevel="1" spans="1:20">
      <c r="A947" s="19">
        <v>51308</v>
      </c>
      <c r="B947" s="20">
        <v>5125011</v>
      </c>
      <c r="C947" s="21" t="s">
        <v>836</v>
      </c>
      <c r="D947" s="57">
        <v>0</v>
      </c>
      <c r="E947" s="57">
        <v>0</v>
      </c>
      <c r="F947" s="57">
        <f>+ROUND(Q$947+E947,-2)</f>
        <v>0</v>
      </c>
      <c r="G947" s="57">
        <f>+ROUND(Q$947+F947,-2)</f>
        <v>0</v>
      </c>
      <c r="H947" s="57">
        <f>+ROUND(Q$947+G947,-2)</f>
        <v>0</v>
      </c>
      <c r="I947" s="57">
        <f>+ROUND(Q$947+H947,-2)</f>
        <v>0</v>
      </c>
      <c r="J947" s="57">
        <f>+ROUND(Q$947+I947,-2)</f>
        <v>0</v>
      </c>
      <c r="K947" s="57">
        <f>+ROUND(Q$947+J947,-2)</f>
        <v>0</v>
      </c>
      <c r="L947" s="57">
        <f>+ROUND(Q$947+K947,-2)</f>
        <v>0</v>
      </c>
      <c r="M947" s="57">
        <f>+ROUND(Q$947+L947,-2)</f>
        <v>0</v>
      </c>
      <c r="N947" s="57">
        <f>+ROUND(Q$947+M947,-2)</f>
        <v>0</v>
      </c>
      <c r="O947" s="63">
        <f>+ROUND(Q$947+N947,-2)</f>
        <v>0</v>
      </c>
      <c r="P947" s="65">
        <f t="shared" si="234"/>
        <v>0</v>
      </c>
      <c r="Q947" s="148">
        <f t="shared" si="245"/>
        <v>0</v>
      </c>
      <c r="S947" s="65">
        <f t="shared" si="246"/>
        <v>0</v>
      </c>
      <c r="T947" s="134"/>
    </row>
    <row r="948" ht="24.75" customHeight="1" outlineLevel="1" spans="1:20">
      <c r="A948" s="19"/>
      <c r="B948" s="20">
        <v>5130000</v>
      </c>
      <c r="C948" s="21" t="s">
        <v>837</v>
      </c>
      <c r="D948" s="57">
        <f t="shared" ref="D948:O948" si="253">+D949+D953+D960</f>
        <v>2460626.757</v>
      </c>
      <c r="E948" s="57">
        <f t="shared" si="253"/>
        <v>4743635.41</v>
      </c>
      <c r="F948" s="57" t="e">
        <f t="shared" si="253"/>
        <v>#REF!</v>
      </c>
      <c r="G948" s="57" t="e">
        <f t="shared" si="253"/>
        <v>#REF!</v>
      </c>
      <c r="H948" s="57" t="e">
        <f t="shared" si="253"/>
        <v>#REF!</v>
      </c>
      <c r="I948" s="57" t="e">
        <f t="shared" si="253"/>
        <v>#REF!</v>
      </c>
      <c r="J948" s="57" t="e">
        <f t="shared" si="253"/>
        <v>#REF!</v>
      </c>
      <c r="K948" s="57" t="e">
        <f t="shared" si="253"/>
        <v>#REF!</v>
      </c>
      <c r="L948" s="57" t="e">
        <f t="shared" si="253"/>
        <v>#REF!</v>
      </c>
      <c r="M948" s="57" t="e">
        <f t="shared" si="253"/>
        <v>#REF!</v>
      </c>
      <c r="N948" s="57" t="e">
        <f t="shared" si="253"/>
        <v>#REF!</v>
      </c>
      <c r="O948" s="63" t="e">
        <f t="shared" si="253"/>
        <v>#REF!</v>
      </c>
      <c r="P948" s="146"/>
      <c r="Q948" s="151" t="s">
        <v>744</v>
      </c>
      <c r="S948" s="65" t="e">
        <f t="shared" si="246"/>
        <v>#REF!</v>
      </c>
      <c r="T948" s="134"/>
    </row>
    <row r="949" ht="24.75" customHeight="1" outlineLevel="1" spans="1:20">
      <c r="A949" s="19"/>
      <c r="B949" s="20">
        <v>5131000</v>
      </c>
      <c r="C949" s="21" t="s">
        <v>706</v>
      </c>
      <c r="D949" s="57">
        <f t="shared" ref="D949:O949" si="254">+SUM(D950:D952)</f>
        <v>1404978.954</v>
      </c>
      <c r="E949" s="57">
        <f t="shared" si="254"/>
        <v>2671685.76</v>
      </c>
      <c r="F949" s="57">
        <f t="shared" si="254"/>
        <v>4059500</v>
      </c>
      <c r="G949" s="57">
        <f t="shared" si="254"/>
        <v>5545300</v>
      </c>
      <c r="H949" s="57">
        <f t="shared" si="254"/>
        <v>6781300</v>
      </c>
      <c r="I949" s="57">
        <f t="shared" si="254"/>
        <v>8088500</v>
      </c>
      <c r="J949" s="57">
        <f t="shared" si="254"/>
        <v>9369100</v>
      </c>
      <c r="K949" s="57">
        <f t="shared" si="254"/>
        <v>10891000</v>
      </c>
      <c r="L949" s="57">
        <f t="shared" si="254"/>
        <v>12275700</v>
      </c>
      <c r="M949" s="57">
        <f t="shared" si="254"/>
        <v>13479000</v>
      </c>
      <c r="N949" s="57">
        <f t="shared" si="254"/>
        <v>14659900</v>
      </c>
      <c r="O949" s="63">
        <f t="shared" si="254"/>
        <v>16134500</v>
      </c>
      <c r="P949" s="146"/>
      <c r="Q949" s="152"/>
      <c r="S949" s="65">
        <f t="shared" si="246"/>
        <v>0</v>
      </c>
      <c r="T949" s="134"/>
    </row>
    <row r="950" ht="24.75" customHeight="1" outlineLevel="1" spans="1:20">
      <c r="A950" s="19">
        <v>51401</v>
      </c>
      <c r="B950" s="20">
        <v>5131011</v>
      </c>
      <c r="C950" s="21" t="s">
        <v>838</v>
      </c>
      <c r="D950" s="57">
        <v>811410.136</v>
      </c>
      <c r="E950" s="57">
        <v>1755351.724</v>
      </c>
      <c r="F950" s="57">
        <f>+ROUND(VLOOKUP(P$950,B$369:O$388,5,FALSE)*Q$950/1200+E950,-2)</f>
        <v>2608900</v>
      </c>
      <c r="G950" s="57">
        <f>+ROUND(VLOOKUP(P$950,B$369:O$388,6,FALSE)*Q$950/1200+F950,-2)</f>
        <v>3694000</v>
      </c>
      <c r="H950" s="57">
        <f>+ROUND(VLOOKUP(P$950,B$369:O$388,7,FALSE)*Q$950/1200+G950,-2)</f>
        <v>4518600</v>
      </c>
      <c r="I950" s="57">
        <f>+ROUND(VLOOKUP(P$950,B$369:O$388,8,FALSE)*Q$950/1200+H950,-2)</f>
        <v>5361000</v>
      </c>
      <c r="J950" s="57">
        <f>+ROUND(VLOOKUP(P$950,B$369:O$388,9,FALSE)*Q$950/1200+I950,-2)</f>
        <v>6160800</v>
      </c>
      <c r="K950" s="57">
        <f>+ROUND(VLOOKUP(P$950,B$369:O$388,10,FALSE)*Q$950/1200+J950,-2)</f>
        <v>7014900</v>
      </c>
      <c r="L950" s="57">
        <f>+ROUND(VLOOKUP(P$950,B$369:O$388,11,FALSE)*Q$950/1200+K950,-2)</f>
        <v>8025600</v>
      </c>
      <c r="M950" s="57">
        <f>+ROUND(VLOOKUP(P$950,B$369:O$388,12,FALSE)*Q$950/1200+L950,-2)</f>
        <v>8790800</v>
      </c>
      <c r="N950" s="57">
        <f>+ROUND(VLOOKUP(P$950,B$369:O$388,13,FALSE)*Q$950/1200+M950,-2)</f>
        <v>9517600</v>
      </c>
      <c r="O950" s="63">
        <f>+ROUND(VLOOKUP(P$950,B$369:O$388,14,FALSE)*Q$950/1200+N950,-2)</f>
        <v>10644900</v>
      </c>
      <c r="P950" s="136">
        <v>2101011</v>
      </c>
      <c r="Q950" s="153">
        <f>+IFERROR(E950/VLOOKUP(P950,B$369:O$396,4,FALSE)*12/2*100,0)</f>
        <v>2.20033369986401</v>
      </c>
      <c r="S950" s="65">
        <f t="shared" si="246"/>
        <v>0</v>
      </c>
      <c r="T950" s="134"/>
    </row>
    <row r="951" ht="24.75" customHeight="1" outlineLevel="1" spans="1:20">
      <c r="A951" s="19">
        <v>51402</v>
      </c>
      <c r="B951" s="20">
        <v>5131012</v>
      </c>
      <c r="C951" s="21" t="s">
        <v>839</v>
      </c>
      <c r="D951" s="57">
        <v>593568.818</v>
      </c>
      <c r="E951" s="57">
        <v>916334.036</v>
      </c>
      <c r="F951" s="57">
        <f>+ROUND(VLOOKUP(P$951,B$369:O$388,5,FALSE)*Q$951/1200+E951,-2)</f>
        <v>1450600</v>
      </c>
      <c r="G951" s="57">
        <f>+ROUND(VLOOKUP(P$951,B$369:O$388,6,FALSE)*Q$951/1200+F951,-2)</f>
        <v>1851300</v>
      </c>
      <c r="H951" s="57">
        <f>+ROUND(VLOOKUP(P$951,B$369:O$388,7,FALSE)*Q$951/1200+G951,-2)</f>
        <v>2262700</v>
      </c>
      <c r="I951" s="57">
        <f>+ROUND(VLOOKUP(P$951,B$369:O$388,8,FALSE)*Q$951/1200+H951,-2)</f>
        <v>2727500</v>
      </c>
      <c r="J951" s="57">
        <f>+ROUND(VLOOKUP(P$951,B$369:O$388,9,FALSE)*Q$951/1200+I951,-2)</f>
        <v>3208300</v>
      </c>
      <c r="K951" s="57">
        <f>+ROUND(VLOOKUP(P$951,B$369:O$388,10,FALSE)*Q$951/1200+J951,-2)</f>
        <v>3876100</v>
      </c>
      <c r="L951" s="57">
        <f>+ROUND(VLOOKUP(P$951,B$369:O$388,11,FALSE)*Q$951/1200+K951,-2)</f>
        <v>4250100</v>
      </c>
      <c r="M951" s="57">
        <f>+ROUND(VLOOKUP(P$951,B$369:O$388,12,FALSE)*Q$951/1200+L951,-2)</f>
        <v>4688200</v>
      </c>
      <c r="N951" s="57">
        <f>+ROUND(VLOOKUP(P$951,B$369:O$388,13,FALSE)*Q$951/1200+M951,-2)</f>
        <v>5142300</v>
      </c>
      <c r="O951" s="63">
        <f>+ROUND(VLOOKUP(P$951,B$369:O$388,14,FALSE)*Q$951/1200+N951,-2)</f>
        <v>5489600</v>
      </c>
      <c r="P951" s="136">
        <v>2101012</v>
      </c>
      <c r="Q951" s="153">
        <f>+IFERROR(E951/VLOOKUP(P951,B$369:O$396,4,FALSE)*12/2*100,0)</f>
        <v>6.41117649439134</v>
      </c>
      <c r="S951" s="65">
        <f t="shared" si="246"/>
        <v>0</v>
      </c>
      <c r="T951" s="134"/>
    </row>
    <row r="952" ht="24.75" customHeight="1" outlineLevel="1" spans="1:20">
      <c r="A952" s="19">
        <v>51731</v>
      </c>
      <c r="B952" s="20">
        <v>5131013</v>
      </c>
      <c r="C952" s="21" t="s">
        <v>708</v>
      </c>
      <c r="D952" s="57">
        <v>0</v>
      </c>
      <c r="E952" s="57">
        <v>0</v>
      </c>
      <c r="F952" s="57">
        <v>0</v>
      </c>
      <c r="G952" s="57">
        <v>0</v>
      </c>
      <c r="H952" s="57">
        <v>0</v>
      </c>
      <c r="I952" s="57">
        <v>0</v>
      </c>
      <c r="J952" s="57">
        <v>0</v>
      </c>
      <c r="K952" s="57">
        <v>0</v>
      </c>
      <c r="L952" s="57">
        <v>0</v>
      </c>
      <c r="M952" s="57">
        <v>0</v>
      </c>
      <c r="N952" s="57">
        <v>0</v>
      </c>
      <c r="O952" s="63">
        <v>0</v>
      </c>
      <c r="P952" s="136"/>
      <c r="Q952" s="152"/>
      <c r="S952" s="65">
        <f t="shared" si="246"/>
        <v>0</v>
      </c>
      <c r="T952" s="134"/>
    </row>
    <row r="953" ht="24.75" customHeight="1" outlineLevel="1" spans="1:20">
      <c r="A953" s="19"/>
      <c r="B953" s="20">
        <v>5132000</v>
      </c>
      <c r="C953" s="21" t="s">
        <v>840</v>
      </c>
      <c r="D953" s="57">
        <f t="shared" ref="D953:O953" si="255">+D954+D955+D957+D958+D959</f>
        <v>834303.337</v>
      </c>
      <c r="E953" s="57">
        <f t="shared" si="255"/>
        <v>1638512.374</v>
      </c>
      <c r="F953" s="57">
        <f t="shared" si="255"/>
        <v>3139500</v>
      </c>
      <c r="G953" s="57">
        <f t="shared" si="255"/>
        <v>4514900</v>
      </c>
      <c r="H953" s="57">
        <f t="shared" si="255"/>
        <v>6035800</v>
      </c>
      <c r="I953" s="57">
        <f t="shared" si="255"/>
        <v>7654600</v>
      </c>
      <c r="J953" s="57">
        <f t="shared" si="255"/>
        <v>9314700</v>
      </c>
      <c r="K953" s="57">
        <f t="shared" si="255"/>
        <v>10932300</v>
      </c>
      <c r="L953" s="57">
        <f t="shared" si="255"/>
        <v>12474400</v>
      </c>
      <c r="M953" s="57">
        <f t="shared" si="255"/>
        <v>14005500</v>
      </c>
      <c r="N953" s="57">
        <f t="shared" si="255"/>
        <v>15563600</v>
      </c>
      <c r="O953" s="63">
        <f t="shared" si="255"/>
        <v>16660800</v>
      </c>
      <c r="P953" s="136"/>
      <c r="Q953" s="152"/>
      <c r="S953" s="65">
        <f t="shared" si="246"/>
        <v>0</v>
      </c>
      <c r="T953" s="134"/>
    </row>
    <row r="954" ht="24.75" customHeight="1" outlineLevel="1" spans="1:20">
      <c r="A954" s="19">
        <v>51403</v>
      </c>
      <c r="B954" s="20">
        <v>5132011</v>
      </c>
      <c r="C954" s="21" t="s">
        <v>833</v>
      </c>
      <c r="D954" s="57">
        <v>0</v>
      </c>
      <c r="E954" s="57">
        <v>0</v>
      </c>
      <c r="F954" s="70">
        <f>+ROUND((E$954/2)+E954,-2)</f>
        <v>0</v>
      </c>
      <c r="G954" s="70">
        <f>+ROUND((E$954/2)+F954,-2)</f>
        <v>0</v>
      </c>
      <c r="H954" s="70">
        <f>+ROUND((E$954/2)+G954,-2)</f>
        <v>0</v>
      </c>
      <c r="I954" s="70">
        <f>+ROUND((E$954/2)+H954,-2)</f>
        <v>0</v>
      </c>
      <c r="J954" s="70">
        <f>+ROUND((E$954/2)+I954,-2)</f>
        <v>0</v>
      </c>
      <c r="K954" s="70">
        <f>+ROUND((E$954/2)+J954,-2)</f>
        <v>0</v>
      </c>
      <c r="L954" s="70">
        <f>+ROUND((E$954/2)+K954,-2)</f>
        <v>0</v>
      </c>
      <c r="M954" s="70">
        <f>+ROUND((E$954/2)+L954,-2)</f>
        <v>0</v>
      </c>
      <c r="N954" s="70">
        <f>+ROUND((E$954/2)+M954,-2)</f>
        <v>0</v>
      </c>
      <c r="O954" s="147">
        <f>+ROUND((E$954/2)+N954,-2)</f>
        <v>0</v>
      </c>
      <c r="P954" s="136"/>
      <c r="Q954" s="152"/>
      <c r="S954" s="65">
        <f t="shared" si="246"/>
        <v>0</v>
      </c>
      <c r="T954" s="134"/>
    </row>
    <row r="955" ht="24.75" customHeight="1" outlineLevel="1" spans="1:20">
      <c r="A955" s="19">
        <v>51404</v>
      </c>
      <c r="B955" s="20">
        <v>5132012</v>
      </c>
      <c r="C955" s="21" t="s">
        <v>834</v>
      </c>
      <c r="D955" s="57">
        <v>834303.337</v>
      </c>
      <c r="E955" s="57">
        <v>1638512.374</v>
      </c>
      <c r="F955" s="57">
        <f>+ROUND(E955+F956,-2)</f>
        <v>3139500</v>
      </c>
      <c r="G955" s="57">
        <f t="shared" ref="G955:O955" si="256">+ROUND(F955+G956,-2)</f>
        <v>4514900</v>
      </c>
      <c r="H955" s="57">
        <f t="shared" si="256"/>
        <v>6035800</v>
      </c>
      <c r="I955" s="57">
        <f t="shared" si="256"/>
        <v>7654600</v>
      </c>
      <c r="J955" s="57">
        <f t="shared" si="256"/>
        <v>9314700</v>
      </c>
      <c r="K955" s="57">
        <f t="shared" si="256"/>
        <v>10932300</v>
      </c>
      <c r="L955" s="57">
        <f t="shared" si="256"/>
        <v>12474400</v>
      </c>
      <c r="M955" s="57">
        <f t="shared" si="256"/>
        <v>14005500</v>
      </c>
      <c r="N955" s="57">
        <f t="shared" si="256"/>
        <v>15563600</v>
      </c>
      <c r="O955" s="63">
        <f t="shared" si="256"/>
        <v>16660800</v>
      </c>
      <c r="P955" s="136"/>
      <c r="Q955" s="152"/>
      <c r="S955" s="65">
        <f t="shared" si="246"/>
        <v>0</v>
      </c>
      <c r="T955" s="134"/>
    </row>
    <row r="956" ht="24.75" customHeight="1" outlineLevel="1" spans="1:20">
      <c r="A956" s="19">
        <v>2131</v>
      </c>
      <c r="B956" s="20">
        <v>21311</v>
      </c>
      <c r="C956" s="144" t="s">
        <v>841</v>
      </c>
      <c r="D956" s="57">
        <f>D955</f>
        <v>834303.337</v>
      </c>
      <c r="E956" s="57">
        <f>E955-D955</f>
        <v>804209.037</v>
      </c>
      <c r="F956" s="57">
        <f>+ROUND((E384*4.5/1200)+(E385*5.5/1200)+(E386*6.5/1200)+(E387*7.5/1200)+(E388*8.5/1200),-2)</f>
        <v>1501000</v>
      </c>
      <c r="G956" s="57">
        <f t="shared" ref="G956:O956" si="257">+ROUND((F384*4.5/1200)+(F385*5.5/1200)+(F386*6.5/1200)+(F387*7.5/1200)+(F388*8.5/1200),-2)</f>
        <v>1375400</v>
      </c>
      <c r="H956" s="57">
        <f t="shared" si="257"/>
        <v>1520900</v>
      </c>
      <c r="I956" s="57">
        <f t="shared" si="257"/>
        <v>1618800</v>
      </c>
      <c r="J956" s="57">
        <f t="shared" si="257"/>
        <v>1660100</v>
      </c>
      <c r="K956" s="57">
        <f t="shared" si="257"/>
        <v>1617600</v>
      </c>
      <c r="L956" s="57">
        <f t="shared" si="257"/>
        <v>1542100</v>
      </c>
      <c r="M956" s="57">
        <f t="shared" si="257"/>
        <v>1531100</v>
      </c>
      <c r="N956" s="57">
        <f t="shared" si="257"/>
        <v>1558100</v>
      </c>
      <c r="O956" s="63">
        <f t="shared" si="257"/>
        <v>1097200</v>
      </c>
      <c r="P956" s="136"/>
      <c r="Q956" s="152"/>
      <c r="S956" s="65"/>
      <c r="T956" s="134"/>
    </row>
    <row r="957" ht="24.75" customHeight="1" outlineLevel="1" spans="1:20">
      <c r="A957" s="19">
        <v>51405</v>
      </c>
      <c r="B957" s="20">
        <v>5132013</v>
      </c>
      <c r="C957" s="21" t="s">
        <v>842</v>
      </c>
      <c r="D957" s="57">
        <v>0</v>
      </c>
      <c r="E957" s="57">
        <v>0</v>
      </c>
      <c r="F957" s="57">
        <f>+ROUND((E$957/2)+E957,-2)</f>
        <v>0</v>
      </c>
      <c r="G957" s="57">
        <f>+ROUND((E$957/2)+F957,-2)</f>
        <v>0</v>
      </c>
      <c r="H957" s="57">
        <f>+ROUND((E$957/2)+G957,-2)</f>
        <v>0</v>
      </c>
      <c r="I957" s="57">
        <f>+ROUND((E$957/2)+H957,-2)</f>
        <v>0</v>
      </c>
      <c r="J957" s="57">
        <f>+ROUND((E$957/2)+I957,-2)</f>
        <v>0</v>
      </c>
      <c r="K957" s="57">
        <f>+ROUND((E$957/2)+J957,-2)</f>
        <v>0</v>
      </c>
      <c r="L957" s="57">
        <f>+ROUND((E$957/2)+K957,-2)</f>
        <v>0</v>
      </c>
      <c r="M957" s="57">
        <f>+ROUND((E$957/2)+L957,-2)</f>
        <v>0</v>
      </c>
      <c r="N957" s="57">
        <f>+ROUND((E$957/2)+M957,-2)</f>
        <v>0</v>
      </c>
      <c r="O957" s="63">
        <f>+ROUND((E$957/2)+N957,-2)</f>
        <v>0</v>
      </c>
      <c r="P957" s="136"/>
      <c r="Q957" s="152"/>
      <c r="S957" s="65">
        <f t="shared" ref="S957:S1020" si="258">+IF(F957&lt;E957,1,0)+IF(G957&lt;F957,1,0)+IF(H957&lt;G957,1,0)+IF(I957&lt;H957,1,0)+IF(J957&lt;I957,1,0)+IF(K957&lt;J957,1,0)+IF(L957&lt;K957,1,0)+IF(M957&lt;L957,1,0)+IF(N957&lt;M957,1,0)+IF(O957&lt;N957,1,0)</f>
        <v>0</v>
      </c>
      <c r="T957" s="134"/>
    </row>
    <row r="958" ht="24.75" customHeight="1" outlineLevel="1" spans="1:20">
      <c r="A958" s="19">
        <v>51406</v>
      </c>
      <c r="B958" s="20">
        <v>5132014</v>
      </c>
      <c r="C958" s="21" t="s">
        <v>843</v>
      </c>
      <c r="D958" s="57">
        <v>0</v>
      </c>
      <c r="E958" s="57">
        <v>0</v>
      </c>
      <c r="F958" s="57">
        <f>+ROUND((E$958/2)+E958,-2)</f>
        <v>0</v>
      </c>
      <c r="G958" s="57">
        <f>+ROUND((E$958/2)+F958,-2)</f>
        <v>0</v>
      </c>
      <c r="H958" s="57">
        <f>+ROUND((E$958/2)+G958,-2)</f>
        <v>0</v>
      </c>
      <c r="I958" s="57">
        <f>+ROUND((E$958/2)+H958,-2)</f>
        <v>0</v>
      </c>
      <c r="J958" s="57">
        <f>+ROUND((E$958/2)+I958,-2)</f>
        <v>0</v>
      </c>
      <c r="K958" s="57">
        <f>+ROUND((E$958/2)+J958,-2)</f>
        <v>0</v>
      </c>
      <c r="L958" s="57">
        <f>+ROUND((E$958/2)+K958,-2)</f>
        <v>0</v>
      </c>
      <c r="M958" s="57">
        <f>+ROUND((E$958/2)+L958,-2)</f>
        <v>0</v>
      </c>
      <c r="N958" s="57">
        <f>+ROUND((E$958/2)+M958,-2)</f>
        <v>0</v>
      </c>
      <c r="O958" s="63">
        <f>+ROUND((E$958/2)+N958,-2)</f>
        <v>0</v>
      </c>
      <c r="P958" s="136"/>
      <c r="Q958" s="152"/>
      <c r="S958" s="65">
        <f t="shared" si="258"/>
        <v>0</v>
      </c>
      <c r="T958" s="134"/>
    </row>
    <row r="959" ht="24.75" customHeight="1" outlineLevel="1" spans="1:20">
      <c r="A959" s="19">
        <v>51732</v>
      </c>
      <c r="B959" s="20">
        <v>5132015</v>
      </c>
      <c r="C959" s="21" t="s">
        <v>719</v>
      </c>
      <c r="D959" s="57">
        <v>0</v>
      </c>
      <c r="E959" s="57">
        <v>0</v>
      </c>
      <c r="F959" s="57">
        <f>+ROUND((E$959/2)+E959,-2)</f>
        <v>0</v>
      </c>
      <c r="G959" s="57">
        <f>+ROUND((E$959/2)+F959,-2)</f>
        <v>0</v>
      </c>
      <c r="H959" s="57">
        <f>+ROUND((E$959/2)+G959,-2)</f>
        <v>0</v>
      </c>
      <c r="I959" s="57">
        <f>+ROUND((E$959/2)+H959,-2)</f>
        <v>0</v>
      </c>
      <c r="J959" s="57">
        <f>+ROUND((E$959/2)+I959,-2)</f>
        <v>0</v>
      </c>
      <c r="K959" s="57">
        <f>+ROUND((E$959/2)+J959,-2)</f>
        <v>0</v>
      </c>
      <c r="L959" s="57">
        <f>+ROUND((E$959/2)+K959,-2)</f>
        <v>0</v>
      </c>
      <c r="M959" s="57">
        <f>+ROUND((E$959/2)+L959,-2)</f>
        <v>0</v>
      </c>
      <c r="N959" s="57">
        <f>+ROUND((E$959/2)+M959,-2)</f>
        <v>0</v>
      </c>
      <c r="O959" s="63">
        <f>+ROUND((E$959/2)+N959,-2)</f>
        <v>0</v>
      </c>
      <c r="P959" s="136"/>
      <c r="Q959" s="152"/>
      <c r="S959" s="65">
        <f t="shared" si="258"/>
        <v>0</v>
      </c>
      <c r="T959" s="134"/>
    </row>
    <row r="960" ht="24.75" customHeight="1" outlineLevel="1" spans="1:20">
      <c r="A960" s="19"/>
      <c r="B960" s="20">
        <v>5133000</v>
      </c>
      <c r="C960" s="21" t="s">
        <v>830</v>
      </c>
      <c r="D960" s="57">
        <f t="shared" ref="D960:O960" si="259">+SUM(D961:D969)</f>
        <v>221344.466</v>
      </c>
      <c r="E960" s="57">
        <f t="shared" si="259"/>
        <v>433437.276</v>
      </c>
      <c r="F960" s="57" t="e">
        <f t="shared" si="259"/>
        <v>#REF!</v>
      </c>
      <c r="G960" s="57" t="e">
        <f t="shared" si="259"/>
        <v>#REF!</v>
      </c>
      <c r="H960" s="57" t="e">
        <f t="shared" si="259"/>
        <v>#REF!</v>
      </c>
      <c r="I960" s="57" t="e">
        <f t="shared" si="259"/>
        <v>#REF!</v>
      </c>
      <c r="J960" s="57" t="e">
        <f t="shared" si="259"/>
        <v>#REF!</v>
      </c>
      <c r="K960" s="57" t="e">
        <f t="shared" si="259"/>
        <v>#REF!</v>
      </c>
      <c r="L960" s="57" t="e">
        <f t="shared" si="259"/>
        <v>#REF!</v>
      </c>
      <c r="M960" s="57" t="e">
        <f t="shared" si="259"/>
        <v>#REF!</v>
      </c>
      <c r="N960" s="57" t="e">
        <f t="shared" si="259"/>
        <v>#REF!</v>
      </c>
      <c r="O960" s="63" t="e">
        <f t="shared" si="259"/>
        <v>#REF!</v>
      </c>
      <c r="P960" s="136"/>
      <c r="Q960" s="152"/>
      <c r="S960" s="65" t="e">
        <f t="shared" si="258"/>
        <v>#REF!</v>
      </c>
      <c r="T960" s="134"/>
    </row>
    <row r="961" ht="24.75" customHeight="1" outlineLevel="1" spans="1:20">
      <c r="A961" s="69">
        <v>51407</v>
      </c>
      <c r="B961" s="20">
        <v>5133011</v>
      </c>
      <c r="C961" s="21" t="s">
        <v>844</v>
      </c>
      <c r="D961" s="57">
        <v>140247.752</v>
      </c>
      <c r="E961" s="57">
        <v>285877.041</v>
      </c>
      <c r="F961" s="57" t="e">
        <f>+ROUND(VLOOKUP(P$961,B$369:O$388,5,FALSE)*Q$961/1200+E961,-2)+IF(#REF!&lt;39,280000,IF(#REF!=109,280000,55000))</f>
        <v>#REF!</v>
      </c>
      <c r="G961" s="57" t="e">
        <f>+ROUND(VLOOKUP(P$961,B$369:O$388,6,FALSE)*Q$961/1200+F961,-2)</f>
        <v>#REF!</v>
      </c>
      <c r="H961" s="57" t="e">
        <f>+ROUND(VLOOKUP(P$961,B$369:O$388,7,FALSE)*Q$961/1200+G961,-2)</f>
        <v>#REF!</v>
      </c>
      <c r="I961" s="57" t="e">
        <f>+ROUND(VLOOKUP(P$961,B$369:O$388,8,FALSE)*Q$961/1200+H961,-2)</f>
        <v>#REF!</v>
      </c>
      <c r="J961" s="57" t="e">
        <f>+ROUND(VLOOKUP(P$961,B$369:O$388,9,FALSE)*Q$961/1200+I961,-2)</f>
        <v>#REF!</v>
      </c>
      <c r="K961" s="57" t="e">
        <f>+ROUND(VLOOKUP(P$961,B$369:O$388,10,FALSE)*Q$961/1200+J961,-2)</f>
        <v>#REF!</v>
      </c>
      <c r="L961" s="57" t="e">
        <f>+ROUND(VLOOKUP(P$961,B$369:O$388,5,FALSE)*Q$961/1200+K961,-2)+IF(#REF!&lt;39,280000,IF(#REF!=109,280000,55000))</f>
        <v>#REF!</v>
      </c>
      <c r="M961" s="57" t="e">
        <f>+ROUND(VLOOKUP(P$961,B$369:O$388,12,FALSE)*Q$961/1200+L961,-2)</f>
        <v>#REF!</v>
      </c>
      <c r="N961" s="57" t="e">
        <f>+ROUND(VLOOKUP(P$961,B$369:O$388,13,FALSE)*Q$961/1200+M961,-2)</f>
        <v>#REF!</v>
      </c>
      <c r="O961" s="63" t="e">
        <f>+ROUND(VLOOKUP(P$961,B$369:O$388,14,FALSE)*Q$961/1200+N961,-2)</f>
        <v>#REF!</v>
      </c>
      <c r="P961" s="136">
        <v>412</v>
      </c>
      <c r="Q961" s="153">
        <v>0.9</v>
      </c>
      <c r="S961" s="65" t="e">
        <f t="shared" si="258"/>
        <v>#REF!</v>
      </c>
      <c r="T961" s="134"/>
    </row>
    <row r="962" ht="24.75" customHeight="1" outlineLevel="1" spans="1:20">
      <c r="A962" s="69">
        <v>51408</v>
      </c>
      <c r="B962" s="20">
        <v>5133012</v>
      </c>
      <c r="C962" s="21" t="s">
        <v>832</v>
      </c>
      <c r="D962" s="57">
        <v>55937.795</v>
      </c>
      <c r="E962" s="57">
        <v>100096.414</v>
      </c>
      <c r="F962" s="57" t="e">
        <f>+ROUND(VLOOKUP(P$962,B$369:O$388,5,FALSE)*Q$962/1200+E962,-2)+IF(#REF!&lt;39,8000,IF(#REF!=109,8000,3000))</f>
        <v>#REF!</v>
      </c>
      <c r="G962" s="57" t="e">
        <f>+ROUND(VLOOKUP(P$962,B$369:O$388,6,FALSE)*Q$962/1200+F962,-2)</f>
        <v>#REF!</v>
      </c>
      <c r="H962" s="57" t="e">
        <f>+ROUND(VLOOKUP(P$962,B$369:O$388,7,FALSE)*Q$962/1200+G962,-2)</f>
        <v>#REF!</v>
      </c>
      <c r="I962" s="57" t="e">
        <f>+ROUND(VLOOKUP(P$962,B$369:O$388,8,FALSE)*Q$962/1200+H962,-2)</f>
        <v>#REF!</v>
      </c>
      <c r="J962" s="57" t="e">
        <f>+ROUND(VLOOKUP(P$962,B$369:O$388,9,FALSE)*Q$962/1200+I962,-2)</f>
        <v>#REF!</v>
      </c>
      <c r="K962" s="57" t="e">
        <f>+ROUND(VLOOKUP(P$962,B$369:O$388,10,FALSE)*Q$962/1200+J962,-2)</f>
        <v>#REF!</v>
      </c>
      <c r="L962" s="57" t="e">
        <f>+ROUND(VLOOKUP(P$962,B$369:O$388,5,FALSE)*Q$962/1200+K962,-2)+IF(#REF!&lt;39,8000,IF(#REF!=109,8000,3000))</f>
        <v>#REF!</v>
      </c>
      <c r="M962" s="57" t="e">
        <f>+ROUND(VLOOKUP(P$962,B$369:O$388,12,FALSE)*Q$962/1200+L962,-2)</f>
        <v>#REF!</v>
      </c>
      <c r="N962" s="57" t="e">
        <f>+ROUND(VLOOKUP(P$962,B$369:O$388,13,FALSE)*Q$962/1200+M962,-2)</f>
        <v>#REF!</v>
      </c>
      <c r="O962" s="63" t="e">
        <f>+ROUND(VLOOKUP(P$962,B$369:O$388,14,FALSE)*Q$962/1200+N962,-2)</f>
        <v>#REF!</v>
      </c>
      <c r="P962" s="136">
        <v>416</v>
      </c>
      <c r="Q962" s="153">
        <f t="shared" ref="Q962:Q968" si="260">+IFERROR(E962/VLOOKUP(P962,B$369:O$396,4,FALSE)*12/2*100,0)</f>
        <v>0.825820086875095</v>
      </c>
      <c r="S962" s="65" t="e">
        <f t="shared" si="258"/>
        <v>#REF!</v>
      </c>
      <c r="T962" s="134"/>
    </row>
    <row r="963" ht="24.75" customHeight="1" outlineLevel="1" spans="1:20">
      <c r="A963" s="19">
        <v>51409</v>
      </c>
      <c r="B963" s="20">
        <v>5133013</v>
      </c>
      <c r="C963" s="21" t="s">
        <v>845</v>
      </c>
      <c r="D963" s="57">
        <v>0.388</v>
      </c>
      <c r="E963" s="57">
        <v>3.12</v>
      </c>
      <c r="F963" s="57">
        <f>+E963+2</f>
        <v>5.12</v>
      </c>
      <c r="G963" s="57">
        <f t="shared" ref="G963:O963" si="261">+F963+2</f>
        <v>7.12</v>
      </c>
      <c r="H963" s="57">
        <f t="shared" si="261"/>
        <v>9.12</v>
      </c>
      <c r="I963" s="57">
        <f t="shared" si="261"/>
        <v>11.12</v>
      </c>
      <c r="J963" s="57">
        <f t="shared" si="261"/>
        <v>13.12</v>
      </c>
      <c r="K963" s="57">
        <f t="shared" si="261"/>
        <v>15.12</v>
      </c>
      <c r="L963" s="57">
        <f t="shared" si="261"/>
        <v>17.12</v>
      </c>
      <c r="M963" s="57">
        <f t="shared" si="261"/>
        <v>19.12</v>
      </c>
      <c r="N963" s="57">
        <f t="shared" si="261"/>
        <v>21.12</v>
      </c>
      <c r="O963" s="63">
        <f t="shared" si="261"/>
        <v>23.12</v>
      </c>
      <c r="P963" s="136">
        <v>413</v>
      </c>
      <c r="Q963" s="153">
        <f t="shared" si="260"/>
        <v>0</v>
      </c>
      <c r="S963" s="65">
        <f t="shared" si="258"/>
        <v>0</v>
      </c>
      <c r="T963" s="134"/>
    </row>
    <row r="964" ht="24.75" customHeight="1" outlineLevel="1" spans="1:20">
      <c r="A964" s="19">
        <v>51410</v>
      </c>
      <c r="B964" s="20">
        <v>5133014</v>
      </c>
      <c r="C964" s="21" t="s">
        <v>846</v>
      </c>
      <c r="D964" s="57">
        <v>93.411</v>
      </c>
      <c r="E964" s="57">
        <v>178.769</v>
      </c>
      <c r="F964" s="57">
        <f>+ROUND(VLOOKUP(P$964,B$369:O$388,5,FALSE)*Q$964/1200+E964,-2)</f>
        <v>300</v>
      </c>
      <c r="G964" s="57">
        <f>+ROUND(VLOOKUP(P$964,B$369:O$388,6,FALSE)*Q$964/1200+F964,-2)</f>
        <v>400</v>
      </c>
      <c r="H964" s="57">
        <f>+ROUND(VLOOKUP(P$964,B$369:O$388,7,FALSE)*Q$964/1200+G964,-2)</f>
        <v>500</v>
      </c>
      <c r="I964" s="57">
        <f>+ROUND(VLOOKUP(P$964,B$369:O$388,8,FALSE)*Q$964/1200+H964,-2)</f>
        <v>600</v>
      </c>
      <c r="J964" s="57">
        <f>+ROUND(VLOOKUP(P$964,B$369:O$388,9,FALSE)*Q$964/1200+I964,-2)</f>
        <v>700</v>
      </c>
      <c r="K964" s="57">
        <f>+ROUND(VLOOKUP(P$964,B$369:O$388,10,FALSE)*Q$964/1200+J964,-2)</f>
        <v>800</v>
      </c>
      <c r="L964" s="57">
        <f>+ROUND(VLOOKUP(P$964,B$369:O$388,11,FALSE)*Q$964/1200+K964,-2)</f>
        <v>900</v>
      </c>
      <c r="M964" s="57">
        <f>+ROUND(VLOOKUP(P$964,B$369:O$388,12,FALSE)*Q$964/1200+L964,-2)</f>
        <v>1000</v>
      </c>
      <c r="N964" s="57">
        <f>+ROUND(VLOOKUP(P$964,B$369:O$388,13,FALSE)*Q$964/1200+M964,-2)</f>
        <v>1100</v>
      </c>
      <c r="O964" s="63">
        <f>+ROUND(VLOOKUP(P$964,B$369:O$388,14,FALSE)*Q$964/1200+N964,-2)</f>
        <v>1200</v>
      </c>
      <c r="P964" s="136">
        <v>415</v>
      </c>
      <c r="Q964" s="153">
        <f t="shared" si="260"/>
        <v>2.89114285714286</v>
      </c>
      <c r="S964" s="65">
        <f t="shared" si="258"/>
        <v>0</v>
      </c>
      <c r="T964" s="134"/>
    </row>
    <row r="965" ht="24.75" customHeight="1" outlineLevel="1" spans="1:20">
      <c r="A965" s="19">
        <v>51411</v>
      </c>
      <c r="B965" s="20">
        <v>5133015</v>
      </c>
      <c r="C965" s="21" t="s">
        <v>847</v>
      </c>
      <c r="D965" s="57">
        <v>20489.341</v>
      </c>
      <c r="E965" s="57">
        <v>38844.501</v>
      </c>
      <c r="F965" s="57">
        <f>+ROUND(VLOOKUP(P$965,B$369:O$388,5,FALSE)*Q$965/1200+E965,-2)</f>
        <v>58600</v>
      </c>
      <c r="G965" s="57">
        <f>+ROUND(VLOOKUP(P$965,B$369:O$388,6,FALSE)*Q$965/1200+F965,-2)</f>
        <v>78400</v>
      </c>
      <c r="H965" s="57">
        <f>+ROUND(VLOOKUP(P$965,B$369:O$388,7,FALSE)*Q$965/1200+G965,-2)</f>
        <v>98900</v>
      </c>
      <c r="I965" s="57">
        <f>+ROUND(VLOOKUP(P$965,B$369:O$388,8,FALSE)*Q$965/1200+H965,-2)</f>
        <v>119800</v>
      </c>
      <c r="J965" s="57">
        <f>+ROUND(VLOOKUP(P$965,B$369:O$388,9,FALSE)*Q$965/1200+I965,-2)</f>
        <v>141100</v>
      </c>
      <c r="K965" s="57">
        <f>+ROUND(VLOOKUP(P$965,B$369:O$388,10,FALSE)*Q$965/1200+J965,-2)</f>
        <v>161800</v>
      </c>
      <c r="L965" s="57">
        <f>+ROUND(VLOOKUP(P$965,B$369:O$388,11,FALSE)*Q$965/1200+K965,-2)</f>
        <v>183800</v>
      </c>
      <c r="M965" s="57">
        <f>+ROUND(VLOOKUP(P$965,B$369:O$388,12,FALSE)*Q$965/1200+L965,-2)</f>
        <v>206000</v>
      </c>
      <c r="N965" s="57">
        <f>+ROUND(VLOOKUP(P$965,B$369:O$388,13,FALSE)*Q$965/1200+M965,-2)</f>
        <v>228300</v>
      </c>
      <c r="O965" s="63">
        <f>+ROUND(VLOOKUP(P$965,B$369:O$388,14,FALSE)*Q$965/1200+N965,-2)</f>
        <v>250200</v>
      </c>
      <c r="P965" s="136">
        <v>414</v>
      </c>
      <c r="Q965" s="153">
        <f t="shared" si="260"/>
        <v>0.0999497418778802</v>
      </c>
      <c r="S965" s="65">
        <f t="shared" si="258"/>
        <v>0</v>
      </c>
      <c r="T965" s="134"/>
    </row>
    <row r="966" ht="24.75" customHeight="1" outlineLevel="1" spans="1:20">
      <c r="A966" s="19">
        <v>51412</v>
      </c>
      <c r="B966" s="20">
        <v>5133016</v>
      </c>
      <c r="C966" s="21" t="s">
        <v>848</v>
      </c>
      <c r="D966" s="57">
        <v>4575.779</v>
      </c>
      <c r="E966" s="57">
        <v>8437.431</v>
      </c>
      <c r="F966" s="57">
        <f>+ROUND(VLOOKUP(P$966,B$369:O$388,5,FALSE)*Q$966/1200+E966,-2)</f>
        <v>12700</v>
      </c>
      <c r="G966" s="57">
        <f>+ROUND(VLOOKUP(P$966,B$369:O$388,6,FALSE)*Q$966/1200+F966,-2)</f>
        <v>17000</v>
      </c>
      <c r="H966" s="57">
        <f>+ROUND(VLOOKUP(P$966,B$369:O$388,7,FALSE)*Q$966/1200+G966,-2)</f>
        <v>21400</v>
      </c>
      <c r="I966" s="57">
        <f>+ROUND(VLOOKUP(P$966,B$369:O$388,8,FALSE)*Q$966/1200+H966,-2)</f>
        <v>25900</v>
      </c>
      <c r="J966" s="57">
        <f>+ROUND(VLOOKUP(P$966,B$369:O$388,9,FALSE)*Q$966/1200+I966,-2)</f>
        <v>30500</v>
      </c>
      <c r="K966" s="57">
        <f>+ROUND(VLOOKUP(P$966,B$369:O$388,10,FALSE)*Q$966/1200+J966,-2)</f>
        <v>35000</v>
      </c>
      <c r="L966" s="57">
        <f>+ROUND(VLOOKUP(P$966,B$369:O$388,11,FALSE)*Q$966/1200+K966,-2)</f>
        <v>39800</v>
      </c>
      <c r="M966" s="57">
        <f>+ROUND(VLOOKUP(P$966,B$369:O$388,12,FALSE)*Q$966/1200+L966,-2)</f>
        <v>44600</v>
      </c>
      <c r="N966" s="57">
        <f>+ROUND(VLOOKUP(P$966,B$369:O$388,13,FALSE)*Q$966/1200+M966,-2)</f>
        <v>49400</v>
      </c>
      <c r="O966" s="63">
        <f>+ROUND(VLOOKUP(P$966,B$369:O$388,14,FALSE)*Q$966/1200+N966,-2)</f>
        <v>54200</v>
      </c>
      <c r="P966" s="136">
        <v>417</v>
      </c>
      <c r="Q966" s="153">
        <f t="shared" si="260"/>
        <v>0.542739675800849</v>
      </c>
      <c r="S966" s="65">
        <f t="shared" si="258"/>
        <v>0</v>
      </c>
      <c r="T966" s="134"/>
    </row>
    <row r="967" ht="24.75" customHeight="1" outlineLevel="1" spans="1:20">
      <c r="A967" s="19">
        <v>51413</v>
      </c>
      <c r="B967" s="20">
        <v>5133017</v>
      </c>
      <c r="C967" s="21" t="s">
        <v>849</v>
      </c>
      <c r="D967" s="57">
        <v>0</v>
      </c>
      <c r="E967" s="57">
        <v>0</v>
      </c>
      <c r="F967" s="57">
        <f>+ROUND(VLOOKUP(P$967,B$369:O$388,5,FALSE)*Q$967/1200+E967,-2)</f>
        <v>0</v>
      </c>
      <c r="G967" s="57">
        <f>+ROUND(VLOOKUP(P$967,B$369:O$388,6,FALSE)*Q$967/1200+F967,-2)</f>
        <v>0</v>
      </c>
      <c r="H967" s="57">
        <f>+ROUND(VLOOKUP(P$967,B$369:O$388,7,FALSE)*Q$967/1200+G967,-2)</f>
        <v>0</v>
      </c>
      <c r="I967" s="57">
        <f>+ROUND(VLOOKUP(P$967,B$369:O$388,8,FALSE)*Q$967/1200+H967,-2)</f>
        <v>0</v>
      </c>
      <c r="J967" s="57">
        <f>+ROUND(VLOOKUP(P$967,B$369:O$388,9,FALSE)*Q$967/1200+I967,-2)</f>
        <v>0</v>
      </c>
      <c r="K967" s="57">
        <f>+ROUND(VLOOKUP(P$967,B$369:O$388,10,FALSE)*Q$967/1200+J967,-2)</f>
        <v>0</v>
      </c>
      <c r="L967" s="57">
        <f>+ROUND(VLOOKUP(P$967,B$369:O$388,11,FALSE)*Q$967/1200+K967,-2)</f>
        <v>0</v>
      </c>
      <c r="M967" s="57">
        <f>+ROUND(VLOOKUP(P$967,B$369:O$388,12,FALSE)*Q$967/1200+L967,-2)</f>
        <v>0</v>
      </c>
      <c r="N967" s="57">
        <f>+ROUND(VLOOKUP(P$967,B$369:O$388,13,FALSE)*Q$967/1200+M967,-2)</f>
        <v>0</v>
      </c>
      <c r="O967" s="63">
        <f>+ROUND(VLOOKUP(P$967,B$369:O$388,14,FALSE)*Q$967/1200+N967,-2)</f>
        <v>0</v>
      </c>
      <c r="P967" s="136">
        <v>419</v>
      </c>
      <c r="Q967" s="153">
        <f t="shared" si="260"/>
        <v>0</v>
      </c>
      <c r="S967" s="65">
        <f t="shared" si="258"/>
        <v>0</v>
      </c>
      <c r="T967" s="134"/>
    </row>
    <row r="968" ht="24.75" customHeight="1" outlineLevel="1" spans="1:20">
      <c r="A968" s="19">
        <v>51414</v>
      </c>
      <c r="B968" s="20">
        <v>5133018</v>
      </c>
      <c r="C968" s="21" t="s">
        <v>850</v>
      </c>
      <c r="D968" s="57">
        <v>0</v>
      </c>
      <c r="E968" s="57">
        <v>0</v>
      </c>
      <c r="F968" s="57">
        <f>+ROUND(VLOOKUP(P$968,B$369:O$388,5,FALSE)*Q$968/1200+E968,-2)</f>
        <v>0</v>
      </c>
      <c r="G968" s="57">
        <f>+ROUND(VLOOKUP(P$968,B$369:O$388,6,FALSE)*Q$968/1200+F968,-2)</f>
        <v>0</v>
      </c>
      <c r="H968" s="57">
        <f>+ROUND(VLOOKUP(P$968,B$369:O$388,7,FALSE)*Q$968/1200+G968,-2)</f>
        <v>0</v>
      </c>
      <c r="I968" s="57">
        <f>+ROUND(VLOOKUP(P$968,B$369:O$388,8,FALSE)*Q$968/1200+H968,-2)</f>
        <v>0</v>
      </c>
      <c r="J968" s="57">
        <f>+ROUND(VLOOKUP(P$968,B$369:O$388,9,FALSE)*Q$968/1200+I968,-2)</f>
        <v>0</v>
      </c>
      <c r="K968" s="57">
        <f>+ROUND(VLOOKUP(P$968,B$369:O$388,10,FALSE)*Q$968/1200+J968,-2)</f>
        <v>0</v>
      </c>
      <c r="L968" s="57">
        <f>+ROUND(VLOOKUP(P$968,B$369:O$388,11,FALSE)*Q$968/1200+K968,-2)</f>
        <v>0</v>
      </c>
      <c r="M968" s="57">
        <f>+ROUND(VLOOKUP(P$968,B$369:O$388,12,FALSE)*Q$968/1200+L968,-2)</f>
        <v>0</v>
      </c>
      <c r="N968" s="57">
        <f>+ROUND(VLOOKUP(P$968,B$369:O$388,13,FALSE)*Q$968/1200+M968,-2)</f>
        <v>0</v>
      </c>
      <c r="O968" s="63">
        <f>+ROUND(VLOOKUP(P$968,B$369:O$388,14,FALSE)*Q$968/1200+N968,-2)</f>
        <v>0</v>
      </c>
      <c r="P968" s="136">
        <v>418</v>
      </c>
      <c r="Q968" s="153">
        <f t="shared" si="260"/>
        <v>0</v>
      </c>
      <c r="S968" s="65">
        <f t="shared" si="258"/>
        <v>0</v>
      </c>
      <c r="T968" s="134"/>
    </row>
    <row r="969" ht="24.75" customHeight="1" outlineLevel="1" spans="1:20">
      <c r="A969" s="19">
        <v>51733</v>
      </c>
      <c r="B969" s="20">
        <v>5133019</v>
      </c>
      <c r="C969" s="21" t="s">
        <v>851</v>
      </c>
      <c r="D969" s="57">
        <v>0</v>
      </c>
      <c r="E969" s="57">
        <v>0</v>
      </c>
      <c r="F969" s="57">
        <v>0</v>
      </c>
      <c r="G969" s="57">
        <v>0</v>
      </c>
      <c r="H969" s="57">
        <v>0</v>
      </c>
      <c r="I969" s="57">
        <v>0</v>
      </c>
      <c r="J969" s="57">
        <v>0</v>
      </c>
      <c r="K969" s="57">
        <v>0</v>
      </c>
      <c r="L969" s="57">
        <v>0</v>
      </c>
      <c r="M969" s="57">
        <v>0</v>
      </c>
      <c r="N969" s="57">
        <v>0</v>
      </c>
      <c r="O969" s="63">
        <v>0</v>
      </c>
      <c r="P969" s="146"/>
      <c r="Q969" s="159"/>
      <c r="S969" s="65">
        <f t="shared" si="258"/>
        <v>0</v>
      </c>
      <c r="T969" s="134"/>
    </row>
    <row r="970" ht="24.75" customHeight="1" outlineLevel="1" spans="1:20">
      <c r="A970" s="19"/>
      <c r="B970" s="20">
        <v>5140000</v>
      </c>
      <c r="C970" s="21" t="s">
        <v>852</v>
      </c>
      <c r="D970" s="57">
        <f t="shared" ref="D970:O970" si="262">+D971+D972+D977</f>
        <v>0</v>
      </c>
      <c r="E970" s="57">
        <f t="shared" si="262"/>
        <v>0</v>
      </c>
      <c r="F970" s="57">
        <f t="shared" si="262"/>
        <v>0</v>
      </c>
      <c r="G970" s="57">
        <f t="shared" si="262"/>
        <v>0</v>
      </c>
      <c r="H970" s="57">
        <f t="shared" si="262"/>
        <v>0</v>
      </c>
      <c r="I970" s="57">
        <f t="shared" si="262"/>
        <v>0</v>
      </c>
      <c r="J970" s="57">
        <f t="shared" si="262"/>
        <v>0</v>
      </c>
      <c r="K970" s="57">
        <f t="shared" si="262"/>
        <v>0</v>
      </c>
      <c r="L970" s="57">
        <f t="shared" si="262"/>
        <v>0</v>
      </c>
      <c r="M970" s="57">
        <f t="shared" si="262"/>
        <v>0</v>
      </c>
      <c r="N970" s="57">
        <f t="shared" si="262"/>
        <v>0</v>
      </c>
      <c r="O970" s="63">
        <f t="shared" si="262"/>
        <v>0</v>
      </c>
      <c r="P970" s="65">
        <f t="shared" ref="P970:P1020" si="263">IF(E970&lt;D970,1,0)+IF(F970&lt;E970,1,0)+IF(G970&lt;F970,1,0)+IF(H970&lt;G970,1,0)+IF(I970&lt;H970,1,0)+IF(J970&lt;I970,1,0)+IF(K970&lt;J970,1,0)+IF(L970&lt;K970,1,0)+IF(M970&lt;L970,1,0)+IF(N970&lt;M970,1,0)+IF(O970&lt;N970,1,0)</f>
        <v>0</v>
      </c>
      <c r="Q970" s="150" t="s">
        <v>698</v>
      </c>
      <c r="S970" s="65">
        <f t="shared" si="258"/>
        <v>0</v>
      </c>
      <c r="T970" s="134"/>
    </row>
    <row r="971" ht="24.75" customHeight="1" outlineLevel="1" spans="1:20">
      <c r="A971" s="19"/>
      <c r="B971" s="20">
        <v>5141000</v>
      </c>
      <c r="C971" s="21" t="s">
        <v>853</v>
      </c>
      <c r="D971" s="57">
        <v>0</v>
      </c>
      <c r="E971" s="57">
        <v>0</v>
      </c>
      <c r="F971" s="57">
        <f>+ROUND(Q$971+E971,-2)</f>
        <v>0</v>
      </c>
      <c r="G971" s="57">
        <f>+ROUND(Q$971+F971,-2)</f>
        <v>0</v>
      </c>
      <c r="H971" s="57">
        <f>+ROUND(Q$971+G971,-2)</f>
        <v>0</v>
      </c>
      <c r="I971" s="57">
        <f>+ROUND(Q$971+H971,-2)</f>
        <v>0</v>
      </c>
      <c r="J971" s="57">
        <f>+ROUND(Q$971+I971,-2)</f>
        <v>0</v>
      </c>
      <c r="K971" s="57">
        <f>+ROUND(Q$971+J971,-2)</f>
        <v>0</v>
      </c>
      <c r="L971" s="57">
        <f>+ROUND(Q$971+K971,-2)</f>
        <v>0</v>
      </c>
      <c r="M971" s="57">
        <f>+ROUND(Q$971+L971,-2)</f>
        <v>0</v>
      </c>
      <c r="N971" s="57">
        <f>+ROUND(Q$971+M971,-2)</f>
        <v>0</v>
      </c>
      <c r="O971" s="63">
        <f>+ROUND(Q$971+N971,-2)</f>
        <v>0</v>
      </c>
      <c r="P971" s="65">
        <f t="shared" si="263"/>
        <v>0</v>
      </c>
      <c r="Q971" s="148">
        <f>+E971/2</f>
        <v>0</v>
      </c>
      <c r="S971" s="65">
        <f t="shared" si="258"/>
        <v>0</v>
      </c>
      <c r="T971" s="134"/>
    </row>
    <row r="972" ht="24.75" customHeight="1" outlineLevel="1" spans="1:20">
      <c r="A972" s="19"/>
      <c r="B972" s="20">
        <v>5142000</v>
      </c>
      <c r="C972" s="21" t="s">
        <v>854</v>
      </c>
      <c r="D972" s="57">
        <f t="shared" ref="D972:O972" si="264">+SUM(D973:D976)</f>
        <v>0</v>
      </c>
      <c r="E972" s="57">
        <f t="shared" si="264"/>
        <v>0</v>
      </c>
      <c r="F972" s="57">
        <f t="shared" si="264"/>
        <v>0</v>
      </c>
      <c r="G972" s="57">
        <f t="shared" si="264"/>
        <v>0</v>
      </c>
      <c r="H972" s="57">
        <f t="shared" si="264"/>
        <v>0</v>
      </c>
      <c r="I972" s="57">
        <f t="shared" si="264"/>
        <v>0</v>
      </c>
      <c r="J972" s="57">
        <f t="shared" si="264"/>
        <v>0</v>
      </c>
      <c r="K972" s="57">
        <f t="shared" si="264"/>
        <v>0</v>
      </c>
      <c r="L972" s="57">
        <f t="shared" si="264"/>
        <v>0</v>
      </c>
      <c r="M972" s="57">
        <f t="shared" si="264"/>
        <v>0</v>
      </c>
      <c r="N972" s="57">
        <f t="shared" si="264"/>
        <v>0</v>
      </c>
      <c r="O972" s="63">
        <f t="shared" si="264"/>
        <v>0</v>
      </c>
      <c r="P972" s="65">
        <f t="shared" si="263"/>
        <v>0</v>
      </c>
      <c r="Q972" s="148">
        <f t="shared" ref="Q972:Q1015" si="265">+E972/2</f>
        <v>0</v>
      </c>
      <c r="S972" s="65">
        <f t="shared" si="258"/>
        <v>0</v>
      </c>
      <c r="T972" s="134"/>
    </row>
    <row r="973" ht="24.75" customHeight="1" outlineLevel="1" spans="1:20">
      <c r="A973" s="19">
        <v>51309</v>
      </c>
      <c r="B973" s="20">
        <v>5142011</v>
      </c>
      <c r="C973" s="21" t="s">
        <v>855</v>
      </c>
      <c r="D973" s="57">
        <v>0</v>
      </c>
      <c r="E973" s="57">
        <v>0</v>
      </c>
      <c r="F973" s="57">
        <f>+ROUND(Q$973+E973,-2)</f>
        <v>0</v>
      </c>
      <c r="G973" s="57">
        <f>+ROUND(Q$973+F973,-2)</f>
        <v>0</v>
      </c>
      <c r="H973" s="57">
        <f>+ROUND(Q$973+G973,-2)</f>
        <v>0</v>
      </c>
      <c r="I973" s="57">
        <f>+ROUND(Q$973+H973,-2)</f>
        <v>0</v>
      </c>
      <c r="J973" s="57">
        <f>+ROUND(Q$973+I973,-2)</f>
        <v>0</v>
      </c>
      <c r="K973" s="57">
        <f>+ROUND(Q$973+J973,-2)</f>
        <v>0</v>
      </c>
      <c r="L973" s="57">
        <f>+ROUND(Q$973+K973,-2)</f>
        <v>0</v>
      </c>
      <c r="M973" s="57">
        <f>+ROUND(Q$973+L973,-2)</f>
        <v>0</v>
      </c>
      <c r="N973" s="57">
        <f>+ROUND(Q$973+M973,-2)</f>
        <v>0</v>
      </c>
      <c r="O973" s="63">
        <f>+ROUND(Q$973+N973,-2)</f>
        <v>0</v>
      </c>
      <c r="P973" s="65">
        <f t="shared" si="263"/>
        <v>0</v>
      </c>
      <c r="Q973" s="148">
        <f t="shared" si="265"/>
        <v>0</v>
      </c>
      <c r="S973" s="65">
        <f t="shared" si="258"/>
        <v>0</v>
      </c>
      <c r="T973" s="134"/>
    </row>
    <row r="974" ht="24.75" customHeight="1" outlineLevel="1" spans="1:20">
      <c r="A974" s="19">
        <v>51312</v>
      </c>
      <c r="B974" s="20">
        <v>5142012</v>
      </c>
      <c r="C974" s="21" t="s">
        <v>856</v>
      </c>
      <c r="D974" s="57">
        <v>0</v>
      </c>
      <c r="E974" s="57">
        <v>0</v>
      </c>
      <c r="F974" s="57">
        <f>+ROUND(Q$974+E974,-2)</f>
        <v>0</v>
      </c>
      <c r="G974" s="57">
        <f>+ROUND(Q$974+F974,-2)</f>
        <v>0</v>
      </c>
      <c r="H974" s="57">
        <f>+ROUND(Q$974+G974,-2)</f>
        <v>0</v>
      </c>
      <c r="I974" s="57">
        <f>+ROUND(Q$974+H974,-2)</f>
        <v>0</v>
      </c>
      <c r="J974" s="57">
        <f>+ROUND(Q$974+I974,-2)</f>
        <v>0</v>
      </c>
      <c r="K974" s="57">
        <f>+ROUND(Q$974+J974,-2)</f>
        <v>0</v>
      </c>
      <c r="L974" s="57">
        <f>+ROUND(Q$974+K974,-2)</f>
        <v>0</v>
      </c>
      <c r="M974" s="57">
        <f>+ROUND(Q$974+L974,-2)</f>
        <v>0</v>
      </c>
      <c r="N974" s="57">
        <f>+ROUND(Q$974+M974,-2)</f>
        <v>0</v>
      </c>
      <c r="O974" s="63">
        <f>+ROUND(Q$974+N974,-2)</f>
        <v>0</v>
      </c>
      <c r="P974" s="65">
        <f t="shared" si="263"/>
        <v>0</v>
      </c>
      <c r="Q974" s="148">
        <f t="shared" si="265"/>
        <v>0</v>
      </c>
      <c r="S974" s="65">
        <f t="shared" si="258"/>
        <v>0</v>
      </c>
      <c r="T974" s="134"/>
    </row>
    <row r="975" ht="24.75" customHeight="1" outlineLevel="1" spans="1:20">
      <c r="A975" s="19">
        <v>51310</v>
      </c>
      <c r="B975" s="20">
        <v>5142013</v>
      </c>
      <c r="C975" s="21" t="s">
        <v>857</v>
      </c>
      <c r="D975" s="57">
        <v>0</v>
      </c>
      <c r="E975" s="57">
        <v>0</v>
      </c>
      <c r="F975" s="57">
        <f>+ROUND(Q$975+E975,-2)</f>
        <v>0</v>
      </c>
      <c r="G975" s="57">
        <f>+ROUND(Q$975+F975,-2)</f>
        <v>0</v>
      </c>
      <c r="H975" s="57">
        <f>+ROUND(Q$975+G975,-2)</f>
        <v>0</v>
      </c>
      <c r="I975" s="57">
        <f>+ROUND(Q$975+H975,-2)</f>
        <v>0</v>
      </c>
      <c r="J975" s="57">
        <f>+ROUND(Q$975+I975,-2)</f>
        <v>0</v>
      </c>
      <c r="K975" s="57">
        <f>+ROUND(Q$975+J975,-2)</f>
        <v>0</v>
      </c>
      <c r="L975" s="57">
        <f>+ROUND(Q$975+K975,-2)</f>
        <v>0</v>
      </c>
      <c r="M975" s="57">
        <f>+ROUND(Q$975+L975,-2)</f>
        <v>0</v>
      </c>
      <c r="N975" s="57">
        <f>+ROUND(Q$975+M975,-2)</f>
        <v>0</v>
      </c>
      <c r="O975" s="63">
        <f>+ROUND(Q$975+N975,-2)</f>
        <v>0</v>
      </c>
      <c r="P975" s="65">
        <f t="shared" si="263"/>
        <v>0</v>
      </c>
      <c r="Q975" s="148">
        <f t="shared" si="265"/>
        <v>0</v>
      </c>
      <c r="S975" s="65">
        <f t="shared" si="258"/>
        <v>0</v>
      </c>
      <c r="T975" s="134"/>
    </row>
    <row r="976" ht="24.75" customHeight="1" outlineLevel="1" spans="1:20">
      <c r="A976" s="19">
        <v>51311</v>
      </c>
      <c r="B976" s="20">
        <v>5142014</v>
      </c>
      <c r="C976" s="21" t="s">
        <v>858</v>
      </c>
      <c r="D976" s="57">
        <v>0</v>
      </c>
      <c r="E976" s="57">
        <v>0</v>
      </c>
      <c r="F976" s="57">
        <f>+ROUND(Q$976+E976,-2)</f>
        <v>0</v>
      </c>
      <c r="G976" s="57">
        <f>+ROUND(Q$976+F976,-2)</f>
        <v>0</v>
      </c>
      <c r="H976" s="57">
        <f>+ROUND(Q$976+G976,-2)</f>
        <v>0</v>
      </c>
      <c r="I976" s="57">
        <f>+ROUND(Q$976+H976,-2)</f>
        <v>0</v>
      </c>
      <c r="J976" s="57">
        <f>+ROUND(Q$976+I976,-2)</f>
        <v>0</v>
      </c>
      <c r="K976" s="57">
        <f>+ROUND(Q$976+J976,-2)</f>
        <v>0</v>
      </c>
      <c r="L976" s="57">
        <f>+ROUND(Q$976+K976,-2)</f>
        <v>0</v>
      </c>
      <c r="M976" s="57">
        <f>+ROUND(Q$976+L976,-2)</f>
        <v>0</v>
      </c>
      <c r="N976" s="57">
        <f>+ROUND(Q$976+M976,-2)</f>
        <v>0</v>
      </c>
      <c r="O976" s="63">
        <f>+ROUND(Q$976+N976,-2)</f>
        <v>0</v>
      </c>
      <c r="P976" s="65">
        <f t="shared" si="263"/>
        <v>0</v>
      </c>
      <c r="Q976" s="148">
        <f t="shared" si="265"/>
        <v>0</v>
      </c>
      <c r="S976" s="65">
        <f t="shared" si="258"/>
        <v>0</v>
      </c>
      <c r="T976" s="134"/>
    </row>
    <row r="977" ht="24.75" customHeight="1" outlineLevel="1" spans="1:20">
      <c r="A977" s="19"/>
      <c r="B977" s="20">
        <v>5143000</v>
      </c>
      <c r="C977" s="21" t="s">
        <v>859</v>
      </c>
      <c r="D977" s="57">
        <f t="shared" ref="D977:O977" si="266">+SUM(D978:D985)</f>
        <v>0</v>
      </c>
      <c r="E977" s="57">
        <f t="shared" si="266"/>
        <v>0</v>
      </c>
      <c r="F977" s="57">
        <f t="shared" si="266"/>
        <v>0</v>
      </c>
      <c r="G977" s="57">
        <f t="shared" si="266"/>
        <v>0</v>
      </c>
      <c r="H977" s="57">
        <f t="shared" si="266"/>
        <v>0</v>
      </c>
      <c r="I977" s="57">
        <f t="shared" si="266"/>
        <v>0</v>
      </c>
      <c r="J977" s="57">
        <f t="shared" si="266"/>
        <v>0</v>
      </c>
      <c r="K977" s="57">
        <f t="shared" si="266"/>
        <v>0</v>
      </c>
      <c r="L977" s="57">
        <f t="shared" si="266"/>
        <v>0</v>
      </c>
      <c r="M977" s="57">
        <f t="shared" si="266"/>
        <v>0</v>
      </c>
      <c r="N977" s="57">
        <f t="shared" si="266"/>
        <v>0</v>
      </c>
      <c r="O977" s="63">
        <f t="shared" si="266"/>
        <v>0</v>
      </c>
      <c r="P977" s="65">
        <f t="shared" si="263"/>
        <v>0</v>
      </c>
      <c r="Q977" s="148">
        <f t="shared" si="265"/>
        <v>0</v>
      </c>
      <c r="S977" s="65">
        <f t="shared" si="258"/>
        <v>0</v>
      </c>
      <c r="T977" s="134"/>
    </row>
    <row r="978" ht="24.75" customHeight="1" outlineLevel="1" spans="1:20">
      <c r="A978" s="19">
        <v>51508</v>
      </c>
      <c r="B978" s="20">
        <v>5143011</v>
      </c>
      <c r="C978" s="21" t="s">
        <v>860</v>
      </c>
      <c r="D978" s="57">
        <v>0</v>
      </c>
      <c r="E978" s="57">
        <v>0</v>
      </c>
      <c r="F978" s="57">
        <f>+ROUND(Q$978+E978,-2)</f>
        <v>0</v>
      </c>
      <c r="G978" s="57">
        <f>+ROUND(Q$978+F978,-2)</f>
        <v>0</v>
      </c>
      <c r="H978" s="57">
        <f>+ROUND(Q$978+G978,-2)</f>
        <v>0</v>
      </c>
      <c r="I978" s="57">
        <f>+ROUND(Q$978+H978,-2)</f>
        <v>0</v>
      </c>
      <c r="J978" s="57">
        <f>+ROUND(Q$978+I978,-2)</f>
        <v>0</v>
      </c>
      <c r="K978" s="57">
        <f>+ROUND(Q$978+J978,-2)</f>
        <v>0</v>
      </c>
      <c r="L978" s="57">
        <f>+ROUND(Q$978+K978,-2)</f>
        <v>0</v>
      </c>
      <c r="M978" s="57">
        <f>+ROUND(Q$978+L978,-2)</f>
        <v>0</v>
      </c>
      <c r="N978" s="57">
        <f>+ROUND(Q$978+M978,-2)</f>
        <v>0</v>
      </c>
      <c r="O978" s="63">
        <f>+ROUND(Q$978+N978,-2)</f>
        <v>0</v>
      </c>
      <c r="P978" s="65">
        <f t="shared" si="263"/>
        <v>0</v>
      </c>
      <c r="Q978" s="148">
        <f t="shared" si="265"/>
        <v>0</v>
      </c>
      <c r="S978" s="65">
        <f t="shared" si="258"/>
        <v>0</v>
      </c>
      <c r="T978" s="134"/>
    </row>
    <row r="979" ht="24.75" customHeight="1" outlineLevel="1" spans="1:20">
      <c r="A979" s="19">
        <v>51509</v>
      </c>
      <c r="B979" s="20">
        <v>5143012</v>
      </c>
      <c r="C979" s="21" t="s">
        <v>861</v>
      </c>
      <c r="D979" s="57">
        <v>0</v>
      </c>
      <c r="E979" s="57">
        <v>0</v>
      </c>
      <c r="F979" s="57">
        <f>+ROUND(Q$979+E979,-2)</f>
        <v>0</v>
      </c>
      <c r="G979" s="57">
        <f>+ROUND(Q$979+F979,-2)</f>
        <v>0</v>
      </c>
      <c r="H979" s="57">
        <f>+ROUND(Q$979+G979,-2)</f>
        <v>0</v>
      </c>
      <c r="I979" s="57">
        <f>+ROUND(Q$979+H979,-2)</f>
        <v>0</v>
      </c>
      <c r="J979" s="57">
        <f>+ROUND(Q$979+I979,-2)</f>
        <v>0</v>
      </c>
      <c r="K979" s="57">
        <f>+ROUND(Q$979+J979,-2)</f>
        <v>0</v>
      </c>
      <c r="L979" s="57">
        <f>+ROUND(Q$979+K979,-2)</f>
        <v>0</v>
      </c>
      <c r="M979" s="57">
        <f>+ROUND(Q$979+L979,-2)</f>
        <v>0</v>
      </c>
      <c r="N979" s="57">
        <f>+ROUND(Q$979+M979,-2)</f>
        <v>0</v>
      </c>
      <c r="O979" s="63">
        <f>+ROUND(Q$979+N979,-2)</f>
        <v>0</v>
      </c>
      <c r="P979" s="65">
        <f t="shared" si="263"/>
        <v>0</v>
      </c>
      <c r="Q979" s="148">
        <f t="shared" si="265"/>
        <v>0</v>
      </c>
      <c r="S979" s="65">
        <f t="shared" si="258"/>
        <v>0</v>
      </c>
      <c r="T979" s="134"/>
    </row>
    <row r="980" ht="24.75" customHeight="1" outlineLevel="1" spans="1:20">
      <c r="A980" s="19">
        <v>51510</v>
      </c>
      <c r="B980" s="20">
        <v>5143013</v>
      </c>
      <c r="C980" s="21" t="s">
        <v>862</v>
      </c>
      <c r="D980" s="57">
        <v>0</v>
      </c>
      <c r="E980" s="57">
        <v>0</v>
      </c>
      <c r="F980" s="57">
        <f>+ROUND(Q$980+E980,-2)</f>
        <v>0</v>
      </c>
      <c r="G980" s="57">
        <f>+ROUND(Q$980+F980,-2)</f>
        <v>0</v>
      </c>
      <c r="H980" s="57">
        <f>+ROUND(Q$980+G980,-2)</f>
        <v>0</v>
      </c>
      <c r="I980" s="57">
        <f>+ROUND(Q$980+H980,-2)</f>
        <v>0</v>
      </c>
      <c r="J980" s="57">
        <f>+ROUND(Q$980+I980,-2)</f>
        <v>0</v>
      </c>
      <c r="K980" s="57">
        <f>+ROUND(Q$980+J980,-2)</f>
        <v>0</v>
      </c>
      <c r="L980" s="57">
        <f>+ROUND(Q$980+K980,-2)</f>
        <v>0</v>
      </c>
      <c r="M980" s="57">
        <f>+ROUND(Q$980+L980,-2)</f>
        <v>0</v>
      </c>
      <c r="N980" s="57">
        <f>+ROUND(Q$980+M980,-2)</f>
        <v>0</v>
      </c>
      <c r="O980" s="63">
        <f>+ROUND(Q$980+N980,-2)</f>
        <v>0</v>
      </c>
      <c r="P980" s="65">
        <f t="shared" si="263"/>
        <v>0</v>
      </c>
      <c r="Q980" s="148">
        <f t="shared" si="265"/>
        <v>0</v>
      </c>
      <c r="S980" s="65">
        <f t="shared" si="258"/>
        <v>0</v>
      </c>
      <c r="T980" s="134"/>
    </row>
    <row r="981" ht="24.75" customHeight="1" outlineLevel="1" spans="1:20">
      <c r="A981" s="19">
        <v>51511</v>
      </c>
      <c r="B981" s="20">
        <v>5143014</v>
      </c>
      <c r="C981" s="21" t="s">
        <v>863</v>
      </c>
      <c r="D981" s="57">
        <v>0</v>
      </c>
      <c r="E981" s="57">
        <v>0</v>
      </c>
      <c r="F981" s="57">
        <f>+ROUND(Q$981+E981,-2)</f>
        <v>0</v>
      </c>
      <c r="G981" s="57">
        <f>+ROUND(Q$981+F981,-2)</f>
        <v>0</v>
      </c>
      <c r="H981" s="57">
        <f>+ROUND(Q$981+G981,-2)</f>
        <v>0</v>
      </c>
      <c r="I981" s="57">
        <f>+ROUND(Q$981+H981,-2)</f>
        <v>0</v>
      </c>
      <c r="J981" s="57">
        <f>+ROUND(Q$981+I981,-2)</f>
        <v>0</v>
      </c>
      <c r="K981" s="57">
        <f>+ROUND(Q$981+J981,-2)</f>
        <v>0</v>
      </c>
      <c r="L981" s="57">
        <f>+ROUND(Q$981+K981,-2)</f>
        <v>0</v>
      </c>
      <c r="M981" s="57">
        <f>+ROUND(Q$981+L981,-2)</f>
        <v>0</v>
      </c>
      <c r="N981" s="57">
        <f>+ROUND(Q$981+M981,-2)</f>
        <v>0</v>
      </c>
      <c r="O981" s="63">
        <f>+ROUND(Q$981+N981,-2)</f>
        <v>0</v>
      </c>
      <c r="P981" s="65">
        <f t="shared" si="263"/>
        <v>0</v>
      </c>
      <c r="Q981" s="148">
        <f t="shared" si="265"/>
        <v>0</v>
      </c>
      <c r="S981" s="65">
        <f t="shared" si="258"/>
        <v>0</v>
      </c>
      <c r="T981" s="134"/>
    </row>
    <row r="982" ht="24.75" customHeight="1" outlineLevel="1" spans="1:20">
      <c r="A982" s="19">
        <v>51512</v>
      </c>
      <c r="B982" s="20">
        <v>5143015</v>
      </c>
      <c r="C982" s="21" t="s">
        <v>864</v>
      </c>
      <c r="D982" s="57">
        <v>0</v>
      </c>
      <c r="E982" s="57">
        <v>0</v>
      </c>
      <c r="F982" s="57">
        <f>+ROUND(Q$982+E982,-2)</f>
        <v>0</v>
      </c>
      <c r="G982" s="57">
        <f>+ROUND(Q$982+F982,-2)</f>
        <v>0</v>
      </c>
      <c r="H982" s="57">
        <f>+ROUND(Q$982+G982,-2)</f>
        <v>0</v>
      </c>
      <c r="I982" s="57">
        <f>+ROUND(Q$982+H982,-2)</f>
        <v>0</v>
      </c>
      <c r="J982" s="57">
        <f>+ROUND(Q$982+I982,-2)</f>
        <v>0</v>
      </c>
      <c r="K982" s="57">
        <f>+ROUND(Q$982+J982,-2)</f>
        <v>0</v>
      </c>
      <c r="L982" s="57">
        <f>+ROUND(Q$982+K982,-2)</f>
        <v>0</v>
      </c>
      <c r="M982" s="57">
        <f>+ROUND(Q$982+L982,-2)</f>
        <v>0</v>
      </c>
      <c r="N982" s="57">
        <f>+ROUND(Q$982+M982,-2)</f>
        <v>0</v>
      </c>
      <c r="O982" s="63">
        <f>+ROUND(Q$982+N982,-2)</f>
        <v>0</v>
      </c>
      <c r="P982" s="65">
        <f t="shared" si="263"/>
        <v>0</v>
      </c>
      <c r="Q982" s="148">
        <f t="shared" si="265"/>
        <v>0</v>
      </c>
      <c r="S982" s="65">
        <f t="shared" si="258"/>
        <v>0</v>
      </c>
      <c r="T982" s="134"/>
    </row>
    <row r="983" ht="24.75" customHeight="1" outlineLevel="1" spans="1:20">
      <c r="A983" s="19">
        <v>51513</v>
      </c>
      <c r="B983" s="20">
        <v>5143016</v>
      </c>
      <c r="C983" s="21" t="s">
        <v>865</v>
      </c>
      <c r="D983" s="57">
        <v>0</v>
      </c>
      <c r="E983" s="57">
        <v>0</v>
      </c>
      <c r="F983" s="57">
        <f>+ROUND(Q$983+E983,-2)</f>
        <v>0</v>
      </c>
      <c r="G983" s="57">
        <f>+ROUND(Q$983+F983,-2)</f>
        <v>0</v>
      </c>
      <c r="H983" s="57">
        <f>+ROUND(Q$983+G983,-2)</f>
        <v>0</v>
      </c>
      <c r="I983" s="57">
        <f>+ROUND(Q$983+H983,-2)</f>
        <v>0</v>
      </c>
      <c r="J983" s="57">
        <f>+ROUND(Q$983+I983,-2)</f>
        <v>0</v>
      </c>
      <c r="K983" s="57">
        <f>+ROUND(Q$983+J983,-2)</f>
        <v>0</v>
      </c>
      <c r="L983" s="57">
        <f>+ROUND(Q$983+K983,-2)</f>
        <v>0</v>
      </c>
      <c r="M983" s="57">
        <f>+ROUND(Q$983+L983,-2)</f>
        <v>0</v>
      </c>
      <c r="N983" s="57">
        <f>+ROUND(Q$983+M983,-2)</f>
        <v>0</v>
      </c>
      <c r="O983" s="63">
        <f>+ROUND(Q$983+N983,-2)</f>
        <v>0</v>
      </c>
      <c r="P983" s="65">
        <f t="shared" si="263"/>
        <v>0</v>
      </c>
      <c r="Q983" s="148">
        <f t="shared" si="265"/>
        <v>0</v>
      </c>
      <c r="S983" s="65">
        <f t="shared" si="258"/>
        <v>0</v>
      </c>
      <c r="T983" s="134"/>
    </row>
    <row r="984" ht="24.75" customHeight="1" outlineLevel="1" spans="1:20">
      <c r="A984" s="19">
        <v>51515</v>
      </c>
      <c r="B984" s="20">
        <v>5143017</v>
      </c>
      <c r="C984" s="21" t="s">
        <v>866</v>
      </c>
      <c r="D984" s="57">
        <v>0</v>
      </c>
      <c r="E984" s="57">
        <v>0</v>
      </c>
      <c r="F984" s="57">
        <f>+ROUND(Q$984+E984,-2)</f>
        <v>0</v>
      </c>
      <c r="G984" s="57">
        <f>+ROUND(Q$984+F984,-2)</f>
        <v>0</v>
      </c>
      <c r="H984" s="57">
        <f>+ROUND(Q$984+G984,-2)</f>
        <v>0</v>
      </c>
      <c r="I984" s="57">
        <f>+ROUND(Q$984+H984,-2)</f>
        <v>0</v>
      </c>
      <c r="J984" s="57">
        <f>+ROUND(Q$984+I984,-2)</f>
        <v>0</v>
      </c>
      <c r="K984" s="57">
        <f>+ROUND(Q$984+J984,-2)</f>
        <v>0</v>
      </c>
      <c r="L984" s="57">
        <f>+ROUND(Q$984+K984,-2)</f>
        <v>0</v>
      </c>
      <c r="M984" s="57">
        <f>+ROUND(Q$984+L984,-2)</f>
        <v>0</v>
      </c>
      <c r="N984" s="57">
        <f>+ROUND(Q$984+M984,-2)</f>
        <v>0</v>
      </c>
      <c r="O984" s="63">
        <f>+ROUND(Q$984+N984,-2)</f>
        <v>0</v>
      </c>
      <c r="P984" s="65">
        <f t="shared" si="263"/>
        <v>0</v>
      </c>
      <c r="Q984" s="148">
        <f t="shared" si="265"/>
        <v>0</v>
      </c>
      <c r="S984" s="65">
        <f t="shared" si="258"/>
        <v>0</v>
      </c>
      <c r="T984" s="134"/>
    </row>
    <row r="985" ht="24.75" customHeight="1" outlineLevel="1" spans="1:20">
      <c r="A985" s="19">
        <v>51735</v>
      </c>
      <c r="B985" s="20">
        <v>5143018</v>
      </c>
      <c r="C985" s="21" t="s">
        <v>867</v>
      </c>
      <c r="D985" s="57">
        <v>0</v>
      </c>
      <c r="E985" s="57">
        <v>0</v>
      </c>
      <c r="F985" s="57">
        <f>+ROUND(Q$985+E985,-2)</f>
        <v>0</v>
      </c>
      <c r="G985" s="57">
        <f>+ROUND(Q$985+F985,-2)</f>
        <v>0</v>
      </c>
      <c r="H985" s="57">
        <f>+ROUND(Q$985+G985,-2)</f>
        <v>0</v>
      </c>
      <c r="I985" s="57">
        <f>+ROUND(Q$985+H985,-2)</f>
        <v>0</v>
      </c>
      <c r="J985" s="57">
        <f>+ROUND(Q$985+I985,-2)</f>
        <v>0</v>
      </c>
      <c r="K985" s="57">
        <f>+ROUND(Q$985+J985,-2)</f>
        <v>0</v>
      </c>
      <c r="L985" s="57">
        <f>+ROUND(Q$985+K985,-2)</f>
        <v>0</v>
      </c>
      <c r="M985" s="57">
        <f>+ROUND(Q$985+L985,-2)</f>
        <v>0</v>
      </c>
      <c r="N985" s="57">
        <f>+ROUND(Q$985+M985,-2)</f>
        <v>0</v>
      </c>
      <c r="O985" s="63">
        <f>+ROUND(Q$985+N985,-2)</f>
        <v>0</v>
      </c>
      <c r="P985" s="65">
        <f t="shared" si="263"/>
        <v>0</v>
      </c>
      <c r="Q985" s="148">
        <f t="shared" si="265"/>
        <v>0</v>
      </c>
      <c r="S985" s="65">
        <f t="shared" si="258"/>
        <v>0</v>
      </c>
      <c r="T985" s="134"/>
    </row>
    <row r="986" ht="24.75" customHeight="1" outlineLevel="1" spans="1:20">
      <c r="A986" s="19"/>
      <c r="B986" s="20">
        <v>5150000</v>
      </c>
      <c r="C986" s="21" t="s">
        <v>868</v>
      </c>
      <c r="D986" s="57">
        <f t="shared" ref="D986:O986" si="267">+D987+D991</f>
        <v>9608.318</v>
      </c>
      <c r="E986" s="57">
        <f t="shared" si="267"/>
        <v>19044.859</v>
      </c>
      <c r="F986" s="57">
        <f t="shared" si="267"/>
        <v>28600</v>
      </c>
      <c r="G986" s="57">
        <f t="shared" si="267"/>
        <v>38100</v>
      </c>
      <c r="H986" s="57">
        <f t="shared" si="267"/>
        <v>47600</v>
      </c>
      <c r="I986" s="57">
        <f t="shared" si="267"/>
        <v>57100</v>
      </c>
      <c r="J986" s="57">
        <f t="shared" si="267"/>
        <v>66600</v>
      </c>
      <c r="K986" s="57">
        <f t="shared" si="267"/>
        <v>76100</v>
      </c>
      <c r="L986" s="57">
        <f t="shared" si="267"/>
        <v>85600</v>
      </c>
      <c r="M986" s="57">
        <f t="shared" si="267"/>
        <v>95100</v>
      </c>
      <c r="N986" s="57">
        <f t="shared" si="267"/>
        <v>104600</v>
      </c>
      <c r="O986" s="63">
        <f t="shared" si="267"/>
        <v>114100</v>
      </c>
      <c r="P986" s="65">
        <f t="shared" si="263"/>
        <v>0</v>
      </c>
      <c r="Q986" s="148">
        <f t="shared" si="265"/>
        <v>9522.4295</v>
      </c>
      <c r="S986" s="65">
        <f t="shared" si="258"/>
        <v>0</v>
      </c>
      <c r="T986" s="134"/>
    </row>
    <row r="987" ht="24.75" customHeight="1" outlineLevel="1" spans="1:20">
      <c r="A987" s="19"/>
      <c r="B987" s="20">
        <v>5151000</v>
      </c>
      <c r="C987" s="21" t="s">
        <v>869</v>
      </c>
      <c r="D987" s="57">
        <f t="shared" ref="D987:O987" si="268">+SUM(D988:D990)</f>
        <v>0</v>
      </c>
      <c r="E987" s="57">
        <f t="shared" si="268"/>
        <v>0</v>
      </c>
      <c r="F987" s="57">
        <f t="shared" si="268"/>
        <v>0</v>
      </c>
      <c r="G987" s="57">
        <f t="shared" si="268"/>
        <v>0</v>
      </c>
      <c r="H987" s="57">
        <f t="shared" si="268"/>
        <v>0</v>
      </c>
      <c r="I987" s="57">
        <f t="shared" si="268"/>
        <v>0</v>
      </c>
      <c r="J987" s="57">
        <f t="shared" si="268"/>
        <v>0</v>
      </c>
      <c r="K987" s="57">
        <f t="shared" si="268"/>
        <v>0</v>
      </c>
      <c r="L987" s="57">
        <f t="shared" si="268"/>
        <v>0</v>
      </c>
      <c r="M987" s="57">
        <f t="shared" si="268"/>
        <v>0</v>
      </c>
      <c r="N987" s="57">
        <f t="shared" si="268"/>
        <v>0</v>
      </c>
      <c r="O987" s="63">
        <f t="shared" si="268"/>
        <v>0</v>
      </c>
      <c r="P987" s="65">
        <f t="shared" si="263"/>
        <v>0</v>
      </c>
      <c r="Q987" s="148">
        <f t="shared" si="265"/>
        <v>0</v>
      </c>
      <c r="S987" s="65">
        <f t="shared" si="258"/>
        <v>0</v>
      </c>
      <c r="T987" s="134"/>
    </row>
    <row r="988" ht="24.75" customHeight="1" outlineLevel="1" spans="1:20">
      <c r="A988" s="19">
        <v>51321</v>
      </c>
      <c r="B988" s="20">
        <v>5151011</v>
      </c>
      <c r="C988" s="21" t="s">
        <v>870</v>
      </c>
      <c r="D988" s="57">
        <v>0</v>
      </c>
      <c r="E988" s="57">
        <v>0</v>
      </c>
      <c r="F988" s="57">
        <f>+ROUND(Q$988+E988,-2)</f>
        <v>0</v>
      </c>
      <c r="G988" s="57">
        <f>+ROUND(Q$988+F988,-2)</f>
        <v>0</v>
      </c>
      <c r="H988" s="57">
        <f>+ROUND(Q$988+G988,-2)</f>
        <v>0</v>
      </c>
      <c r="I988" s="57">
        <f>+ROUND(Q$988+H988,-2)</f>
        <v>0</v>
      </c>
      <c r="J988" s="57">
        <f>+ROUND(Q$988+I988,-2)</f>
        <v>0</v>
      </c>
      <c r="K988" s="57">
        <f>+ROUND(Q$988+J988,-2)</f>
        <v>0</v>
      </c>
      <c r="L988" s="57">
        <f>+ROUND(Q$988+K988,-2)</f>
        <v>0</v>
      </c>
      <c r="M988" s="57">
        <f>+ROUND(Q$988+L988,-2)</f>
        <v>0</v>
      </c>
      <c r="N988" s="57">
        <f>+ROUND(Q$988+M988,-2)</f>
        <v>0</v>
      </c>
      <c r="O988" s="63">
        <f>+ROUND(Q$988+N988,-2)</f>
        <v>0</v>
      </c>
      <c r="P988" s="65">
        <f t="shared" si="263"/>
        <v>0</v>
      </c>
      <c r="Q988" s="148">
        <f t="shared" si="265"/>
        <v>0</v>
      </c>
      <c r="S988" s="65">
        <f t="shared" si="258"/>
        <v>0</v>
      </c>
      <c r="T988" s="134"/>
    </row>
    <row r="989" ht="24.75" customHeight="1" outlineLevel="1" spans="1:20">
      <c r="A989" s="19">
        <v>51322</v>
      </c>
      <c r="B989" s="20">
        <v>5151012</v>
      </c>
      <c r="C989" s="21" t="s">
        <v>871</v>
      </c>
      <c r="D989" s="57">
        <v>0</v>
      </c>
      <c r="E989" s="57">
        <v>0</v>
      </c>
      <c r="F989" s="57">
        <f>+ROUND(Q$989+E989,-2)</f>
        <v>0</v>
      </c>
      <c r="G989" s="57">
        <f>+ROUND(Q$989+F989,-2)</f>
        <v>0</v>
      </c>
      <c r="H989" s="57">
        <f>+ROUND(Q$989+G989,-2)</f>
        <v>0</v>
      </c>
      <c r="I989" s="57">
        <f>+ROUND(Q$989+H989,-2)</f>
        <v>0</v>
      </c>
      <c r="J989" s="57">
        <f>+ROUND(Q$989+I989,-2)</f>
        <v>0</v>
      </c>
      <c r="K989" s="57">
        <f>+ROUND(Q$989+J989,-2)</f>
        <v>0</v>
      </c>
      <c r="L989" s="57">
        <f>+ROUND(Q$989+K989,-2)</f>
        <v>0</v>
      </c>
      <c r="M989" s="57">
        <f>+ROUND(Q$989+L989,-2)</f>
        <v>0</v>
      </c>
      <c r="N989" s="57">
        <f>+ROUND(Q$989+M989,-2)</f>
        <v>0</v>
      </c>
      <c r="O989" s="63">
        <f>+ROUND(Q$989+N989,-2)</f>
        <v>0</v>
      </c>
      <c r="P989" s="65">
        <f t="shared" si="263"/>
        <v>0</v>
      </c>
      <c r="Q989" s="148">
        <f t="shared" si="265"/>
        <v>0</v>
      </c>
      <c r="S989" s="65">
        <f t="shared" si="258"/>
        <v>0</v>
      </c>
      <c r="T989" s="134"/>
    </row>
    <row r="990" ht="24.75" customHeight="1" outlineLevel="1" spans="1:20">
      <c r="A990" s="19">
        <v>51724</v>
      </c>
      <c r="B990" s="20">
        <v>5151013</v>
      </c>
      <c r="C990" s="21" t="s">
        <v>872</v>
      </c>
      <c r="D990" s="57">
        <v>0</v>
      </c>
      <c r="E990" s="57">
        <v>0</v>
      </c>
      <c r="F990" s="57">
        <f>+ROUND(Q$990+E990,-2)</f>
        <v>0</v>
      </c>
      <c r="G990" s="57">
        <f>+ROUND(Q$990+F990,-2)</f>
        <v>0</v>
      </c>
      <c r="H990" s="57">
        <f>+ROUND(Q$990+G990,-2)</f>
        <v>0</v>
      </c>
      <c r="I990" s="57">
        <f>+ROUND(Q$990+H990,-2)</f>
        <v>0</v>
      </c>
      <c r="J990" s="57">
        <f>+ROUND(Q$990+I990,-2)</f>
        <v>0</v>
      </c>
      <c r="K990" s="57">
        <f>+ROUND(Q$990+J990,-2)</f>
        <v>0</v>
      </c>
      <c r="L990" s="57">
        <f>+ROUND(Q$990+K990,-2)</f>
        <v>0</v>
      </c>
      <c r="M990" s="57">
        <f>+ROUND(Q$990+L990,-2)</f>
        <v>0</v>
      </c>
      <c r="N990" s="57">
        <f>+ROUND(Q$990+M990,-2)</f>
        <v>0</v>
      </c>
      <c r="O990" s="63">
        <f>+ROUND(Q$990+N990,-2)</f>
        <v>0</v>
      </c>
      <c r="P990" s="65">
        <f t="shared" si="263"/>
        <v>0</v>
      </c>
      <c r="Q990" s="148">
        <f t="shared" si="265"/>
        <v>0</v>
      </c>
      <c r="S990" s="65">
        <f t="shared" si="258"/>
        <v>0</v>
      </c>
      <c r="T990" s="134"/>
    </row>
    <row r="991" ht="24.75" customHeight="1" outlineLevel="1" spans="1:20">
      <c r="A991" s="19"/>
      <c r="B991" s="20">
        <v>5152000</v>
      </c>
      <c r="C991" s="21" t="s">
        <v>873</v>
      </c>
      <c r="D991" s="57">
        <f t="shared" ref="D991:O991" si="269">+SUM(D992:D1005)</f>
        <v>9608.318</v>
      </c>
      <c r="E991" s="57">
        <f t="shared" si="269"/>
        <v>19044.859</v>
      </c>
      <c r="F991" s="57">
        <f t="shared" si="269"/>
        <v>28600</v>
      </c>
      <c r="G991" s="57">
        <f t="shared" si="269"/>
        <v>38100</v>
      </c>
      <c r="H991" s="57">
        <f t="shared" si="269"/>
        <v>47600</v>
      </c>
      <c r="I991" s="57">
        <f t="shared" si="269"/>
        <v>57100</v>
      </c>
      <c r="J991" s="57">
        <f t="shared" si="269"/>
        <v>66600</v>
      </c>
      <c r="K991" s="57">
        <f t="shared" si="269"/>
        <v>76100</v>
      </c>
      <c r="L991" s="57">
        <f t="shared" si="269"/>
        <v>85600</v>
      </c>
      <c r="M991" s="57">
        <f t="shared" si="269"/>
        <v>95100</v>
      </c>
      <c r="N991" s="57">
        <f t="shared" si="269"/>
        <v>104600</v>
      </c>
      <c r="O991" s="63">
        <f t="shared" si="269"/>
        <v>114100</v>
      </c>
      <c r="P991" s="65">
        <f t="shared" si="263"/>
        <v>0</v>
      </c>
      <c r="Q991" s="148">
        <f t="shared" si="265"/>
        <v>9522.4295</v>
      </c>
      <c r="S991" s="65">
        <f t="shared" si="258"/>
        <v>0</v>
      </c>
      <c r="T991" s="134"/>
    </row>
    <row r="992" ht="24.75" customHeight="1" outlineLevel="1" spans="1:20">
      <c r="A992" s="19">
        <v>51501</v>
      </c>
      <c r="B992" s="20">
        <v>5152011</v>
      </c>
      <c r="C992" s="21" t="s">
        <v>874</v>
      </c>
      <c r="D992" s="57">
        <v>0</v>
      </c>
      <c r="E992" s="57">
        <v>0</v>
      </c>
      <c r="F992" s="57">
        <f>+ROUND(Q$992+E992,-2)</f>
        <v>0</v>
      </c>
      <c r="G992" s="57">
        <f>+ROUND(Q$992+F992,-2)</f>
        <v>0</v>
      </c>
      <c r="H992" s="57">
        <f>+ROUND(Q$992+G992,-2)</f>
        <v>0</v>
      </c>
      <c r="I992" s="57">
        <f>+ROUND(Q$992+H992,-2)</f>
        <v>0</v>
      </c>
      <c r="J992" s="57">
        <f>+ROUND(Q$992+I992,-2)</f>
        <v>0</v>
      </c>
      <c r="K992" s="57">
        <f>+ROUND(Q$992+J992,-2)</f>
        <v>0</v>
      </c>
      <c r="L992" s="57">
        <f>+ROUND(Q$992+K992,-2)</f>
        <v>0</v>
      </c>
      <c r="M992" s="57">
        <f>+ROUND(Q$992+L992,-2)</f>
        <v>0</v>
      </c>
      <c r="N992" s="57">
        <f>+ROUND(Q$992+M992,-2)</f>
        <v>0</v>
      </c>
      <c r="O992" s="63">
        <f>+ROUND(Q$992+N992,-2)</f>
        <v>0</v>
      </c>
      <c r="P992" s="65">
        <f t="shared" si="263"/>
        <v>0</v>
      </c>
      <c r="Q992" s="148">
        <f t="shared" si="265"/>
        <v>0</v>
      </c>
      <c r="S992" s="65">
        <f t="shared" si="258"/>
        <v>0</v>
      </c>
      <c r="T992" s="134"/>
    </row>
    <row r="993" ht="24.75" customHeight="1" outlineLevel="1" spans="1:20">
      <c r="A993" s="19">
        <v>51502</v>
      </c>
      <c r="B993" s="20">
        <v>5152012</v>
      </c>
      <c r="C993" s="21" t="s">
        <v>875</v>
      </c>
      <c r="D993" s="57">
        <v>0</v>
      </c>
      <c r="E993" s="57">
        <v>0</v>
      </c>
      <c r="F993" s="57">
        <f>+ROUND(Q$993+E993,-2)</f>
        <v>0</v>
      </c>
      <c r="G993" s="57">
        <f>+ROUND(Q$993+F993,-2)</f>
        <v>0</v>
      </c>
      <c r="H993" s="57">
        <f>+ROUND(Q$993+G993,-2)</f>
        <v>0</v>
      </c>
      <c r="I993" s="57">
        <f>+ROUND(Q$993+H993,-2)</f>
        <v>0</v>
      </c>
      <c r="J993" s="57">
        <f>+ROUND(Q$993+I993,-2)</f>
        <v>0</v>
      </c>
      <c r="K993" s="57">
        <f>+ROUND(Q$993+J993,-2)</f>
        <v>0</v>
      </c>
      <c r="L993" s="57">
        <f>+ROUND(Q$993+K993,-2)</f>
        <v>0</v>
      </c>
      <c r="M993" s="57">
        <f>+ROUND(Q$993+L993,-2)</f>
        <v>0</v>
      </c>
      <c r="N993" s="57">
        <f>+ROUND(Q$993+M993,-2)</f>
        <v>0</v>
      </c>
      <c r="O993" s="63">
        <f>+ROUND(Q$993+N993,-2)</f>
        <v>0</v>
      </c>
      <c r="P993" s="65">
        <f t="shared" si="263"/>
        <v>0</v>
      </c>
      <c r="Q993" s="148">
        <f t="shared" si="265"/>
        <v>0</v>
      </c>
      <c r="S993" s="65">
        <f t="shared" si="258"/>
        <v>0</v>
      </c>
      <c r="T993" s="134"/>
    </row>
    <row r="994" ht="24.75" customHeight="1" outlineLevel="1" spans="1:20">
      <c r="A994" s="19">
        <v>51503</v>
      </c>
      <c r="B994" s="20">
        <v>5152013</v>
      </c>
      <c r="C994" s="21" t="s">
        <v>876</v>
      </c>
      <c r="D994" s="57">
        <v>0</v>
      </c>
      <c r="E994" s="57">
        <v>0</v>
      </c>
      <c r="F994" s="57">
        <f>+ROUND(Q$994+E994,-2)</f>
        <v>0</v>
      </c>
      <c r="G994" s="57">
        <f>+ROUND(Q$994+F994,-2)</f>
        <v>0</v>
      </c>
      <c r="H994" s="57">
        <f>+ROUND(Q$994+G994,-2)</f>
        <v>0</v>
      </c>
      <c r="I994" s="57">
        <f>+ROUND(Q$994+H994,-2)</f>
        <v>0</v>
      </c>
      <c r="J994" s="57">
        <f>+ROUND(Q$994+I994,-2)</f>
        <v>0</v>
      </c>
      <c r="K994" s="57">
        <f>+ROUND(Q$994+J994,-2)</f>
        <v>0</v>
      </c>
      <c r="L994" s="57">
        <f>+ROUND(Q$994+K994,-2)</f>
        <v>0</v>
      </c>
      <c r="M994" s="57">
        <f>+ROUND(Q$994+L994,-2)</f>
        <v>0</v>
      </c>
      <c r="N994" s="57">
        <f>+ROUND(Q$994+M994,-2)</f>
        <v>0</v>
      </c>
      <c r="O994" s="63">
        <f>+ROUND(Q$994+N994,-2)</f>
        <v>0</v>
      </c>
      <c r="P994" s="65">
        <f t="shared" si="263"/>
        <v>0</v>
      </c>
      <c r="Q994" s="148">
        <f t="shared" si="265"/>
        <v>0</v>
      </c>
      <c r="S994" s="65">
        <f t="shared" si="258"/>
        <v>0</v>
      </c>
      <c r="T994" s="134"/>
    </row>
    <row r="995" ht="24.75" customHeight="1" outlineLevel="1" spans="1:20">
      <c r="A995" s="19">
        <v>51504</v>
      </c>
      <c r="B995" s="20">
        <v>5152014</v>
      </c>
      <c r="C995" s="21" t="s">
        <v>877</v>
      </c>
      <c r="D995" s="57">
        <v>0</v>
      </c>
      <c r="E995" s="57">
        <v>0</v>
      </c>
      <c r="F995" s="57">
        <f>+ROUND(Q$995+E995,-2)</f>
        <v>0</v>
      </c>
      <c r="G995" s="57">
        <f>+ROUND(Q$995+F995,-2)</f>
        <v>0</v>
      </c>
      <c r="H995" s="57">
        <f>+ROUND(Q$995+G995,-2)</f>
        <v>0</v>
      </c>
      <c r="I995" s="57">
        <f>+ROUND(Q$995+H995,-2)</f>
        <v>0</v>
      </c>
      <c r="J995" s="57">
        <f>+ROUND(Q$995+I995,-2)</f>
        <v>0</v>
      </c>
      <c r="K995" s="57">
        <f>+ROUND(Q$995+J995,-2)</f>
        <v>0</v>
      </c>
      <c r="L995" s="57">
        <f>+ROUND(Q$995+K995,-2)</f>
        <v>0</v>
      </c>
      <c r="M995" s="57">
        <f>+ROUND(Q$995+L995,-2)</f>
        <v>0</v>
      </c>
      <c r="N995" s="57">
        <f>+ROUND(Q$995+M995,-2)</f>
        <v>0</v>
      </c>
      <c r="O995" s="63">
        <f>+ROUND(Q$995+N995,-2)</f>
        <v>0</v>
      </c>
      <c r="P995" s="65">
        <f t="shared" si="263"/>
        <v>0</v>
      </c>
      <c r="Q995" s="148">
        <f t="shared" si="265"/>
        <v>0</v>
      </c>
      <c r="S995" s="65">
        <f t="shared" si="258"/>
        <v>0</v>
      </c>
      <c r="T995" s="134"/>
    </row>
    <row r="996" ht="24.75" customHeight="1" outlineLevel="1" spans="1:20">
      <c r="A996" s="19">
        <v>51505</v>
      </c>
      <c r="B996" s="20">
        <v>5152015</v>
      </c>
      <c r="C996" s="21" t="s">
        <v>878</v>
      </c>
      <c r="D996" s="57">
        <v>0</v>
      </c>
      <c r="E996" s="57">
        <v>0</v>
      </c>
      <c r="F996" s="57">
        <f>+ROUND(Q$996+E996,-2)</f>
        <v>0</v>
      </c>
      <c r="G996" s="57">
        <f>+ROUND(Q$996+F996,-2)</f>
        <v>0</v>
      </c>
      <c r="H996" s="57">
        <f>+ROUND(Q$996+G996,-2)</f>
        <v>0</v>
      </c>
      <c r="I996" s="57">
        <f>+ROUND(Q$996+H996,-2)</f>
        <v>0</v>
      </c>
      <c r="J996" s="57">
        <f>+ROUND(Q$996+I996,-2)</f>
        <v>0</v>
      </c>
      <c r="K996" s="57">
        <f>+ROUND(Q$996+J996,-2)</f>
        <v>0</v>
      </c>
      <c r="L996" s="57">
        <f>+ROUND(Q$996+K996,-2)</f>
        <v>0</v>
      </c>
      <c r="M996" s="57">
        <f>+ROUND(Q$996+L996,-2)</f>
        <v>0</v>
      </c>
      <c r="N996" s="57">
        <f>+ROUND(Q$996+M996,-2)</f>
        <v>0</v>
      </c>
      <c r="O996" s="63">
        <f>+ROUND(Q$996+N996,-2)</f>
        <v>0</v>
      </c>
      <c r="P996" s="65">
        <f t="shared" si="263"/>
        <v>0</v>
      </c>
      <c r="Q996" s="148">
        <f t="shared" si="265"/>
        <v>0</v>
      </c>
      <c r="S996" s="65">
        <f t="shared" si="258"/>
        <v>0</v>
      </c>
      <c r="T996" s="134"/>
    </row>
    <row r="997" ht="24.75" customHeight="1" outlineLevel="1" spans="1:20">
      <c r="A997" s="19">
        <v>51506</v>
      </c>
      <c r="B997" s="20">
        <v>5152016</v>
      </c>
      <c r="C997" s="21" t="s">
        <v>879</v>
      </c>
      <c r="D997" s="57">
        <v>0</v>
      </c>
      <c r="E997" s="57">
        <v>0</v>
      </c>
      <c r="F997" s="57">
        <f>+ROUND(Q$997+E997,-2)</f>
        <v>0</v>
      </c>
      <c r="G997" s="57">
        <f>+ROUND(Q$997+F997,-2)</f>
        <v>0</v>
      </c>
      <c r="H997" s="57">
        <f>+ROUND(Q$997+G997,-2)</f>
        <v>0</v>
      </c>
      <c r="I997" s="57">
        <f>+ROUND(Q$997+H997,-2)</f>
        <v>0</v>
      </c>
      <c r="J997" s="57">
        <f>+ROUND(Q$997+I997,-2)</f>
        <v>0</v>
      </c>
      <c r="K997" s="57">
        <f>+ROUND(Q$997+J997,-2)</f>
        <v>0</v>
      </c>
      <c r="L997" s="57">
        <f>+ROUND(Q$997+K997,-2)</f>
        <v>0</v>
      </c>
      <c r="M997" s="57">
        <f>+ROUND(Q$997+L997,-2)</f>
        <v>0</v>
      </c>
      <c r="N997" s="57">
        <f>+ROUND(Q$997+M997,-2)</f>
        <v>0</v>
      </c>
      <c r="O997" s="63">
        <f>+ROUND(Q$997+N997,-2)</f>
        <v>0</v>
      </c>
      <c r="P997" s="65">
        <f t="shared" si="263"/>
        <v>0</v>
      </c>
      <c r="Q997" s="148">
        <f t="shared" si="265"/>
        <v>0</v>
      </c>
      <c r="S997" s="65">
        <f t="shared" si="258"/>
        <v>0</v>
      </c>
      <c r="T997" s="134"/>
    </row>
    <row r="998" ht="24.75" customHeight="1" outlineLevel="1" spans="1:20">
      <c r="A998" s="19">
        <v>51507</v>
      </c>
      <c r="B998" s="20">
        <v>5152017</v>
      </c>
      <c r="C998" s="21" t="s">
        <v>880</v>
      </c>
      <c r="D998" s="57">
        <v>0</v>
      </c>
      <c r="E998" s="57">
        <v>0</v>
      </c>
      <c r="F998" s="57">
        <f>+ROUND(Q$998+E998,-2)</f>
        <v>0</v>
      </c>
      <c r="G998" s="57">
        <f>+ROUND(Q$998+F998,-2)</f>
        <v>0</v>
      </c>
      <c r="H998" s="57">
        <f>+ROUND(Q$998+G998,-2)</f>
        <v>0</v>
      </c>
      <c r="I998" s="57">
        <f>+ROUND(Q$998+H998,-2)</f>
        <v>0</v>
      </c>
      <c r="J998" s="57">
        <f>+ROUND(Q$998+I998,-2)</f>
        <v>0</v>
      </c>
      <c r="K998" s="57">
        <f>+ROUND(Q$998+J998,-2)</f>
        <v>0</v>
      </c>
      <c r="L998" s="57">
        <f>+ROUND(Q$998+K998,-2)</f>
        <v>0</v>
      </c>
      <c r="M998" s="57">
        <f>+ROUND(Q$998+L998,-2)</f>
        <v>0</v>
      </c>
      <c r="N998" s="57">
        <f>+ROUND(Q$998+M998,-2)</f>
        <v>0</v>
      </c>
      <c r="O998" s="63">
        <f>+ROUND(Q$998+N998,-2)</f>
        <v>0</v>
      </c>
      <c r="P998" s="65">
        <f t="shared" si="263"/>
        <v>0</v>
      </c>
      <c r="Q998" s="148">
        <f t="shared" si="265"/>
        <v>0</v>
      </c>
      <c r="S998" s="65">
        <f t="shared" si="258"/>
        <v>0</v>
      </c>
      <c r="T998" s="134"/>
    </row>
    <row r="999" ht="24.75" customHeight="1" outlineLevel="1" spans="1:20">
      <c r="A999" s="19">
        <v>51516</v>
      </c>
      <c r="B999" s="20">
        <v>5152018</v>
      </c>
      <c r="C999" s="21" t="s">
        <v>881</v>
      </c>
      <c r="D999" s="57">
        <v>0</v>
      </c>
      <c r="E999" s="57">
        <v>0</v>
      </c>
      <c r="F999" s="57">
        <f>+ROUND(Q$999+E999,-2)</f>
        <v>0</v>
      </c>
      <c r="G999" s="57">
        <f>+ROUND(Q$999+F999,-2)</f>
        <v>0</v>
      </c>
      <c r="H999" s="57">
        <f>+ROUND(Q$999+G999,-2)</f>
        <v>0</v>
      </c>
      <c r="I999" s="57">
        <f>+ROUND(Q$999+H999,-2)</f>
        <v>0</v>
      </c>
      <c r="J999" s="57">
        <f>+ROUND(Q$999+I999,-2)</f>
        <v>0</v>
      </c>
      <c r="K999" s="57">
        <f>+ROUND(Q$999+J999,-2)</f>
        <v>0</v>
      </c>
      <c r="L999" s="57">
        <f>+ROUND(Q$999+K999,-2)</f>
        <v>0</v>
      </c>
      <c r="M999" s="57">
        <f>+ROUND(Q$999+L999,-2)</f>
        <v>0</v>
      </c>
      <c r="N999" s="57">
        <f>+ROUND(Q$999+M999,-2)</f>
        <v>0</v>
      </c>
      <c r="O999" s="63">
        <f>+ROUND(Q$999+N999,-2)</f>
        <v>0</v>
      </c>
      <c r="P999" s="65">
        <f t="shared" si="263"/>
        <v>0</v>
      </c>
      <c r="Q999" s="148">
        <f t="shared" si="265"/>
        <v>0</v>
      </c>
      <c r="S999" s="65">
        <f t="shared" si="258"/>
        <v>0</v>
      </c>
      <c r="T999" s="134"/>
    </row>
    <row r="1000" ht="24.75" customHeight="1" outlineLevel="1" spans="1:20">
      <c r="A1000" s="19">
        <v>51734</v>
      </c>
      <c r="B1000" s="20">
        <v>5152021</v>
      </c>
      <c r="C1000" s="21" t="s">
        <v>872</v>
      </c>
      <c r="D1000" s="57">
        <v>0</v>
      </c>
      <c r="E1000" s="57">
        <v>0</v>
      </c>
      <c r="F1000" s="57">
        <f>+ROUND(Q$1000+E1000,-2)</f>
        <v>0</v>
      </c>
      <c r="G1000" s="57">
        <f>+ROUND(Q$1000+F1000,-2)</f>
        <v>0</v>
      </c>
      <c r="H1000" s="57">
        <f>+ROUND(Q$1000+G1000,-2)</f>
        <v>0</v>
      </c>
      <c r="I1000" s="57">
        <f>+ROUND(Q$1000+H1000,-2)</f>
        <v>0</v>
      </c>
      <c r="J1000" s="57">
        <f>+ROUND(Q$1000+I1000,-2)</f>
        <v>0</v>
      </c>
      <c r="K1000" s="57">
        <f>+ROUND(Q$1000+J1000,-2)</f>
        <v>0</v>
      </c>
      <c r="L1000" s="57">
        <f>+ROUND(Q$1000+K1000,-2)</f>
        <v>0</v>
      </c>
      <c r="M1000" s="57">
        <f>+ROUND(Q$1000+L1000,-2)</f>
        <v>0</v>
      </c>
      <c r="N1000" s="57">
        <f>+ROUND(Q$1000+M1000,-2)</f>
        <v>0</v>
      </c>
      <c r="O1000" s="63">
        <f>+ROUND(Q$1000+N1000,-2)</f>
        <v>0</v>
      </c>
      <c r="P1000" s="65">
        <f t="shared" si="263"/>
        <v>0</v>
      </c>
      <c r="Q1000" s="148">
        <f t="shared" si="265"/>
        <v>0</v>
      </c>
      <c r="S1000" s="65">
        <f t="shared" si="258"/>
        <v>0</v>
      </c>
      <c r="T1000" s="134"/>
    </row>
    <row r="1001" ht="24.75" customHeight="1" outlineLevel="1" spans="1:20">
      <c r="A1001" s="19">
        <v>51517</v>
      </c>
      <c r="B1001" s="20">
        <v>5152022</v>
      </c>
      <c r="C1001" s="21" t="s">
        <v>882</v>
      </c>
      <c r="D1001" s="57">
        <v>9608.318</v>
      </c>
      <c r="E1001" s="57">
        <v>19044.859</v>
      </c>
      <c r="F1001" s="57">
        <f>+ROUND(Q$1001+E1001,-2)</f>
        <v>28600</v>
      </c>
      <c r="G1001" s="57">
        <f>+ROUND(Q$1001+F1001,-2)</f>
        <v>38100</v>
      </c>
      <c r="H1001" s="57">
        <f>+ROUND(Q$1001+G1001,-2)</f>
        <v>47600</v>
      </c>
      <c r="I1001" s="57">
        <f>+ROUND(Q$1001+H1001,-2)</f>
        <v>57100</v>
      </c>
      <c r="J1001" s="57">
        <f>+ROUND(Q$1001+I1001,-2)</f>
        <v>66600</v>
      </c>
      <c r="K1001" s="57">
        <f>+ROUND(Q$1001+J1001,-2)</f>
        <v>76100</v>
      </c>
      <c r="L1001" s="57">
        <f>+ROUND(Q$1001+K1001,-2)</f>
        <v>85600</v>
      </c>
      <c r="M1001" s="57">
        <f>+ROUND(Q$1001+L1001,-2)</f>
        <v>95100</v>
      </c>
      <c r="N1001" s="57">
        <f>+ROUND(Q$1001+M1001,-2)</f>
        <v>104600</v>
      </c>
      <c r="O1001" s="63">
        <f>+ROUND(Q$1001+N1001,-2)</f>
        <v>114100</v>
      </c>
      <c r="P1001" s="65">
        <f t="shared" si="263"/>
        <v>0</v>
      </c>
      <c r="Q1001" s="148">
        <f t="shared" si="265"/>
        <v>9522.4295</v>
      </c>
      <c r="S1001" s="65">
        <f t="shared" si="258"/>
        <v>0</v>
      </c>
      <c r="T1001" s="134"/>
    </row>
    <row r="1002" ht="24.75" customHeight="1" outlineLevel="1" spans="1:20">
      <c r="A1002" s="19">
        <v>51518</v>
      </c>
      <c r="B1002" s="20">
        <v>5152023</v>
      </c>
      <c r="C1002" s="21" t="s">
        <v>883</v>
      </c>
      <c r="D1002" s="57">
        <v>0</v>
      </c>
      <c r="E1002" s="57">
        <v>0</v>
      </c>
      <c r="F1002" s="57">
        <f>+ROUND(Q$1002+E1002,-2)</f>
        <v>0</v>
      </c>
      <c r="G1002" s="57">
        <f>+ROUND(Q$1002+F1002,-2)</f>
        <v>0</v>
      </c>
      <c r="H1002" s="57">
        <f>+ROUND(Q$1002+G1002,-2)</f>
        <v>0</v>
      </c>
      <c r="I1002" s="57">
        <f>+ROUND(Q$1002+H1002,-2)</f>
        <v>0</v>
      </c>
      <c r="J1002" s="57">
        <f>+ROUND(Q$1002+I1002,-2)</f>
        <v>0</v>
      </c>
      <c r="K1002" s="57">
        <f>+ROUND(Q$1002+J1002,-2)</f>
        <v>0</v>
      </c>
      <c r="L1002" s="57">
        <f>+ROUND(Q$1002+K1002,-2)</f>
        <v>0</v>
      </c>
      <c r="M1002" s="57">
        <f>+ROUND(Q$1002+L1002,-2)</f>
        <v>0</v>
      </c>
      <c r="N1002" s="57">
        <f>+ROUND(Q$1002+M1002,-2)</f>
        <v>0</v>
      </c>
      <c r="O1002" s="63">
        <f>+ROUND(Q$1002+N1002,-2)</f>
        <v>0</v>
      </c>
      <c r="P1002" s="65">
        <f t="shared" si="263"/>
        <v>0</v>
      </c>
      <c r="Q1002" s="148">
        <f t="shared" si="265"/>
        <v>0</v>
      </c>
      <c r="S1002" s="65">
        <f t="shared" si="258"/>
        <v>0</v>
      </c>
      <c r="T1002" s="134"/>
    </row>
    <row r="1003" ht="24.75" customHeight="1" outlineLevel="1" spans="1:20">
      <c r="A1003" s="19">
        <v>51521</v>
      </c>
      <c r="B1003" s="20">
        <v>5152024</v>
      </c>
      <c r="C1003" s="21" t="s">
        <v>884</v>
      </c>
      <c r="D1003" s="57">
        <v>0</v>
      </c>
      <c r="E1003" s="57">
        <v>0</v>
      </c>
      <c r="F1003" s="57">
        <f>+ROUND(Q$1003+E1003,-2)</f>
        <v>0</v>
      </c>
      <c r="G1003" s="57">
        <f>+ROUND(Q$1003+F1003,-2)</f>
        <v>0</v>
      </c>
      <c r="H1003" s="57">
        <f>+ROUND(Q$1003+G1003,-2)</f>
        <v>0</v>
      </c>
      <c r="I1003" s="57">
        <f>+ROUND(Q$1003+H1003,-2)</f>
        <v>0</v>
      </c>
      <c r="J1003" s="57">
        <f>+ROUND(Q$1003+I1003,-2)</f>
        <v>0</v>
      </c>
      <c r="K1003" s="57">
        <f>+ROUND(Q$1003+J1003,-2)</f>
        <v>0</v>
      </c>
      <c r="L1003" s="57">
        <f>+ROUND(Q$1003+K1003,-2)</f>
        <v>0</v>
      </c>
      <c r="M1003" s="57">
        <f>+ROUND(Q$1003+L1003,-2)</f>
        <v>0</v>
      </c>
      <c r="N1003" s="57">
        <f>+ROUND(Q$1003+M1003,-2)</f>
        <v>0</v>
      </c>
      <c r="O1003" s="63">
        <f>+ROUND(Q$1003+N1003,-2)</f>
        <v>0</v>
      </c>
      <c r="P1003" s="65">
        <f t="shared" si="263"/>
        <v>0</v>
      </c>
      <c r="Q1003" s="148">
        <f t="shared" si="265"/>
        <v>0</v>
      </c>
      <c r="S1003" s="65">
        <f t="shared" si="258"/>
        <v>0</v>
      </c>
      <c r="T1003" s="134"/>
    </row>
    <row r="1004" ht="24.75" customHeight="1" outlineLevel="1" spans="1:20">
      <c r="A1004" s="19">
        <v>51520</v>
      </c>
      <c r="B1004" s="20">
        <v>5152025</v>
      </c>
      <c r="C1004" s="21" t="s">
        <v>885</v>
      </c>
      <c r="D1004" s="57">
        <v>0</v>
      </c>
      <c r="E1004" s="57">
        <v>0</v>
      </c>
      <c r="F1004" s="57">
        <f>+ROUND(Q$1004+E1004,-2)</f>
        <v>0</v>
      </c>
      <c r="G1004" s="57">
        <f>+ROUND(Q$1004+F1004,-2)</f>
        <v>0</v>
      </c>
      <c r="H1004" s="57">
        <f>+ROUND(Q$1004+G1004,-2)</f>
        <v>0</v>
      </c>
      <c r="I1004" s="57">
        <f>+ROUND(Q$1004+H1004,-2)</f>
        <v>0</v>
      </c>
      <c r="J1004" s="57">
        <f>+ROUND(Q$1004+I1004,-2)</f>
        <v>0</v>
      </c>
      <c r="K1004" s="57">
        <f>+ROUND(Q$1004+J1004,-2)</f>
        <v>0</v>
      </c>
      <c r="L1004" s="57">
        <f>+ROUND(Q$1004+K1004,-2)</f>
        <v>0</v>
      </c>
      <c r="M1004" s="57">
        <f>+ROUND(Q$1004+L1004,-2)</f>
        <v>0</v>
      </c>
      <c r="N1004" s="57">
        <f>+ROUND(Q$1004+M1004,-2)</f>
        <v>0</v>
      </c>
      <c r="O1004" s="63">
        <f>+ROUND(Q$1004+N1004,-2)</f>
        <v>0</v>
      </c>
      <c r="P1004" s="65">
        <f t="shared" si="263"/>
        <v>0</v>
      </c>
      <c r="Q1004" s="148">
        <f t="shared" si="265"/>
        <v>0</v>
      </c>
      <c r="S1004" s="65">
        <f t="shared" si="258"/>
        <v>0</v>
      </c>
      <c r="T1004" s="134"/>
    </row>
    <row r="1005" ht="24.75" customHeight="1" outlineLevel="1" spans="1:20">
      <c r="A1005" s="19">
        <v>51519</v>
      </c>
      <c r="B1005" s="20">
        <v>5152019</v>
      </c>
      <c r="C1005" s="21" t="s">
        <v>886</v>
      </c>
      <c r="D1005" s="57">
        <v>0</v>
      </c>
      <c r="E1005" s="57">
        <v>0</v>
      </c>
      <c r="F1005" s="57">
        <f>+ROUND(Q$1005+E1005,-2)</f>
        <v>0</v>
      </c>
      <c r="G1005" s="57">
        <f>+ROUND(Q$1005+F1005,-2)</f>
        <v>0</v>
      </c>
      <c r="H1005" s="57">
        <f>+ROUND(Q$1005+G1005,-2)</f>
        <v>0</v>
      </c>
      <c r="I1005" s="57">
        <f>+ROUND(Q$1005+H1005,-2)</f>
        <v>0</v>
      </c>
      <c r="J1005" s="57">
        <f>+ROUND(Q$1005+I1005,-2)</f>
        <v>0</v>
      </c>
      <c r="K1005" s="57">
        <f>+ROUND(Q$1005+J1005,-2)</f>
        <v>0</v>
      </c>
      <c r="L1005" s="57">
        <f>+ROUND(Q$1005+K1005,-2)</f>
        <v>0</v>
      </c>
      <c r="M1005" s="57">
        <f>+ROUND(Q$1005+L1005,-2)</f>
        <v>0</v>
      </c>
      <c r="N1005" s="57">
        <f>+ROUND(Q$1005+M1005,-2)</f>
        <v>0</v>
      </c>
      <c r="O1005" s="63">
        <f>+ROUND(Q$1005+N1005,-2)</f>
        <v>0</v>
      </c>
      <c r="P1005" s="65">
        <f t="shared" si="263"/>
        <v>0</v>
      </c>
      <c r="Q1005" s="148">
        <f t="shared" si="265"/>
        <v>0</v>
      </c>
      <c r="S1005" s="65">
        <f t="shared" si="258"/>
        <v>0</v>
      </c>
      <c r="T1005" s="134"/>
    </row>
    <row r="1006" ht="24.75" customHeight="1" outlineLevel="1" spans="1:20">
      <c r="A1006" s="19"/>
      <c r="B1006" s="20">
        <v>5190000</v>
      </c>
      <c r="C1006" s="21" t="s">
        <v>887</v>
      </c>
      <c r="D1006" s="57">
        <f t="shared" ref="D1006:O1006" si="270">+D1007+D1008+D1011+D1013+D1015</f>
        <v>1203114.852</v>
      </c>
      <c r="E1006" s="57">
        <f t="shared" si="270"/>
        <v>2475599.001</v>
      </c>
      <c r="F1006" s="57" t="e">
        <f t="shared" si="270"/>
        <v>#REF!</v>
      </c>
      <c r="G1006" s="57" t="e">
        <f t="shared" si="270"/>
        <v>#REF!</v>
      </c>
      <c r="H1006" s="57" t="e">
        <f t="shared" si="270"/>
        <v>#REF!</v>
      </c>
      <c r="I1006" s="57" t="e">
        <f t="shared" si="270"/>
        <v>#REF!</v>
      </c>
      <c r="J1006" s="57" t="e">
        <f t="shared" si="270"/>
        <v>#REF!</v>
      </c>
      <c r="K1006" s="57" t="e">
        <f t="shared" si="270"/>
        <v>#REF!</v>
      </c>
      <c r="L1006" s="57" t="e">
        <f t="shared" si="270"/>
        <v>#REF!</v>
      </c>
      <c r="M1006" s="57" t="e">
        <f t="shared" si="270"/>
        <v>#REF!</v>
      </c>
      <c r="N1006" s="57" t="e">
        <f t="shared" si="270"/>
        <v>#REF!</v>
      </c>
      <c r="O1006" s="63" t="e">
        <f t="shared" si="270"/>
        <v>#REF!</v>
      </c>
      <c r="P1006" s="65" t="e">
        <f t="shared" si="263"/>
        <v>#REF!</v>
      </c>
      <c r="Q1006" s="148">
        <f t="shared" si="265"/>
        <v>1237799.5005</v>
      </c>
      <c r="S1006" s="65" t="e">
        <f t="shared" si="258"/>
        <v>#REF!</v>
      </c>
      <c r="T1006" s="134"/>
    </row>
    <row r="1007" ht="24.75" customHeight="1" outlineLevel="1" spans="1:20">
      <c r="A1007" s="19"/>
      <c r="B1007" s="20">
        <v>5191000</v>
      </c>
      <c r="C1007" s="21" t="s">
        <v>853</v>
      </c>
      <c r="D1007" s="57">
        <v>0</v>
      </c>
      <c r="E1007" s="57">
        <v>0</v>
      </c>
      <c r="F1007" s="57">
        <f>+ROUND(Q$1007+E1007,-2)</f>
        <v>0</v>
      </c>
      <c r="G1007" s="57">
        <f>+ROUND(Q$1007+F1007,-2)</f>
        <v>0</v>
      </c>
      <c r="H1007" s="57">
        <f>+ROUND(Q$1007+G1007,-2)</f>
        <v>0</v>
      </c>
      <c r="I1007" s="57">
        <f>+ROUND(Q$1007+H1007,-2)</f>
        <v>0</v>
      </c>
      <c r="J1007" s="57">
        <f>+ROUND(Q$1007+I1007,-2)</f>
        <v>0</v>
      </c>
      <c r="K1007" s="57">
        <f>+ROUND(Q$1007+J1007,-2)</f>
        <v>0</v>
      </c>
      <c r="L1007" s="57">
        <f>+ROUND(Q$1007+K1007,-2)</f>
        <v>0</v>
      </c>
      <c r="M1007" s="57">
        <f>+ROUND(Q$1007+L1007,-2)</f>
        <v>0</v>
      </c>
      <c r="N1007" s="57">
        <f>+ROUND(Q$1007+M1007,-2)</f>
        <v>0</v>
      </c>
      <c r="O1007" s="63">
        <f>+ROUND(Q$1007+N1007,-2)</f>
        <v>0</v>
      </c>
      <c r="P1007" s="65">
        <f t="shared" si="263"/>
        <v>0</v>
      </c>
      <c r="Q1007" s="148">
        <f t="shared" si="265"/>
        <v>0</v>
      </c>
      <c r="S1007" s="65">
        <f t="shared" si="258"/>
        <v>0</v>
      </c>
      <c r="T1007" s="134"/>
    </row>
    <row r="1008" ht="24.75" customHeight="1" outlineLevel="1" spans="1:20">
      <c r="A1008" s="19"/>
      <c r="B1008" s="20">
        <v>5192000</v>
      </c>
      <c r="C1008" s="21" t="s">
        <v>854</v>
      </c>
      <c r="D1008" s="57">
        <f t="shared" ref="D1008:O1008" si="271">+D1009+D1010</f>
        <v>0</v>
      </c>
      <c r="E1008" s="57">
        <f t="shared" si="271"/>
        <v>0</v>
      </c>
      <c r="F1008" s="57">
        <f t="shared" si="271"/>
        <v>0</v>
      </c>
      <c r="G1008" s="57">
        <f t="shared" si="271"/>
        <v>0</v>
      </c>
      <c r="H1008" s="57">
        <f t="shared" si="271"/>
        <v>0</v>
      </c>
      <c r="I1008" s="57">
        <f t="shared" si="271"/>
        <v>0</v>
      </c>
      <c r="J1008" s="57">
        <f t="shared" si="271"/>
        <v>0</v>
      </c>
      <c r="K1008" s="57">
        <f t="shared" si="271"/>
        <v>0</v>
      </c>
      <c r="L1008" s="57">
        <f t="shared" si="271"/>
        <v>0</v>
      </c>
      <c r="M1008" s="57">
        <f t="shared" si="271"/>
        <v>0</v>
      </c>
      <c r="N1008" s="57">
        <f t="shared" si="271"/>
        <v>0</v>
      </c>
      <c r="O1008" s="63">
        <f t="shared" si="271"/>
        <v>0</v>
      </c>
      <c r="P1008" s="65">
        <f t="shared" si="263"/>
        <v>0</v>
      </c>
      <c r="Q1008" s="148">
        <f t="shared" si="265"/>
        <v>0</v>
      </c>
      <c r="S1008" s="65">
        <f t="shared" si="258"/>
        <v>0</v>
      </c>
      <c r="T1008" s="134"/>
    </row>
    <row r="1009" ht="24.75" customHeight="1" outlineLevel="1" spans="1:20">
      <c r="A1009" s="19">
        <v>51399</v>
      </c>
      <c r="B1009" s="20">
        <v>5192019</v>
      </c>
      <c r="C1009" s="21" t="s">
        <v>888</v>
      </c>
      <c r="D1009" s="57">
        <v>0</v>
      </c>
      <c r="E1009" s="57">
        <v>0</v>
      </c>
      <c r="F1009" s="57">
        <f>+ROUND(Q$1009+E1009,-2)</f>
        <v>0</v>
      </c>
      <c r="G1009" s="57">
        <f>+ROUND(Q$1009+F1009,-2)</f>
        <v>0</v>
      </c>
      <c r="H1009" s="57">
        <f>+ROUND(Q$1009+G1009,-2)</f>
        <v>0</v>
      </c>
      <c r="I1009" s="57">
        <f>+ROUND(Q$1009+H1009,-2)</f>
        <v>0</v>
      </c>
      <c r="J1009" s="57">
        <f>+ROUND(Q$1009+I1009,-2)</f>
        <v>0</v>
      </c>
      <c r="K1009" s="57">
        <f>+ROUND(Q$1009+J1009,-2)</f>
        <v>0</v>
      </c>
      <c r="L1009" s="57">
        <f>+ROUND(Q$1009+K1009,-2)</f>
        <v>0</v>
      </c>
      <c r="M1009" s="57">
        <f>+ROUND(Q$1009+L1009,-2)</f>
        <v>0</v>
      </c>
      <c r="N1009" s="57">
        <f>+ROUND(Q$1009+M1009,-2)</f>
        <v>0</v>
      </c>
      <c r="O1009" s="63">
        <f>+ROUND(Q$1009+N1009,-2)</f>
        <v>0</v>
      </c>
      <c r="P1009" s="65">
        <f t="shared" si="263"/>
        <v>0</v>
      </c>
      <c r="Q1009" s="148">
        <f t="shared" si="265"/>
        <v>0</v>
      </c>
      <c r="S1009" s="65">
        <f t="shared" si="258"/>
        <v>0</v>
      </c>
      <c r="T1009" s="134"/>
    </row>
    <row r="1010" ht="24.75" customHeight="1" outlineLevel="1" spans="1:20">
      <c r="A1010" s="19">
        <v>51729</v>
      </c>
      <c r="B1010" s="20">
        <v>5192029</v>
      </c>
      <c r="C1010" s="21" t="s">
        <v>889</v>
      </c>
      <c r="D1010" s="57">
        <v>0</v>
      </c>
      <c r="E1010" s="57">
        <v>0</v>
      </c>
      <c r="F1010" s="57">
        <f>+ROUND(Q$1010+E1010,-2)</f>
        <v>0</v>
      </c>
      <c r="G1010" s="57">
        <f>+ROUND(Q$1010+F1010,-2)</f>
        <v>0</v>
      </c>
      <c r="H1010" s="57">
        <f>+ROUND(Q$1010+G1010,-2)</f>
        <v>0</v>
      </c>
      <c r="I1010" s="57">
        <f>+ROUND(Q$1010+H1010,-2)</f>
        <v>0</v>
      </c>
      <c r="J1010" s="57">
        <f>+ROUND(Q$1010+I1010,-2)</f>
        <v>0</v>
      </c>
      <c r="K1010" s="57">
        <f>+ROUND(Q$1010+J1010,-2)</f>
        <v>0</v>
      </c>
      <c r="L1010" s="57">
        <f>+ROUND(Q$1010+K1010,-2)</f>
        <v>0</v>
      </c>
      <c r="M1010" s="57">
        <f>+ROUND(Q$1010+L1010,-2)</f>
        <v>0</v>
      </c>
      <c r="N1010" s="57">
        <f>+ROUND(Q$1010+M1010,-2)</f>
        <v>0</v>
      </c>
      <c r="O1010" s="63">
        <f>+ROUND(Q$1010+N1010,-2)</f>
        <v>0</v>
      </c>
      <c r="P1010" s="65">
        <f t="shared" si="263"/>
        <v>0</v>
      </c>
      <c r="Q1010" s="148">
        <f t="shared" si="265"/>
        <v>0</v>
      </c>
      <c r="S1010" s="65">
        <f t="shared" si="258"/>
        <v>0</v>
      </c>
      <c r="T1010" s="134"/>
    </row>
    <row r="1011" ht="24.75" customHeight="1" outlineLevel="1" spans="1:20">
      <c r="A1011" s="19"/>
      <c r="B1011" s="20">
        <v>5193000</v>
      </c>
      <c r="C1011" s="21" t="s">
        <v>859</v>
      </c>
      <c r="D1011" s="57">
        <f t="shared" ref="D1011:O1011" si="272">+D1012</f>
        <v>0</v>
      </c>
      <c r="E1011" s="57">
        <f t="shared" si="272"/>
        <v>0</v>
      </c>
      <c r="F1011" s="57">
        <f t="shared" si="272"/>
        <v>0</v>
      </c>
      <c r="G1011" s="57">
        <f t="shared" si="272"/>
        <v>0</v>
      </c>
      <c r="H1011" s="57">
        <f t="shared" si="272"/>
        <v>0</v>
      </c>
      <c r="I1011" s="57">
        <f t="shared" si="272"/>
        <v>0</v>
      </c>
      <c r="J1011" s="57">
        <f t="shared" si="272"/>
        <v>0</v>
      </c>
      <c r="K1011" s="57">
        <f t="shared" si="272"/>
        <v>0</v>
      </c>
      <c r="L1011" s="57">
        <f t="shared" si="272"/>
        <v>0</v>
      </c>
      <c r="M1011" s="57">
        <f t="shared" si="272"/>
        <v>0</v>
      </c>
      <c r="N1011" s="57">
        <f t="shared" si="272"/>
        <v>0</v>
      </c>
      <c r="O1011" s="63">
        <f t="shared" si="272"/>
        <v>0</v>
      </c>
      <c r="P1011" s="65">
        <f t="shared" si="263"/>
        <v>0</v>
      </c>
      <c r="Q1011" s="148">
        <f t="shared" si="265"/>
        <v>0</v>
      </c>
      <c r="S1011" s="65">
        <f t="shared" si="258"/>
        <v>0</v>
      </c>
      <c r="T1011" s="134"/>
    </row>
    <row r="1012" ht="24.75" customHeight="1" outlineLevel="1" spans="1:20">
      <c r="A1012" s="19">
        <v>51739</v>
      </c>
      <c r="B1012" s="20">
        <v>5193019</v>
      </c>
      <c r="C1012" s="21" t="s">
        <v>889</v>
      </c>
      <c r="D1012" s="57">
        <v>0</v>
      </c>
      <c r="E1012" s="57">
        <v>0</v>
      </c>
      <c r="F1012" s="57">
        <f>+ROUND(Q$1012+E1012,-2)</f>
        <v>0</v>
      </c>
      <c r="G1012" s="57">
        <f>+ROUND(Q$1012+F1012,-2)</f>
        <v>0</v>
      </c>
      <c r="H1012" s="57">
        <f>+ROUND(Q$1012+G1012,-2)</f>
        <v>0</v>
      </c>
      <c r="I1012" s="57">
        <f>+ROUND(Q$1012+H1012,-2)</f>
        <v>0</v>
      </c>
      <c r="J1012" s="57">
        <f>+ROUND(Q$1012+I1012,-2)</f>
        <v>0</v>
      </c>
      <c r="K1012" s="57">
        <f>+ROUND(Q$1012+J1012,-2)</f>
        <v>0</v>
      </c>
      <c r="L1012" s="57">
        <f>+ROUND(Q$1012+K1012,-2)</f>
        <v>0</v>
      </c>
      <c r="M1012" s="57">
        <f>+ROUND(Q$1012+L1012,-2)</f>
        <v>0</v>
      </c>
      <c r="N1012" s="57">
        <f>+ROUND(Q$1012+M1012,-2)</f>
        <v>0</v>
      </c>
      <c r="O1012" s="63">
        <f>+ROUND(Q$1012+N1012,-2)</f>
        <v>0</v>
      </c>
      <c r="P1012" s="65">
        <f t="shared" si="263"/>
        <v>0</v>
      </c>
      <c r="Q1012" s="148">
        <f t="shared" si="265"/>
        <v>0</v>
      </c>
      <c r="S1012" s="65">
        <f t="shared" si="258"/>
        <v>0</v>
      </c>
      <c r="T1012" s="134"/>
    </row>
    <row r="1013" ht="24.75" customHeight="1" outlineLevel="1" spans="1:20">
      <c r="A1013" s="19"/>
      <c r="B1013" s="20">
        <v>5194000</v>
      </c>
      <c r="C1013" s="21" t="s">
        <v>890</v>
      </c>
      <c r="D1013" s="57">
        <f t="shared" ref="D1013:O1013" si="273">+D1014</f>
        <v>0</v>
      </c>
      <c r="E1013" s="57">
        <f t="shared" si="273"/>
        <v>0</v>
      </c>
      <c r="F1013" s="57">
        <f t="shared" si="273"/>
        <v>0</v>
      </c>
      <c r="G1013" s="57">
        <f t="shared" si="273"/>
        <v>0</v>
      </c>
      <c r="H1013" s="57">
        <f t="shared" si="273"/>
        <v>0</v>
      </c>
      <c r="I1013" s="57">
        <f t="shared" si="273"/>
        <v>0</v>
      </c>
      <c r="J1013" s="57">
        <f t="shared" si="273"/>
        <v>0</v>
      </c>
      <c r="K1013" s="57">
        <f t="shared" si="273"/>
        <v>0</v>
      </c>
      <c r="L1013" s="57">
        <f t="shared" si="273"/>
        <v>0</v>
      </c>
      <c r="M1013" s="57">
        <f t="shared" si="273"/>
        <v>0</v>
      </c>
      <c r="N1013" s="57">
        <f t="shared" si="273"/>
        <v>0</v>
      </c>
      <c r="O1013" s="63">
        <f t="shared" si="273"/>
        <v>0</v>
      </c>
      <c r="P1013" s="65">
        <f t="shared" si="263"/>
        <v>0</v>
      </c>
      <c r="Q1013" s="148">
        <f t="shared" si="265"/>
        <v>0</v>
      </c>
      <c r="S1013" s="65">
        <f t="shared" si="258"/>
        <v>0</v>
      </c>
      <c r="T1013" s="134"/>
    </row>
    <row r="1014" ht="24.75" customHeight="1" outlineLevel="1" spans="1:20">
      <c r="A1014" s="19">
        <v>51710</v>
      </c>
      <c r="B1014" s="20">
        <v>5194011</v>
      </c>
      <c r="C1014" s="21" t="s">
        <v>891</v>
      </c>
      <c r="D1014" s="57">
        <v>0</v>
      </c>
      <c r="E1014" s="57">
        <v>0</v>
      </c>
      <c r="F1014" s="57">
        <f>+ROUND(Q$1014+E1014,-2)</f>
        <v>0</v>
      </c>
      <c r="G1014" s="57">
        <f>+ROUND(Q$1014+F1014,-2)</f>
        <v>0</v>
      </c>
      <c r="H1014" s="57">
        <f>+ROUND(Q$1014+G1014,-2)</f>
        <v>0</v>
      </c>
      <c r="I1014" s="57">
        <f>+ROUND(Q$1014+H1014,-2)</f>
        <v>0</v>
      </c>
      <c r="J1014" s="57">
        <f>+ROUND(Q$1014+I1014,-2)</f>
        <v>0</v>
      </c>
      <c r="K1014" s="57">
        <f>+ROUND(Q$1014+J1014,-2)</f>
        <v>0</v>
      </c>
      <c r="L1014" s="57">
        <f>+ROUND(Q$1014+K1014,-2)</f>
        <v>0</v>
      </c>
      <c r="M1014" s="57">
        <f>+ROUND(Q$1014+L1014,-2)</f>
        <v>0</v>
      </c>
      <c r="N1014" s="57">
        <f>+ROUND(Q$1014+M1014,-2)</f>
        <v>0</v>
      </c>
      <c r="O1014" s="63">
        <f>+ROUND(Q$1014+N1014,-2)</f>
        <v>0</v>
      </c>
      <c r="P1014" s="65">
        <f t="shared" si="263"/>
        <v>0</v>
      </c>
      <c r="Q1014" s="148">
        <f t="shared" si="265"/>
        <v>0</v>
      </c>
      <c r="S1014" s="65">
        <f t="shared" si="258"/>
        <v>0</v>
      </c>
      <c r="T1014" s="134"/>
    </row>
    <row r="1015" ht="24.75" customHeight="1" outlineLevel="1" spans="1:20">
      <c r="A1015" s="19"/>
      <c r="B1015" s="20">
        <v>5195000</v>
      </c>
      <c r="C1015" s="21" t="s">
        <v>892</v>
      </c>
      <c r="D1015" s="57">
        <f t="shared" ref="D1015:O1015" si="274">+SUM(D1016:D1018)</f>
        <v>1203114.852</v>
      </c>
      <c r="E1015" s="57">
        <f t="shared" si="274"/>
        <v>2475599.001</v>
      </c>
      <c r="F1015" s="57" t="e">
        <f t="shared" si="274"/>
        <v>#REF!</v>
      </c>
      <c r="G1015" s="57" t="e">
        <f t="shared" si="274"/>
        <v>#REF!</v>
      </c>
      <c r="H1015" s="57" t="e">
        <f t="shared" si="274"/>
        <v>#REF!</v>
      </c>
      <c r="I1015" s="57" t="e">
        <f t="shared" si="274"/>
        <v>#REF!</v>
      </c>
      <c r="J1015" s="57" t="e">
        <f t="shared" si="274"/>
        <v>#REF!</v>
      </c>
      <c r="K1015" s="57" t="e">
        <f t="shared" si="274"/>
        <v>#REF!</v>
      </c>
      <c r="L1015" s="57" t="e">
        <f t="shared" si="274"/>
        <v>#REF!</v>
      </c>
      <c r="M1015" s="57" t="e">
        <f t="shared" si="274"/>
        <v>#REF!</v>
      </c>
      <c r="N1015" s="57" t="e">
        <f t="shared" si="274"/>
        <v>#REF!</v>
      </c>
      <c r="O1015" s="63" t="e">
        <f t="shared" si="274"/>
        <v>#REF!</v>
      </c>
      <c r="P1015" s="65" t="e">
        <f t="shared" si="263"/>
        <v>#REF!</v>
      </c>
      <c r="Q1015" s="148">
        <f t="shared" si="265"/>
        <v>1237799.5005</v>
      </c>
      <c r="S1015" s="65" t="e">
        <f t="shared" si="258"/>
        <v>#REF!</v>
      </c>
      <c r="T1015" s="134"/>
    </row>
    <row r="1016" ht="24.75" customHeight="1" outlineLevel="1" spans="1:20">
      <c r="A1016" s="19">
        <v>57020</v>
      </c>
      <c r="B1016" s="20">
        <v>5195011</v>
      </c>
      <c r="C1016" s="21" t="s">
        <v>893</v>
      </c>
      <c r="D1016" s="57">
        <v>1202795.052</v>
      </c>
      <c r="E1016" s="57">
        <v>2474980.721</v>
      </c>
      <c r="F1016" s="57" t="e">
        <f>+ROUND(Q$1016+E1016,-2)</f>
        <v>#REF!</v>
      </c>
      <c r="G1016" s="57" t="e">
        <f>+ROUND(Q$1016+F1016,-2)</f>
        <v>#REF!</v>
      </c>
      <c r="H1016" s="57" t="e">
        <f>+ROUND(Q$1016+G1016,-2)</f>
        <v>#REF!</v>
      </c>
      <c r="I1016" s="57" t="e">
        <f>+ROUND(Q$1016+H1016,-2)</f>
        <v>#REF!</v>
      </c>
      <c r="J1016" s="57" t="e">
        <f>+ROUND(Q$1016+I1016,-2)</f>
        <v>#REF!</v>
      </c>
      <c r="K1016" s="57" t="e">
        <f>+ROUND(Q$1016+J1016,-2)</f>
        <v>#REF!</v>
      </c>
      <c r="L1016" s="57" t="e">
        <f>+ROUND(Q$1016+K1016,-2)</f>
        <v>#REF!</v>
      </c>
      <c r="M1016" s="57" t="e">
        <f>+ROUND(Q$1016+L1016,-2)</f>
        <v>#REF!</v>
      </c>
      <c r="N1016" s="57" t="e">
        <f>+ROUND(Q$1016+M1016,-2)</f>
        <v>#REF!</v>
      </c>
      <c r="O1016" s="63" t="e">
        <f>+ROUND(Q$1016+N1016,-2)</f>
        <v>#REF!</v>
      </c>
      <c r="P1016" s="65" t="e">
        <f t="shared" si="263"/>
        <v>#REF!</v>
      </c>
      <c r="Q1016" s="148" t="e">
        <f>+(E1016/2)*#REF!</f>
        <v>#REF!</v>
      </c>
      <c r="S1016" s="65" t="e">
        <f t="shared" si="258"/>
        <v>#REF!</v>
      </c>
      <c r="T1016" s="134"/>
    </row>
    <row r="1017" ht="24.75" customHeight="1" outlineLevel="1" spans="1:20">
      <c r="A1017" s="19">
        <v>57030</v>
      </c>
      <c r="B1017" s="20">
        <v>5195012</v>
      </c>
      <c r="C1017" s="21" t="s">
        <v>894</v>
      </c>
      <c r="D1017" s="57">
        <v>319.8</v>
      </c>
      <c r="E1017" s="57">
        <v>618.28</v>
      </c>
      <c r="F1017" s="57">
        <f>+ROUND(Q$1017+E1017,-2)</f>
        <v>900</v>
      </c>
      <c r="G1017" s="57">
        <f>+ROUND(Q$1017+F1017,-2)</f>
        <v>1200</v>
      </c>
      <c r="H1017" s="57">
        <f>+ROUND(Q$1017+G1017,-2)</f>
        <v>1500</v>
      </c>
      <c r="I1017" s="57">
        <f>+ROUND(Q$1017+H1017,-2)</f>
        <v>1800</v>
      </c>
      <c r="J1017" s="57">
        <f>+ROUND(Q$1017+I1017,-2)</f>
        <v>2100</v>
      </c>
      <c r="K1017" s="57">
        <f>+ROUND(Q$1017+J1017,-2)</f>
        <v>2400</v>
      </c>
      <c r="L1017" s="57">
        <f>+ROUND(Q$1017+K1017,-2)</f>
        <v>2700</v>
      </c>
      <c r="M1017" s="57">
        <f>+ROUND(Q$1017+L1017,-2)</f>
        <v>3000</v>
      </c>
      <c r="N1017" s="57">
        <f>+ROUND(Q$1017+M1017,-2)</f>
        <v>3300</v>
      </c>
      <c r="O1017" s="63">
        <f>+ROUND(Q$1017+N1017,-2)</f>
        <v>3600</v>
      </c>
      <c r="P1017" s="65">
        <f t="shared" si="263"/>
        <v>0</v>
      </c>
      <c r="Q1017" s="148">
        <f>+E1017/2</f>
        <v>309.14</v>
      </c>
      <c r="S1017" s="65">
        <f t="shared" si="258"/>
        <v>0</v>
      </c>
      <c r="T1017" s="134"/>
    </row>
    <row r="1018" ht="24.75" customHeight="1" outlineLevel="1" spans="1:20">
      <c r="A1018" s="19">
        <v>57031</v>
      </c>
      <c r="B1018" s="20">
        <v>5195013</v>
      </c>
      <c r="C1018" s="21" t="s">
        <v>895</v>
      </c>
      <c r="D1018" s="57">
        <v>0</v>
      </c>
      <c r="E1018" s="57">
        <v>0</v>
      </c>
      <c r="F1018" s="57">
        <f>+ROUND(Q$1018+E1018,-2)</f>
        <v>0</v>
      </c>
      <c r="G1018" s="57">
        <f>+ROUND(Q$1018+F1018,-2)</f>
        <v>0</v>
      </c>
      <c r="H1018" s="57">
        <f>+ROUND(Q$1018+G1018,-2)</f>
        <v>0</v>
      </c>
      <c r="I1018" s="57">
        <f>+ROUND(Q$1018+H1018,-2)</f>
        <v>0</v>
      </c>
      <c r="J1018" s="57">
        <f>+ROUND(Q$1018+I1018,-2)</f>
        <v>0</v>
      </c>
      <c r="K1018" s="57">
        <f>+ROUND(Q$1018+J1018,-2)</f>
        <v>0</v>
      </c>
      <c r="L1018" s="57">
        <f>+ROUND(Q$1018+K1018,-2)</f>
        <v>0</v>
      </c>
      <c r="M1018" s="57">
        <f>+ROUND(Q$1018+L1018,-2)</f>
        <v>0</v>
      </c>
      <c r="N1018" s="57">
        <f>+ROUND(Q$1018+M1018,-2)</f>
        <v>0</v>
      </c>
      <c r="O1018" s="63">
        <f>+ROUND(Q$1018+N1018,-2)</f>
        <v>0</v>
      </c>
      <c r="P1018" s="65">
        <f t="shared" si="263"/>
        <v>0</v>
      </c>
      <c r="Q1018" s="148">
        <f>+E1018/2</f>
        <v>0</v>
      </c>
      <c r="S1018" s="65">
        <f t="shared" si="258"/>
        <v>0</v>
      </c>
      <c r="T1018" s="134"/>
    </row>
    <row r="1019" ht="24.75" customHeight="1" outlineLevel="1" spans="1:20">
      <c r="A1019" s="19"/>
      <c r="B1019" s="20">
        <v>5200000</v>
      </c>
      <c r="C1019" s="21" t="s">
        <v>896</v>
      </c>
      <c r="D1019" s="57">
        <f t="shared" ref="D1019:O1019" si="275">+D1020</f>
        <v>0</v>
      </c>
      <c r="E1019" s="57">
        <f t="shared" si="275"/>
        <v>0</v>
      </c>
      <c r="F1019" s="57">
        <f t="shared" si="275"/>
        <v>0</v>
      </c>
      <c r="G1019" s="57">
        <f t="shared" si="275"/>
        <v>0</v>
      </c>
      <c r="H1019" s="57">
        <f t="shared" si="275"/>
        <v>0</v>
      </c>
      <c r="I1019" s="57">
        <f t="shared" si="275"/>
        <v>0</v>
      </c>
      <c r="J1019" s="57">
        <f t="shared" si="275"/>
        <v>0</v>
      </c>
      <c r="K1019" s="57">
        <f t="shared" si="275"/>
        <v>0</v>
      </c>
      <c r="L1019" s="57">
        <f t="shared" si="275"/>
        <v>0</v>
      </c>
      <c r="M1019" s="57">
        <f t="shared" si="275"/>
        <v>0</v>
      </c>
      <c r="N1019" s="57">
        <f t="shared" si="275"/>
        <v>0</v>
      </c>
      <c r="O1019" s="63">
        <f t="shared" si="275"/>
        <v>0</v>
      </c>
      <c r="P1019" s="65">
        <f t="shared" si="263"/>
        <v>0</v>
      </c>
      <c r="Q1019" s="148">
        <f>+E1019/2</f>
        <v>0</v>
      </c>
      <c r="S1019" s="65">
        <f t="shared" si="258"/>
        <v>0</v>
      </c>
      <c r="T1019" s="134"/>
    </row>
    <row r="1020" ht="24.75" customHeight="1" outlineLevel="1" spans="1:20">
      <c r="A1020" s="72">
        <v>51741</v>
      </c>
      <c r="B1020" s="73">
        <v>5201011</v>
      </c>
      <c r="C1020" s="74" t="s">
        <v>897</v>
      </c>
      <c r="D1020" s="75">
        <v>0</v>
      </c>
      <c r="E1020" s="75">
        <v>0</v>
      </c>
      <c r="F1020" s="75">
        <f>+ROUND(Q$1020+E1020,-2)</f>
        <v>0</v>
      </c>
      <c r="G1020" s="75">
        <f>+ROUND(Q$1020+F1020,-2)</f>
        <v>0</v>
      </c>
      <c r="H1020" s="75">
        <f>+ROUND(Q$1020+G1020,-2)</f>
        <v>0</v>
      </c>
      <c r="I1020" s="75">
        <f>+ROUND(Q$1020+H1020,-2)</f>
        <v>0</v>
      </c>
      <c r="J1020" s="75">
        <f>+ROUND(Q$1020+I1020,-2)</f>
        <v>0</v>
      </c>
      <c r="K1020" s="75">
        <f>+ROUND(Q$1020+J1020,-2)</f>
        <v>0</v>
      </c>
      <c r="L1020" s="75">
        <f>+ROUND(Q$1020+K1020,-2)</f>
        <v>0</v>
      </c>
      <c r="M1020" s="75">
        <f>+ROUND(Q$1020+L1020,-2)</f>
        <v>0</v>
      </c>
      <c r="N1020" s="75">
        <f>+ROUND(Q$1020+M1020,-2)</f>
        <v>0</v>
      </c>
      <c r="O1020" s="91">
        <f>+ROUND(Q$1020+N1020,-2)</f>
        <v>0</v>
      </c>
      <c r="P1020" s="65">
        <f t="shared" si="263"/>
        <v>0</v>
      </c>
      <c r="Q1020" s="160">
        <f>+E1020/2</f>
        <v>0</v>
      </c>
      <c r="S1020" s="65">
        <f t="shared" si="258"/>
        <v>0</v>
      </c>
      <c r="T1020" s="134"/>
    </row>
    <row r="1021" ht="24.75" customHeight="1" spans="1:20">
      <c r="A1021" s="154" t="s">
        <v>898</v>
      </c>
      <c r="B1021" s="155"/>
      <c r="C1021" s="156"/>
      <c r="D1021" s="157">
        <f t="shared" ref="D1021:O1021" si="276">D1023-D1164</f>
        <v>-1953501.8</v>
      </c>
      <c r="E1021" s="157">
        <f t="shared" si="276"/>
        <v>-3208936.474</v>
      </c>
      <c r="F1021" s="157" t="e">
        <f t="shared" si="276"/>
        <v>#REF!</v>
      </c>
      <c r="G1021" s="157" t="e">
        <f t="shared" si="276"/>
        <v>#REF!</v>
      </c>
      <c r="H1021" s="157" t="e">
        <f t="shared" si="276"/>
        <v>#REF!</v>
      </c>
      <c r="I1021" s="157" t="e">
        <f t="shared" si="276"/>
        <v>#REF!</v>
      </c>
      <c r="J1021" s="157" t="e">
        <f t="shared" si="276"/>
        <v>#REF!</v>
      </c>
      <c r="K1021" s="157" t="e">
        <f t="shared" si="276"/>
        <v>#REF!</v>
      </c>
      <c r="L1021" s="157" t="e">
        <f t="shared" si="276"/>
        <v>#REF!</v>
      </c>
      <c r="M1021" s="157" t="e">
        <f t="shared" si="276"/>
        <v>#REF!</v>
      </c>
      <c r="N1021" s="157" t="e">
        <f t="shared" si="276"/>
        <v>#REF!</v>
      </c>
      <c r="O1021" s="158" t="e">
        <f t="shared" si="276"/>
        <v>#REF!</v>
      </c>
      <c r="P1021" s="65"/>
      <c r="Q1021" s="161"/>
      <c r="S1021" s="65"/>
      <c r="T1021" s="134"/>
    </row>
    <row r="1022" ht="24.75" customHeight="1" spans="1:20">
      <c r="A1022" s="15" t="s">
        <v>899</v>
      </c>
      <c r="B1022" s="80"/>
      <c r="C1022" s="81"/>
      <c r="D1022" s="82">
        <f t="shared" ref="D1022:O1022" si="277">D1023</f>
        <v>574716.395</v>
      </c>
      <c r="E1022" s="82">
        <f t="shared" si="277"/>
        <v>2200154.623</v>
      </c>
      <c r="F1022" s="82">
        <f t="shared" si="277"/>
        <v>2410600</v>
      </c>
      <c r="G1022" s="82">
        <f t="shared" si="277"/>
        <v>2621300</v>
      </c>
      <c r="H1022" s="82">
        <f t="shared" si="277"/>
        <v>2796000</v>
      </c>
      <c r="I1022" s="82">
        <f t="shared" si="277"/>
        <v>3088800</v>
      </c>
      <c r="J1022" s="82">
        <f t="shared" si="277"/>
        <v>3405300</v>
      </c>
      <c r="K1022" s="82">
        <f t="shared" si="277"/>
        <v>3507600</v>
      </c>
      <c r="L1022" s="82">
        <f t="shared" si="277"/>
        <v>3685400</v>
      </c>
      <c r="M1022" s="82">
        <f t="shared" si="277"/>
        <v>3903500</v>
      </c>
      <c r="N1022" s="82">
        <f t="shared" si="277"/>
        <v>4117100</v>
      </c>
      <c r="O1022" s="93">
        <f t="shared" si="277"/>
        <v>4216500</v>
      </c>
      <c r="P1022" s="65">
        <f t="shared" ref="P1022:P1218" si="278">IF(E1022&lt;D1022,1,0)+IF(F1022&lt;E1022,1,0)+IF(G1022&lt;F1022,1,0)+IF(H1022&lt;G1022,1,0)+IF(I1022&lt;H1022,1,0)+IF(J1022&lt;I1022,1,0)+IF(K1022&lt;J1022,1,0)+IF(L1022&lt;K1022,1,0)+IF(M1022&lt;L1022,1,0)+IF(N1022&lt;M1022,1,0)+IF(O1022&lt;N1022,1,0)</f>
        <v>0</v>
      </c>
      <c r="Q1022" s="161"/>
      <c r="S1022" s="65"/>
      <c r="T1022" s="134"/>
    </row>
    <row r="1023" ht="24.75" customHeight="1" outlineLevel="1" spans="1:20">
      <c r="A1023" s="19"/>
      <c r="B1023" s="20">
        <v>4500000</v>
      </c>
      <c r="C1023" s="21" t="s">
        <v>900</v>
      </c>
      <c r="D1023" s="57">
        <f t="shared" ref="D1023:O1023" si="279">+D1024+D1034+D1043+D1052+D1053+D1068+D1098+D1107+D1108</f>
        <v>574716.395</v>
      </c>
      <c r="E1023" s="57">
        <f t="shared" si="279"/>
        <v>2200154.623</v>
      </c>
      <c r="F1023" s="57">
        <f t="shared" si="279"/>
        <v>2410600</v>
      </c>
      <c r="G1023" s="57">
        <f t="shared" si="279"/>
        <v>2621300</v>
      </c>
      <c r="H1023" s="57">
        <f t="shared" si="279"/>
        <v>2796000</v>
      </c>
      <c r="I1023" s="57">
        <f t="shared" si="279"/>
        <v>3088800</v>
      </c>
      <c r="J1023" s="57">
        <f t="shared" si="279"/>
        <v>3405300</v>
      </c>
      <c r="K1023" s="57">
        <f t="shared" si="279"/>
        <v>3507600</v>
      </c>
      <c r="L1023" s="57">
        <f t="shared" si="279"/>
        <v>3685400</v>
      </c>
      <c r="M1023" s="57">
        <f t="shared" si="279"/>
        <v>3903500</v>
      </c>
      <c r="N1023" s="57">
        <f t="shared" si="279"/>
        <v>4117100</v>
      </c>
      <c r="O1023" s="63">
        <f t="shared" si="279"/>
        <v>4216500</v>
      </c>
      <c r="P1023" s="65">
        <f t="shared" si="278"/>
        <v>0</v>
      </c>
      <c r="Q1023" s="142" t="s">
        <v>698</v>
      </c>
      <c r="S1023" s="65"/>
      <c r="T1023" s="134"/>
    </row>
    <row r="1024" ht="24.75" customHeight="1" outlineLevel="1" spans="1:20">
      <c r="A1024" s="19">
        <v>42000</v>
      </c>
      <c r="B1024" s="20">
        <v>4510000</v>
      </c>
      <c r="C1024" s="21" t="s">
        <v>901</v>
      </c>
      <c r="D1024" s="57">
        <f t="shared" ref="D1024:O1024" si="280">+D1025+D1027</f>
        <v>0</v>
      </c>
      <c r="E1024" s="57">
        <f t="shared" si="280"/>
        <v>0</v>
      </c>
      <c r="F1024" s="57">
        <f t="shared" si="280"/>
        <v>0</v>
      </c>
      <c r="G1024" s="57">
        <f t="shared" si="280"/>
        <v>0</v>
      </c>
      <c r="H1024" s="57">
        <f t="shared" si="280"/>
        <v>0</v>
      </c>
      <c r="I1024" s="57">
        <f t="shared" si="280"/>
        <v>0</v>
      </c>
      <c r="J1024" s="57">
        <f t="shared" si="280"/>
        <v>0</v>
      </c>
      <c r="K1024" s="57">
        <f t="shared" si="280"/>
        <v>0</v>
      </c>
      <c r="L1024" s="57">
        <f t="shared" si="280"/>
        <v>0</v>
      </c>
      <c r="M1024" s="57">
        <f t="shared" si="280"/>
        <v>0</v>
      </c>
      <c r="N1024" s="57">
        <f t="shared" si="280"/>
        <v>0</v>
      </c>
      <c r="O1024" s="63">
        <f t="shared" si="280"/>
        <v>0</v>
      </c>
      <c r="P1024" s="65">
        <f t="shared" si="278"/>
        <v>0</v>
      </c>
      <c r="Q1024" s="148">
        <f>+E1024/2</f>
        <v>0</v>
      </c>
      <c r="S1024" s="65">
        <f t="shared" ref="S1024:S1087" si="281">+IF(F1024&lt;E1024,1,0)+IF(G1024&lt;F1024,1,0)+IF(H1024&lt;G1024,1,0)+IF(I1024&lt;H1024,1,0)+IF(J1024&lt;I1024,1,0)+IF(K1024&lt;J1024,1,0)+IF(L1024&lt;K1024,1,0)+IF(M1024&lt;L1024,1,0)+IF(N1024&lt;M1024,1,0)+IF(O1024&lt;N1024,1,0)</f>
        <v>0</v>
      </c>
      <c r="T1024" s="134"/>
    </row>
    <row r="1025" ht="24.75" customHeight="1" outlineLevel="1" spans="1:20">
      <c r="A1025" s="19"/>
      <c r="B1025" s="20">
        <v>4511000</v>
      </c>
      <c r="C1025" s="21" t="s">
        <v>902</v>
      </c>
      <c r="D1025" s="57">
        <f t="shared" ref="D1025:O1025" si="282">+D1026</f>
        <v>0</v>
      </c>
      <c r="E1025" s="57">
        <f t="shared" si="282"/>
        <v>0</v>
      </c>
      <c r="F1025" s="57">
        <f t="shared" si="282"/>
        <v>0</v>
      </c>
      <c r="G1025" s="57">
        <f t="shared" si="282"/>
        <v>0</v>
      </c>
      <c r="H1025" s="57">
        <f t="shared" si="282"/>
        <v>0</v>
      </c>
      <c r="I1025" s="57">
        <f t="shared" si="282"/>
        <v>0</v>
      </c>
      <c r="J1025" s="57">
        <f t="shared" si="282"/>
        <v>0</v>
      </c>
      <c r="K1025" s="57">
        <f t="shared" si="282"/>
        <v>0</v>
      </c>
      <c r="L1025" s="57">
        <f t="shared" si="282"/>
        <v>0</v>
      </c>
      <c r="M1025" s="57">
        <f t="shared" si="282"/>
        <v>0</v>
      </c>
      <c r="N1025" s="57">
        <f t="shared" si="282"/>
        <v>0</v>
      </c>
      <c r="O1025" s="63">
        <f t="shared" si="282"/>
        <v>0</v>
      </c>
      <c r="P1025" s="65">
        <f t="shared" si="278"/>
        <v>0</v>
      </c>
      <c r="Q1025" s="148">
        <f t="shared" ref="Q1025:Q1088" si="283">+E1025/2</f>
        <v>0</v>
      </c>
      <c r="S1025" s="65">
        <f t="shared" si="281"/>
        <v>0</v>
      </c>
      <c r="T1025" s="134"/>
    </row>
    <row r="1026" ht="24.75" customHeight="1" outlineLevel="1" spans="1:20">
      <c r="A1026" s="19">
        <v>42010</v>
      </c>
      <c r="B1026" s="20">
        <v>4511011</v>
      </c>
      <c r="C1026" s="21" t="s">
        <v>903</v>
      </c>
      <c r="D1026" s="57">
        <v>0</v>
      </c>
      <c r="E1026" s="57">
        <v>0</v>
      </c>
      <c r="F1026" s="57">
        <f>+ROUND(Q$1026+E1026,-2)</f>
        <v>0</v>
      </c>
      <c r="G1026" s="57">
        <f>+ROUND(Q$1026+F1026,-2)</f>
        <v>0</v>
      </c>
      <c r="H1026" s="57">
        <f>+ROUND(Q$1026+G1026,-2)</f>
        <v>0</v>
      </c>
      <c r="I1026" s="57">
        <f>+ROUND(Q$1026+H1026,-2)</f>
        <v>0</v>
      </c>
      <c r="J1026" s="57">
        <f>+ROUND(Q$1026+I1026,-2)</f>
        <v>0</v>
      </c>
      <c r="K1026" s="57">
        <f>+ROUND(Q$1026+J1026,-2)</f>
        <v>0</v>
      </c>
      <c r="L1026" s="57">
        <f>+ROUND(Q$1026+K1026,-2)</f>
        <v>0</v>
      </c>
      <c r="M1026" s="57">
        <f>+ROUND(Q$1026+L1026,-2)</f>
        <v>0</v>
      </c>
      <c r="N1026" s="57">
        <f>+ROUND(Q$1026+M1026,-2)</f>
        <v>0</v>
      </c>
      <c r="O1026" s="63">
        <f>+ROUND(Q$1026+N1026,-2)</f>
        <v>0</v>
      </c>
      <c r="P1026" s="65">
        <f t="shared" si="278"/>
        <v>0</v>
      </c>
      <c r="Q1026" s="148">
        <f t="shared" si="283"/>
        <v>0</v>
      </c>
      <c r="S1026" s="65">
        <f t="shared" si="281"/>
        <v>0</v>
      </c>
      <c r="T1026" s="134"/>
    </row>
    <row r="1027" ht="24.75" customHeight="1" outlineLevel="1" spans="1:20">
      <c r="A1027" s="19">
        <v>42020</v>
      </c>
      <c r="B1027" s="20">
        <v>4512000</v>
      </c>
      <c r="C1027" s="21" t="s">
        <v>904</v>
      </c>
      <c r="D1027" s="57">
        <f t="shared" ref="D1027:O1027" si="284">+D1028+D1031+D1032+D1033</f>
        <v>0</v>
      </c>
      <c r="E1027" s="57">
        <f t="shared" si="284"/>
        <v>0</v>
      </c>
      <c r="F1027" s="57">
        <f t="shared" si="284"/>
        <v>0</v>
      </c>
      <c r="G1027" s="57">
        <f t="shared" si="284"/>
        <v>0</v>
      </c>
      <c r="H1027" s="57">
        <f t="shared" si="284"/>
        <v>0</v>
      </c>
      <c r="I1027" s="57">
        <f t="shared" si="284"/>
        <v>0</v>
      </c>
      <c r="J1027" s="57">
        <f t="shared" si="284"/>
        <v>0</v>
      </c>
      <c r="K1027" s="57">
        <f t="shared" si="284"/>
        <v>0</v>
      </c>
      <c r="L1027" s="57">
        <f t="shared" si="284"/>
        <v>0</v>
      </c>
      <c r="M1027" s="57">
        <f t="shared" si="284"/>
        <v>0</v>
      </c>
      <c r="N1027" s="57">
        <f t="shared" si="284"/>
        <v>0</v>
      </c>
      <c r="O1027" s="63">
        <f t="shared" si="284"/>
        <v>0</v>
      </c>
      <c r="P1027" s="65">
        <f t="shared" si="278"/>
        <v>0</v>
      </c>
      <c r="Q1027" s="148">
        <f t="shared" si="283"/>
        <v>0</v>
      </c>
      <c r="S1027" s="65">
        <f t="shared" si="281"/>
        <v>0</v>
      </c>
      <c r="T1027" s="134"/>
    </row>
    <row r="1028" ht="24.75" customHeight="1" outlineLevel="1" spans="1:20">
      <c r="A1028" s="19"/>
      <c r="B1028" s="20">
        <v>4512100</v>
      </c>
      <c r="C1028" s="21" t="s">
        <v>905</v>
      </c>
      <c r="D1028" s="57">
        <f t="shared" ref="D1028:O1028" si="285">+D1029+D1030</f>
        <v>0</v>
      </c>
      <c r="E1028" s="57">
        <f t="shared" si="285"/>
        <v>0</v>
      </c>
      <c r="F1028" s="57">
        <f t="shared" si="285"/>
        <v>0</v>
      </c>
      <c r="G1028" s="57">
        <f t="shared" si="285"/>
        <v>0</v>
      </c>
      <c r="H1028" s="57">
        <f t="shared" si="285"/>
        <v>0</v>
      </c>
      <c r="I1028" s="57">
        <f t="shared" si="285"/>
        <v>0</v>
      </c>
      <c r="J1028" s="57">
        <f t="shared" si="285"/>
        <v>0</v>
      </c>
      <c r="K1028" s="57">
        <f t="shared" si="285"/>
        <v>0</v>
      </c>
      <c r="L1028" s="57">
        <f t="shared" si="285"/>
        <v>0</v>
      </c>
      <c r="M1028" s="57">
        <f t="shared" si="285"/>
        <v>0</v>
      </c>
      <c r="N1028" s="57">
        <f t="shared" si="285"/>
        <v>0</v>
      </c>
      <c r="O1028" s="63">
        <f t="shared" si="285"/>
        <v>0</v>
      </c>
      <c r="P1028" s="65">
        <f t="shared" si="278"/>
        <v>0</v>
      </c>
      <c r="Q1028" s="148">
        <f t="shared" si="283"/>
        <v>0</v>
      </c>
      <c r="S1028" s="65">
        <f t="shared" si="281"/>
        <v>0</v>
      </c>
      <c r="T1028" s="134"/>
    </row>
    <row r="1029" ht="24.75" customHeight="1" outlineLevel="1" spans="1:20">
      <c r="A1029" s="19">
        <v>42022</v>
      </c>
      <c r="B1029" s="20">
        <v>4512115</v>
      </c>
      <c r="C1029" s="21" t="s">
        <v>906</v>
      </c>
      <c r="D1029" s="57">
        <v>0</v>
      </c>
      <c r="E1029" s="57">
        <v>0</v>
      </c>
      <c r="F1029" s="57">
        <f>+ROUND(Q$1029+E1029,-2)</f>
        <v>0</v>
      </c>
      <c r="G1029" s="57">
        <f>+ROUND(Q$1029+F1029,-2)</f>
        <v>0</v>
      </c>
      <c r="H1029" s="57">
        <f>+ROUND(Q$1029+G1029,-2)</f>
        <v>0</v>
      </c>
      <c r="I1029" s="57">
        <f>+ROUND(Q$1029+H1029,-2)</f>
        <v>0</v>
      </c>
      <c r="J1029" s="57">
        <f>+ROUND(Q$1029+I1029,-2)</f>
        <v>0</v>
      </c>
      <c r="K1029" s="57">
        <f>+ROUND(Q$1029+J1029,-2)</f>
        <v>0</v>
      </c>
      <c r="L1029" s="57">
        <f>+ROUND(Q$1029+K1029,-2)</f>
        <v>0</v>
      </c>
      <c r="M1029" s="57">
        <f>+ROUND(Q$1029+L1029,-2)</f>
        <v>0</v>
      </c>
      <c r="N1029" s="57">
        <f>+ROUND(Q$1029+M1029,-2)</f>
        <v>0</v>
      </c>
      <c r="O1029" s="63">
        <f>+ROUND(Q$1029+N1029,-2)</f>
        <v>0</v>
      </c>
      <c r="P1029" s="65">
        <f t="shared" si="278"/>
        <v>0</v>
      </c>
      <c r="Q1029" s="148">
        <f t="shared" si="283"/>
        <v>0</v>
      </c>
      <c r="S1029" s="65">
        <f t="shared" si="281"/>
        <v>0</v>
      </c>
      <c r="T1029" s="134"/>
    </row>
    <row r="1030" ht="24.75" customHeight="1" outlineLevel="1" spans="1:20">
      <c r="A1030" s="19">
        <v>42021</v>
      </c>
      <c r="B1030" s="20">
        <v>4512150</v>
      </c>
      <c r="C1030" s="21" t="s">
        <v>907</v>
      </c>
      <c r="D1030" s="57">
        <v>0</v>
      </c>
      <c r="E1030" s="57">
        <v>0</v>
      </c>
      <c r="F1030" s="57">
        <f>+ROUND(Q$1030+E1030,-2)</f>
        <v>0</v>
      </c>
      <c r="G1030" s="57">
        <f>+ROUND(Q$1030+F1030,-2)</f>
        <v>0</v>
      </c>
      <c r="H1030" s="57">
        <f>+ROUND(Q$1030+G1030,-2)</f>
        <v>0</v>
      </c>
      <c r="I1030" s="57">
        <f>+ROUND(Q$1030+H1030,-2)</f>
        <v>0</v>
      </c>
      <c r="J1030" s="57">
        <f>+ROUND(Q$1030+I1030,-2)</f>
        <v>0</v>
      </c>
      <c r="K1030" s="57">
        <f>+ROUND(Q$1030+J1030,-2)</f>
        <v>0</v>
      </c>
      <c r="L1030" s="57">
        <f>+ROUND(Q$1030+K1030,-2)</f>
        <v>0</v>
      </c>
      <c r="M1030" s="57">
        <f>+ROUND(Q$1030+L1030,-2)</f>
        <v>0</v>
      </c>
      <c r="N1030" s="57">
        <f>+ROUND(Q$1030+M1030,-2)</f>
        <v>0</v>
      </c>
      <c r="O1030" s="63">
        <f>+ROUND(Q$1030+N1030,-2)</f>
        <v>0</v>
      </c>
      <c r="P1030" s="65">
        <f t="shared" si="278"/>
        <v>0</v>
      </c>
      <c r="Q1030" s="148">
        <f t="shared" si="283"/>
        <v>0</v>
      </c>
      <c r="S1030" s="65">
        <f t="shared" si="281"/>
        <v>0</v>
      </c>
      <c r="T1030" s="134"/>
    </row>
    <row r="1031" ht="24.75" customHeight="1" outlineLevel="1" spans="1:20">
      <c r="A1031" s="19">
        <v>42025</v>
      </c>
      <c r="B1031" s="20">
        <v>4512200</v>
      </c>
      <c r="C1031" s="21" t="s">
        <v>908</v>
      </c>
      <c r="D1031" s="57">
        <v>0</v>
      </c>
      <c r="E1031" s="57">
        <v>0</v>
      </c>
      <c r="F1031" s="57">
        <f>+ROUND(Q$1031+E1031,-2)</f>
        <v>0</v>
      </c>
      <c r="G1031" s="57">
        <f>+ROUND(Q$1031+F1031,-2)</f>
        <v>0</v>
      </c>
      <c r="H1031" s="57">
        <f>+ROUND(Q$1031+G1031,-2)</f>
        <v>0</v>
      </c>
      <c r="I1031" s="57">
        <f>+ROUND(Q$1031+H1031,-2)</f>
        <v>0</v>
      </c>
      <c r="J1031" s="57">
        <f>+ROUND(Q$1031+I1031,-2)</f>
        <v>0</v>
      </c>
      <c r="K1031" s="57">
        <f>+ROUND(Q$1031+J1031,-2)</f>
        <v>0</v>
      </c>
      <c r="L1031" s="57">
        <f>+ROUND(Q$1031+K1031,-2)</f>
        <v>0</v>
      </c>
      <c r="M1031" s="57">
        <f>+ROUND(Q$1031+L1031,-2)</f>
        <v>0</v>
      </c>
      <c r="N1031" s="57">
        <f>+ROUND(Q$1031+M1031,-2)</f>
        <v>0</v>
      </c>
      <c r="O1031" s="63">
        <f>+ROUND(Q$1031+N1031,-2)</f>
        <v>0</v>
      </c>
      <c r="P1031" s="65">
        <f t="shared" si="278"/>
        <v>0</v>
      </c>
      <c r="Q1031" s="148">
        <f t="shared" si="283"/>
        <v>0</v>
      </c>
      <c r="S1031" s="65">
        <f t="shared" si="281"/>
        <v>0</v>
      </c>
      <c r="T1031" s="134"/>
    </row>
    <row r="1032" ht="24.75" customHeight="1" outlineLevel="1" spans="1:20">
      <c r="A1032" s="19">
        <v>42026</v>
      </c>
      <c r="B1032" s="20">
        <v>4512300</v>
      </c>
      <c r="C1032" s="21" t="s">
        <v>909</v>
      </c>
      <c r="D1032" s="57">
        <v>0</v>
      </c>
      <c r="E1032" s="57">
        <v>0</v>
      </c>
      <c r="F1032" s="57">
        <f>+ROUND(Q$1032+E1032,-2)</f>
        <v>0</v>
      </c>
      <c r="G1032" s="57">
        <f>+ROUND(Q$1032+F1032,-2)</f>
        <v>0</v>
      </c>
      <c r="H1032" s="57">
        <f>+ROUND(Q$1032+G1032,-2)</f>
        <v>0</v>
      </c>
      <c r="I1032" s="57">
        <f>+ROUND(Q$1032+H1032,-2)</f>
        <v>0</v>
      </c>
      <c r="J1032" s="57">
        <f>+ROUND(Q$1032+I1032,-2)</f>
        <v>0</v>
      </c>
      <c r="K1032" s="57">
        <f>+ROUND(Q$1032+J1032,-2)</f>
        <v>0</v>
      </c>
      <c r="L1032" s="57">
        <f>+ROUND(Q$1032+K1032,-2)</f>
        <v>0</v>
      </c>
      <c r="M1032" s="57">
        <f>+ROUND(Q$1032+L1032,-2)</f>
        <v>0</v>
      </c>
      <c r="N1032" s="57">
        <f>+ROUND(Q$1032+M1032,-2)</f>
        <v>0</v>
      </c>
      <c r="O1032" s="63">
        <f>+ROUND(Q$1032+N1032,-2)</f>
        <v>0</v>
      </c>
      <c r="P1032" s="65">
        <f t="shared" si="278"/>
        <v>0</v>
      </c>
      <c r="Q1032" s="148">
        <f t="shared" si="283"/>
        <v>0</v>
      </c>
      <c r="S1032" s="65">
        <f t="shared" si="281"/>
        <v>0</v>
      </c>
      <c r="T1032" s="134"/>
    </row>
    <row r="1033" ht="24.75" customHeight="1" outlineLevel="1" spans="1:20">
      <c r="A1033" s="19">
        <v>42027</v>
      </c>
      <c r="B1033" s="20">
        <v>4512400</v>
      </c>
      <c r="C1033" s="21" t="s">
        <v>910</v>
      </c>
      <c r="D1033" s="57">
        <v>0</v>
      </c>
      <c r="E1033" s="57">
        <v>0</v>
      </c>
      <c r="F1033" s="57">
        <f>+ROUND(Q$1033+E1033,-2)</f>
        <v>0</v>
      </c>
      <c r="G1033" s="57">
        <f>+ROUND(Q$1033+F1033,-2)</f>
        <v>0</v>
      </c>
      <c r="H1033" s="57">
        <f>+ROUND(Q$1033+G1033,-2)</f>
        <v>0</v>
      </c>
      <c r="I1033" s="57">
        <f>+ROUND(Q$1033+H1033,-2)</f>
        <v>0</v>
      </c>
      <c r="J1033" s="57">
        <f>+ROUND(Q$1033+I1033,-2)</f>
        <v>0</v>
      </c>
      <c r="K1033" s="57">
        <f>+ROUND(Q$1033+J1033,-2)</f>
        <v>0</v>
      </c>
      <c r="L1033" s="57">
        <f>+ROUND(Q$1033+K1033,-2)</f>
        <v>0</v>
      </c>
      <c r="M1033" s="57">
        <f>+ROUND(Q$1033+L1033,-2)</f>
        <v>0</v>
      </c>
      <c r="N1033" s="57">
        <f>+ROUND(Q$1033+M1033,-2)</f>
        <v>0</v>
      </c>
      <c r="O1033" s="63">
        <f>+ROUND(Q$1033+N1033,-2)</f>
        <v>0</v>
      </c>
      <c r="P1033" s="65">
        <f t="shared" si="278"/>
        <v>0</v>
      </c>
      <c r="Q1033" s="148">
        <f t="shared" si="283"/>
        <v>0</v>
      </c>
      <c r="S1033" s="65">
        <f t="shared" si="281"/>
        <v>0</v>
      </c>
      <c r="T1033" s="134"/>
    </row>
    <row r="1034" ht="24.75" customHeight="1" outlineLevel="1" spans="1:20">
      <c r="A1034" s="19"/>
      <c r="B1034" s="20">
        <v>4520000</v>
      </c>
      <c r="C1034" s="21" t="s">
        <v>911</v>
      </c>
      <c r="D1034" s="57">
        <f t="shared" ref="D1034:O1034" si="286">+D1035+D1036</f>
        <v>0</v>
      </c>
      <c r="E1034" s="57">
        <f t="shared" si="286"/>
        <v>0</v>
      </c>
      <c r="F1034" s="57">
        <f t="shared" si="286"/>
        <v>0</v>
      </c>
      <c r="G1034" s="57">
        <f t="shared" si="286"/>
        <v>0</v>
      </c>
      <c r="H1034" s="57">
        <f t="shared" si="286"/>
        <v>0</v>
      </c>
      <c r="I1034" s="57">
        <f t="shared" si="286"/>
        <v>0</v>
      </c>
      <c r="J1034" s="57">
        <f t="shared" si="286"/>
        <v>0</v>
      </c>
      <c r="K1034" s="57">
        <f t="shared" si="286"/>
        <v>0</v>
      </c>
      <c r="L1034" s="57">
        <f t="shared" si="286"/>
        <v>0</v>
      </c>
      <c r="M1034" s="57">
        <f t="shared" si="286"/>
        <v>0</v>
      </c>
      <c r="N1034" s="57">
        <f t="shared" si="286"/>
        <v>0</v>
      </c>
      <c r="O1034" s="63">
        <f t="shared" si="286"/>
        <v>0</v>
      </c>
      <c r="P1034" s="65">
        <f t="shared" si="278"/>
        <v>0</v>
      </c>
      <c r="Q1034" s="148">
        <f t="shared" si="283"/>
        <v>0</v>
      </c>
      <c r="S1034" s="65">
        <f t="shared" si="281"/>
        <v>0</v>
      </c>
      <c r="T1034" s="134"/>
    </row>
    <row r="1035" ht="24.75" customHeight="1" outlineLevel="1" spans="1:20">
      <c r="A1035" s="19"/>
      <c r="B1035" s="20">
        <v>4521000</v>
      </c>
      <c r="C1035" s="21" t="s">
        <v>912</v>
      </c>
      <c r="D1035" s="57">
        <v>0</v>
      </c>
      <c r="E1035" s="57">
        <v>0</v>
      </c>
      <c r="F1035" s="57">
        <f>+ROUND(Q$1035+E1035,-2)</f>
        <v>0</v>
      </c>
      <c r="G1035" s="57">
        <f>+ROUND(Q$1035+F1035,-2)</f>
        <v>0</v>
      </c>
      <c r="H1035" s="57">
        <f>+ROUND(Q$1035+G1035,-2)</f>
        <v>0</v>
      </c>
      <c r="I1035" s="57">
        <f>+ROUND(Q$1035+H1035,-2)</f>
        <v>0</v>
      </c>
      <c r="J1035" s="57">
        <f>+ROUND(Q$1035+I1035,-2)</f>
        <v>0</v>
      </c>
      <c r="K1035" s="57">
        <f>+ROUND(Q$1035+J1035,-2)</f>
        <v>0</v>
      </c>
      <c r="L1035" s="57">
        <f>+ROUND(Q$1035+K1035,-2)</f>
        <v>0</v>
      </c>
      <c r="M1035" s="57">
        <f>+ROUND(Q$1035+L1035,-2)</f>
        <v>0</v>
      </c>
      <c r="N1035" s="57">
        <f>+ROUND(Q$1035+M1035,-2)</f>
        <v>0</v>
      </c>
      <c r="O1035" s="63">
        <f>+ROUND(Q$1035+N1035,-2)</f>
        <v>0</v>
      </c>
      <c r="P1035" s="65">
        <f t="shared" si="278"/>
        <v>0</v>
      </c>
      <c r="Q1035" s="148">
        <f t="shared" si="283"/>
        <v>0</v>
      </c>
      <c r="S1035" s="65">
        <f t="shared" si="281"/>
        <v>0</v>
      </c>
      <c r="T1035" s="134"/>
    </row>
    <row r="1036" ht="24.75" customHeight="1" outlineLevel="1" spans="1:20">
      <c r="A1036" s="19"/>
      <c r="B1036" s="20">
        <v>4522000</v>
      </c>
      <c r="C1036" s="21" t="s">
        <v>913</v>
      </c>
      <c r="D1036" s="57">
        <f t="shared" ref="D1036:O1036" si="287">+D1037+D1040+D1041+D1042</f>
        <v>0</v>
      </c>
      <c r="E1036" s="57">
        <f t="shared" si="287"/>
        <v>0</v>
      </c>
      <c r="F1036" s="57">
        <f t="shared" si="287"/>
        <v>0</v>
      </c>
      <c r="G1036" s="57">
        <f t="shared" si="287"/>
        <v>0</v>
      </c>
      <c r="H1036" s="57">
        <f t="shared" si="287"/>
        <v>0</v>
      </c>
      <c r="I1036" s="57">
        <f t="shared" si="287"/>
        <v>0</v>
      </c>
      <c r="J1036" s="57">
        <f t="shared" si="287"/>
        <v>0</v>
      </c>
      <c r="K1036" s="57">
        <f t="shared" si="287"/>
        <v>0</v>
      </c>
      <c r="L1036" s="57">
        <f t="shared" si="287"/>
        <v>0</v>
      </c>
      <c r="M1036" s="57">
        <f t="shared" si="287"/>
        <v>0</v>
      </c>
      <c r="N1036" s="57">
        <f t="shared" si="287"/>
        <v>0</v>
      </c>
      <c r="O1036" s="63">
        <f t="shared" si="287"/>
        <v>0</v>
      </c>
      <c r="P1036" s="65">
        <f t="shared" si="278"/>
        <v>0</v>
      </c>
      <c r="Q1036" s="148">
        <f t="shared" si="283"/>
        <v>0</v>
      </c>
      <c r="S1036" s="65">
        <f t="shared" si="281"/>
        <v>0</v>
      </c>
      <c r="T1036" s="134"/>
    </row>
    <row r="1037" ht="24.75" customHeight="1" outlineLevel="1" spans="1:20">
      <c r="A1037" s="19"/>
      <c r="B1037" s="20">
        <v>4522100</v>
      </c>
      <c r="C1037" s="21" t="s">
        <v>914</v>
      </c>
      <c r="D1037" s="57">
        <f t="shared" ref="D1037:O1037" si="288">+D1038+D1039</f>
        <v>0</v>
      </c>
      <c r="E1037" s="57">
        <f t="shared" si="288"/>
        <v>0</v>
      </c>
      <c r="F1037" s="57">
        <f t="shared" si="288"/>
        <v>0</v>
      </c>
      <c r="G1037" s="57">
        <f t="shared" si="288"/>
        <v>0</v>
      </c>
      <c r="H1037" s="57">
        <f t="shared" si="288"/>
        <v>0</v>
      </c>
      <c r="I1037" s="57">
        <f t="shared" si="288"/>
        <v>0</v>
      </c>
      <c r="J1037" s="57">
        <f t="shared" si="288"/>
        <v>0</v>
      </c>
      <c r="K1037" s="57">
        <f t="shared" si="288"/>
        <v>0</v>
      </c>
      <c r="L1037" s="57">
        <f t="shared" si="288"/>
        <v>0</v>
      </c>
      <c r="M1037" s="57">
        <f t="shared" si="288"/>
        <v>0</v>
      </c>
      <c r="N1037" s="57">
        <f t="shared" si="288"/>
        <v>0</v>
      </c>
      <c r="O1037" s="63">
        <f t="shared" si="288"/>
        <v>0</v>
      </c>
      <c r="P1037" s="65">
        <f t="shared" si="278"/>
        <v>0</v>
      </c>
      <c r="Q1037" s="148">
        <f t="shared" si="283"/>
        <v>0</v>
      </c>
      <c r="S1037" s="65">
        <f t="shared" si="281"/>
        <v>0</v>
      </c>
      <c r="T1037" s="134"/>
    </row>
    <row r="1038" ht="24.75" customHeight="1" outlineLevel="1" spans="1:20">
      <c r="A1038" s="19"/>
      <c r="B1038" s="20">
        <v>4522110</v>
      </c>
      <c r="C1038" s="21" t="s">
        <v>906</v>
      </c>
      <c r="D1038" s="57">
        <v>0</v>
      </c>
      <c r="E1038" s="57">
        <v>0</v>
      </c>
      <c r="F1038" s="57">
        <f>+ROUND(Q$1038+E1038,-2)</f>
        <v>0</v>
      </c>
      <c r="G1038" s="57">
        <f>+ROUND(Q$1038+F1038,-2)</f>
        <v>0</v>
      </c>
      <c r="H1038" s="57">
        <f>+ROUND(Q$1038+G1038,-2)</f>
        <v>0</v>
      </c>
      <c r="I1038" s="57">
        <f>+ROUND(Q$1038+H1038,-2)</f>
        <v>0</v>
      </c>
      <c r="J1038" s="57">
        <f>+ROUND(Q$1038+I1038,-2)</f>
        <v>0</v>
      </c>
      <c r="K1038" s="57">
        <f>+ROUND(Q$1038+J1038,-2)</f>
        <v>0</v>
      </c>
      <c r="L1038" s="57">
        <f>+ROUND(Q$1038+K1038,-2)</f>
        <v>0</v>
      </c>
      <c r="M1038" s="57">
        <f>+ROUND(Q$1038+L1038,-2)</f>
        <v>0</v>
      </c>
      <c r="N1038" s="57">
        <f>+ROUND(Q$1038+M1038,-2)</f>
        <v>0</v>
      </c>
      <c r="O1038" s="63">
        <f>+ROUND(Q$1038+N1038,-2)</f>
        <v>0</v>
      </c>
      <c r="P1038" s="65">
        <f t="shared" si="278"/>
        <v>0</v>
      </c>
      <c r="Q1038" s="148">
        <f t="shared" si="283"/>
        <v>0</v>
      </c>
      <c r="S1038" s="65">
        <f t="shared" si="281"/>
        <v>0</v>
      </c>
      <c r="T1038" s="134"/>
    </row>
    <row r="1039" ht="24.75" customHeight="1" outlineLevel="1" spans="1:20">
      <c r="A1039" s="19"/>
      <c r="B1039" s="20">
        <v>4522150</v>
      </c>
      <c r="C1039" s="21" t="s">
        <v>907</v>
      </c>
      <c r="D1039" s="57">
        <v>0</v>
      </c>
      <c r="E1039" s="57">
        <v>0</v>
      </c>
      <c r="F1039" s="57">
        <f>+ROUND(Q$1039+E1039,-2)</f>
        <v>0</v>
      </c>
      <c r="G1039" s="57">
        <f>+ROUND(Q$1039+F1039,-2)</f>
        <v>0</v>
      </c>
      <c r="H1039" s="57">
        <f>+ROUND(Q$1039+G1039,-2)</f>
        <v>0</v>
      </c>
      <c r="I1039" s="57">
        <f>+ROUND(Q$1039+H1039,-2)</f>
        <v>0</v>
      </c>
      <c r="J1039" s="57">
        <f>+ROUND(Q$1039+I1039,-2)</f>
        <v>0</v>
      </c>
      <c r="K1039" s="57">
        <f>+ROUND(Q$1039+J1039,-2)</f>
        <v>0</v>
      </c>
      <c r="L1039" s="57">
        <f>+ROUND(Q$1039+K1039,-2)</f>
        <v>0</v>
      </c>
      <c r="M1039" s="57">
        <f>+ROUND(Q$1039+L1039,-2)</f>
        <v>0</v>
      </c>
      <c r="N1039" s="57">
        <f>+ROUND(Q$1039+M1039,-2)</f>
        <v>0</v>
      </c>
      <c r="O1039" s="63">
        <f>+ROUND(Q$1039+N1039,-2)</f>
        <v>0</v>
      </c>
      <c r="P1039" s="65">
        <f t="shared" si="278"/>
        <v>0</v>
      </c>
      <c r="Q1039" s="148">
        <f t="shared" si="283"/>
        <v>0</v>
      </c>
      <c r="S1039" s="65">
        <f t="shared" si="281"/>
        <v>0</v>
      </c>
      <c r="T1039" s="134"/>
    </row>
    <row r="1040" ht="24.75" customHeight="1" outlineLevel="1" spans="1:20">
      <c r="A1040" s="19"/>
      <c r="B1040" s="20">
        <v>4522200</v>
      </c>
      <c r="C1040" s="21" t="s">
        <v>908</v>
      </c>
      <c r="D1040" s="57">
        <v>0</v>
      </c>
      <c r="E1040" s="57">
        <v>0</v>
      </c>
      <c r="F1040" s="57">
        <f>+ROUND(Q$1040+E1040,-2)</f>
        <v>0</v>
      </c>
      <c r="G1040" s="57">
        <f>+ROUND(Q$1040+F1040,-2)</f>
        <v>0</v>
      </c>
      <c r="H1040" s="57">
        <f>+ROUND(Q$1040+G1040,-2)</f>
        <v>0</v>
      </c>
      <c r="I1040" s="57">
        <f>+ROUND(Q$1040+H1040,-2)</f>
        <v>0</v>
      </c>
      <c r="J1040" s="57">
        <f>+ROUND(Q$1040+I1040,-2)</f>
        <v>0</v>
      </c>
      <c r="K1040" s="57">
        <f>+ROUND(Q$1040+J1040,-2)</f>
        <v>0</v>
      </c>
      <c r="L1040" s="57">
        <f>+ROUND(Q$1040+K1040,-2)</f>
        <v>0</v>
      </c>
      <c r="M1040" s="57">
        <f>+ROUND(Q$1040+L1040,-2)</f>
        <v>0</v>
      </c>
      <c r="N1040" s="57">
        <f>+ROUND(Q$1040+M1040,-2)</f>
        <v>0</v>
      </c>
      <c r="O1040" s="63">
        <f>+ROUND(Q$1040+N1040,-2)</f>
        <v>0</v>
      </c>
      <c r="P1040" s="65">
        <f t="shared" si="278"/>
        <v>0</v>
      </c>
      <c r="Q1040" s="148">
        <f t="shared" si="283"/>
        <v>0</v>
      </c>
      <c r="S1040" s="65">
        <f t="shared" si="281"/>
        <v>0</v>
      </c>
      <c r="T1040" s="134"/>
    </row>
    <row r="1041" ht="24.75" customHeight="1" outlineLevel="1" spans="1:20">
      <c r="A1041" s="19"/>
      <c r="B1041" s="20">
        <v>4522300</v>
      </c>
      <c r="C1041" s="21" t="s">
        <v>909</v>
      </c>
      <c r="D1041" s="57">
        <v>0</v>
      </c>
      <c r="E1041" s="57">
        <v>0</v>
      </c>
      <c r="F1041" s="57">
        <f>+ROUND(Q$1041+E1041,-2)</f>
        <v>0</v>
      </c>
      <c r="G1041" s="57">
        <f>+ROUND(Q$1041+F1041,-2)</f>
        <v>0</v>
      </c>
      <c r="H1041" s="57">
        <f>+ROUND(Q$1041+G1041,-2)</f>
        <v>0</v>
      </c>
      <c r="I1041" s="57">
        <f>+ROUND(Q$1041+H1041,-2)</f>
        <v>0</v>
      </c>
      <c r="J1041" s="57">
        <f>+ROUND(Q$1041+I1041,-2)</f>
        <v>0</v>
      </c>
      <c r="K1041" s="57">
        <f>+ROUND(Q$1041+J1041,-2)</f>
        <v>0</v>
      </c>
      <c r="L1041" s="57">
        <f>+ROUND(Q$1041+K1041,-2)</f>
        <v>0</v>
      </c>
      <c r="M1041" s="57">
        <f>+ROUND(Q$1041+L1041,-2)</f>
        <v>0</v>
      </c>
      <c r="N1041" s="57">
        <f>+ROUND(Q$1041+M1041,-2)</f>
        <v>0</v>
      </c>
      <c r="O1041" s="63">
        <f>+ROUND(Q$1041+N1041,-2)</f>
        <v>0</v>
      </c>
      <c r="P1041" s="65">
        <f t="shared" si="278"/>
        <v>0</v>
      </c>
      <c r="Q1041" s="148">
        <f t="shared" si="283"/>
        <v>0</v>
      </c>
      <c r="S1041" s="65">
        <f t="shared" si="281"/>
        <v>0</v>
      </c>
      <c r="T1041" s="134"/>
    </row>
    <row r="1042" ht="24.75" customHeight="1" outlineLevel="1" spans="1:20">
      <c r="A1042" s="19"/>
      <c r="B1042" s="20">
        <v>4522400</v>
      </c>
      <c r="C1042" s="21" t="s">
        <v>910</v>
      </c>
      <c r="D1042" s="57">
        <v>0</v>
      </c>
      <c r="E1042" s="57">
        <v>0</v>
      </c>
      <c r="F1042" s="57">
        <f>+ROUND(Q$1042+E1042,-2)</f>
        <v>0</v>
      </c>
      <c r="G1042" s="57">
        <f>+ROUND(Q$1042+F1042,-2)</f>
        <v>0</v>
      </c>
      <c r="H1042" s="57">
        <f>+ROUND(Q$1042+G1042,-2)</f>
        <v>0</v>
      </c>
      <c r="I1042" s="57">
        <f>+ROUND(Q$1042+H1042,-2)</f>
        <v>0</v>
      </c>
      <c r="J1042" s="57">
        <f>+ROUND(Q$1042+I1042,-2)</f>
        <v>0</v>
      </c>
      <c r="K1042" s="57">
        <f>+ROUND(Q$1042+J1042,-2)</f>
        <v>0</v>
      </c>
      <c r="L1042" s="57">
        <f>+ROUND(Q$1042+K1042,-2)</f>
        <v>0</v>
      </c>
      <c r="M1042" s="57">
        <f>+ROUND(Q$1042+L1042,-2)</f>
        <v>0</v>
      </c>
      <c r="N1042" s="57">
        <f>+ROUND(Q$1042+M1042,-2)</f>
        <v>0</v>
      </c>
      <c r="O1042" s="63">
        <f>+ROUND(Q$1042+N1042,-2)</f>
        <v>0</v>
      </c>
      <c r="P1042" s="65">
        <f t="shared" si="278"/>
        <v>0</v>
      </c>
      <c r="Q1042" s="148">
        <f t="shared" si="283"/>
        <v>0</v>
      </c>
      <c r="S1042" s="65">
        <f t="shared" si="281"/>
        <v>0</v>
      </c>
      <c r="T1042" s="134"/>
    </row>
    <row r="1043" ht="24.75" customHeight="1" outlineLevel="1" spans="1:20">
      <c r="A1043" s="19"/>
      <c r="B1043" s="20">
        <v>4530000</v>
      </c>
      <c r="C1043" s="21" t="s">
        <v>915</v>
      </c>
      <c r="D1043" s="57">
        <f t="shared" ref="D1043:O1043" si="289">+D1044+D1045</f>
        <v>0</v>
      </c>
      <c r="E1043" s="57">
        <f t="shared" si="289"/>
        <v>0</v>
      </c>
      <c r="F1043" s="57">
        <f t="shared" si="289"/>
        <v>0</v>
      </c>
      <c r="G1043" s="57">
        <f t="shared" si="289"/>
        <v>0</v>
      </c>
      <c r="H1043" s="57">
        <f t="shared" si="289"/>
        <v>0</v>
      </c>
      <c r="I1043" s="57">
        <f t="shared" si="289"/>
        <v>0</v>
      </c>
      <c r="J1043" s="57">
        <f t="shared" si="289"/>
        <v>0</v>
      </c>
      <c r="K1043" s="57">
        <f t="shared" si="289"/>
        <v>0</v>
      </c>
      <c r="L1043" s="57">
        <f t="shared" si="289"/>
        <v>0</v>
      </c>
      <c r="M1043" s="57">
        <f t="shared" si="289"/>
        <v>0</v>
      </c>
      <c r="N1043" s="57">
        <f t="shared" si="289"/>
        <v>0</v>
      </c>
      <c r="O1043" s="63">
        <f t="shared" si="289"/>
        <v>0</v>
      </c>
      <c r="P1043" s="65">
        <f t="shared" si="278"/>
        <v>0</v>
      </c>
      <c r="Q1043" s="148">
        <f t="shared" si="283"/>
        <v>0</v>
      </c>
      <c r="S1043" s="65">
        <f t="shared" si="281"/>
        <v>0</v>
      </c>
      <c r="T1043" s="134"/>
    </row>
    <row r="1044" ht="24.75" customHeight="1" outlineLevel="1" spans="1:20">
      <c r="A1044" s="19"/>
      <c r="B1044" s="20">
        <v>4531000</v>
      </c>
      <c r="C1044" s="21" t="s">
        <v>916</v>
      </c>
      <c r="D1044" s="57">
        <v>0</v>
      </c>
      <c r="E1044" s="57">
        <v>0</v>
      </c>
      <c r="F1044" s="57">
        <f>+ROUND(Q$1044+E1044,-2)</f>
        <v>0</v>
      </c>
      <c r="G1044" s="57">
        <f>+ROUND(Q$1044+F1044,-2)</f>
        <v>0</v>
      </c>
      <c r="H1044" s="57">
        <f>+ROUND(Q$1044+G1044,-2)</f>
        <v>0</v>
      </c>
      <c r="I1044" s="57">
        <f>+ROUND(Q$1044+H1044,-2)</f>
        <v>0</v>
      </c>
      <c r="J1044" s="57">
        <f>+ROUND(Q$1044+I1044,-2)</f>
        <v>0</v>
      </c>
      <c r="K1044" s="57">
        <f>+ROUND(Q$1044+J1044,-2)</f>
        <v>0</v>
      </c>
      <c r="L1044" s="57">
        <f>+ROUND(Q$1044+K1044,-2)</f>
        <v>0</v>
      </c>
      <c r="M1044" s="57">
        <f>+ROUND(Q$1044+L1044,-2)</f>
        <v>0</v>
      </c>
      <c r="N1044" s="57">
        <f>+ROUND(Q$1044+M1044,-2)</f>
        <v>0</v>
      </c>
      <c r="O1044" s="63">
        <f>+ROUND(Q$1044+N1044,-2)</f>
        <v>0</v>
      </c>
      <c r="P1044" s="65">
        <f t="shared" si="278"/>
        <v>0</v>
      </c>
      <c r="Q1044" s="148">
        <f t="shared" si="283"/>
        <v>0</v>
      </c>
      <c r="S1044" s="65">
        <f t="shared" si="281"/>
        <v>0</v>
      </c>
      <c r="T1044" s="134"/>
    </row>
    <row r="1045" ht="24.75" customHeight="1" outlineLevel="1" spans="1:20">
      <c r="A1045" s="19"/>
      <c r="B1045" s="20">
        <v>4532000</v>
      </c>
      <c r="C1045" s="21" t="s">
        <v>917</v>
      </c>
      <c r="D1045" s="57">
        <f t="shared" ref="D1045:O1045" si="290">+D1046+D1049+D1050+D1051</f>
        <v>0</v>
      </c>
      <c r="E1045" s="57">
        <f t="shared" si="290"/>
        <v>0</v>
      </c>
      <c r="F1045" s="57">
        <f t="shared" si="290"/>
        <v>0</v>
      </c>
      <c r="G1045" s="57">
        <f t="shared" si="290"/>
        <v>0</v>
      </c>
      <c r="H1045" s="57">
        <f t="shared" si="290"/>
        <v>0</v>
      </c>
      <c r="I1045" s="57">
        <f t="shared" si="290"/>
        <v>0</v>
      </c>
      <c r="J1045" s="57">
        <f t="shared" si="290"/>
        <v>0</v>
      </c>
      <c r="K1045" s="57">
        <f t="shared" si="290"/>
        <v>0</v>
      </c>
      <c r="L1045" s="57">
        <f t="shared" si="290"/>
        <v>0</v>
      </c>
      <c r="M1045" s="57">
        <f t="shared" si="290"/>
        <v>0</v>
      </c>
      <c r="N1045" s="57">
        <f t="shared" si="290"/>
        <v>0</v>
      </c>
      <c r="O1045" s="63">
        <f t="shared" si="290"/>
        <v>0</v>
      </c>
      <c r="P1045" s="65">
        <f t="shared" si="278"/>
        <v>0</v>
      </c>
      <c r="Q1045" s="148">
        <f t="shared" si="283"/>
        <v>0</v>
      </c>
      <c r="S1045" s="65">
        <f t="shared" si="281"/>
        <v>0</v>
      </c>
      <c r="T1045" s="134"/>
    </row>
    <row r="1046" ht="24.75" customHeight="1" outlineLevel="1" spans="1:20">
      <c r="A1046" s="19"/>
      <c r="B1046" s="20">
        <v>4532100</v>
      </c>
      <c r="C1046" s="21" t="s">
        <v>905</v>
      </c>
      <c r="D1046" s="57">
        <f t="shared" ref="D1046:O1046" si="291">+D1047+D1048</f>
        <v>0</v>
      </c>
      <c r="E1046" s="57">
        <f t="shared" si="291"/>
        <v>0</v>
      </c>
      <c r="F1046" s="57">
        <f t="shared" si="291"/>
        <v>0</v>
      </c>
      <c r="G1046" s="57">
        <f t="shared" si="291"/>
        <v>0</v>
      </c>
      <c r="H1046" s="57">
        <f t="shared" si="291"/>
        <v>0</v>
      </c>
      <c r="I1046" s="57">
        <f t="shared" si="291"/>
        <v>0</v>
      </c>
      <c r="J1046" s="57">
        <f t="shared" si="291"/>
        <v>0</v>
      </c>
      <c r="K1046" s="57">
        <f t="shared" si="291"/>
        <v>0</v>
      </c>
      <c r="L1046" s="57">
        <f t="shared" si="291"/>
        <v>0</v>
      </c>
      <c r="M1046" s="57">
        <f t="shared" si="291"/>
        <v>0</v>
      </c>
      <c r="N1046" s="57">
        <f t="shared" si="291"/>
        <v>0</v>
      </c>
      <c r="O1046" s="63">
        <f t="shared" si="291"/>
        <v>0</v>
      </c>
      <c r="P1046" s="65">
        <f t="shared" si="278"/>
        <v>0</v>
      </c>
      <c r="Q1046" s="148">
        <f t="shared" si="283"/>
        <v>0</v>
      </c>
      <c r="S1046" s="65">
        <f t="shared" si="281"/>
        <v>0</v>
      </c>
      <c r="T1046" s="134"/>
    </row>
    <row r="1047" ht="24.75" customHeight="1" outlineLevel="1" spans="1:20">
      <c r="A1047" s="19"/>
      <c r="B1047" s="20">
        <v>4532110</v>
      </c>
      <c r="C1047" s="21" t="s">
        <v>906</v>
      </c>
      <c r="D1047" s="57">
        <v>0</v>
      </c>
      <c r="E1047" s="57">
        <v>0</v>
      </c>
      <c r="F1047" s="57">
        <f>+ROUND(Q$1047+E1047,-2)</f>
        <v>0</v>
      </c>
      <c r="G1047" s="57">
        <f>+ROUND(Q$1047+F1047,-2)</f>
        <v>0</v>
      </c>
      <c r="H1047" s="57">
        <f>+ROUND(Q$1047+G1047,-2)</f>
        <v>0</v>
      </c>
      <c r="I1047" s="57">
        <f>+ROUND(Q$1047+H1047,-2)</f>
        <v>0</v>
      </c>
      <c r="J1047" s="57">
        <f>+ROUND(Q$1047+I1047,-2)</f>
        <v>0</v>
      </c>
      <c r="K1047" s="57">
        <f>+ROUND(Q$1047+J1047,-2)</f>
        <v>0</v>
      </c>
      <c r="L1047" s="57">
        <f>+ROUND(Q$1047+K1047,-2)</f>
        <v>0</v>
      </c>
      <c r="M1047" s="57">
        <f>+ROUND(Q$1047+L1047,-2)</f>
        <v>0</v>
      </c>
      <c r="N1047" s="57">
        <f>+ROUND(Q$1047+M1047,-2)</f>
        <v>0</v>
      </c>
      <c r="O1047" s="63">
        <f>+ROUND(Q$1047+N1047,-2)</f>
        <v>0</v>
      </c>
      <c r="P1047" s="65">
        <f t="shared" si="278"/>
        <v>0</v>
      </c>
      <c r="Q1047" s="148">
        <f t="shared" si="283"/>
        <v>0</v>
      </c>
      <c r="S1047" s="65">
        <f t="shared" si="281"/>
        <v>0</v>
      </c>
      <c r="T1047" s="134"/>
    </row>
    <row r="1048" ht="24.75" customHeight="1" outlineLevel="1" spans="1:20">
      <c r="A1048" s="19"/>
      <c r="B1048" s="20">
        <v>4532150</v>
      </c>
      <c r="C1048" s="21" t="s">
        <v>907</v>
      </c>
      <c r="D1048" s="57">
        <v>0</v>
      </c>
      <c r="E1048" s="57">
        <v>0</v>
      </c>
      <c r="F1048" s="57">
        <f>+ROUND(Q$1048+E1048,-2)</f>
        <v>0</v>
      </c>
      <c r="G1048" s="57">
        <f>+ROUND(Q$1048+F1048,-2)</f>
        <v>0</v>
      </c>
      <c r="H1048" s="57">
        <f>+ROUND(Q$1048+G1048,-2)</f>
        <v>0</v>
      </c>
      <c r="I1048" s="57">
        <f>+ROUND(Q$1048+H1048,-2)</f>
        <v>0</v>
      </c>
      <c r="J1048" s="57">
        <f>+ROUND(Q$1048+I1048,-2)</f>
        <v>0</v>
      </c>
      <c r="K1048" s="57">
        <f>+ROUND(Q$1048+J1048,-2)</f>
        <v>0</v>
      </c>
      <c r="L1048" s="57">
        <f>+ROUND(Q$1048+K1048,-2)</f>
        <v>0</v>
      </c>
      <c r="M1048" s="57">
        <f>+ROUND(Q$1048+L1048,-2)</f>
        <v>0</v>
      </c>
      <c r="N1048" s="57">
        <f>+ROUND(Q$1048+M1048,-2)</f>
        <v>0</v>
      </c>
      <c r="O1048" s="63">
        <f>+ROUND(Q$1048+N1048,-2)</f>
        <v>0</v>
      </c>
      <c r="P1048" s="65">
        <f t="shared" si="278"/>
        <v>0</v>
      </c>
      <c r="Q1048" s="148">
        <f t="shared" si="283"/>
        <v>0</v>
      </c>
      <c r="S1048" s="65">
        <f t="shared" si="281"/>
        <v>0</v>
      </c>
      <c r="T1048" s="134"/>
    </row>
    <row r="1049" ht="24.75" customHeight="1" outlineLevel="1" spans="1:20">
      <c r="A1049" s="19"/>
      <c r="B1049" s="20">
        <v>4532200</v>
      </c>
      <c r="C1049" s="21" t="s">
        <v>908</v>
      </c>
      <c r="D1049" s="57">
        <v>0</v>
      </c>
      <c r="E1049" s="57">
        <v>0</v>
      </c>
      <c r="F1049" s="57">
        <f>+ROUND(Q$1049+E1049,-2)</f>
        <v>0</v>
      </c>
      <c r="G1049" s="57">
        <f>+ROUND(Q$1049+F1049,-2)</f>
        <v>0</v>
      </c>
      <c r="H1049" s="57">
        <f>+ROUND(Q$1049+G1049,-2)</f>
        <v>0</v>
      </c>
      <c r="I1049" s="57">
        <f>+ROUND(Q$1049+H1049,-2)</f>
        <v>0</v>
      </c>
      <c r="J1049" s="57">
        <f>+ROUND(Q$1049+I1049,-2)</f>
        <v>0</v>
      </c>
      <c r="K1049" s="57">
        <f>+ROUND(Q$1049+J1049,-2)</f>
        <v>0</v>
      </c>
      <c r="L1049" s="57">
        <f>+ROUND(Q$1049+K1049,-2)</f>
        <v>0</v>
      </c>
      <c r="M1049" s="57">
        <f>+ROUND(Q$1049+L1049,-2)</f>
        <v>0</v>
      </c>
      <c r="N1049" s="57">
        <f>+ROUND(Q$1049+M1049,-2)</f>
        <v>0</v>
      </c>
      <c r="O1049" s="63">
        <f>+ROUND(Q$1049+N1049,-2)</f>
        <v>0</v>
      </c>
      <c r="P1049" s="65">
        <f t="shared" si="278"/>
        <v>0</v>
      </c>
      <c r="Q1049" s="148">
        <f t="shared" si="283"/>
        <v>0</v>
      </c>
      <c r="S1049" s="65">
        <f t="shared" si="281"/>
        <v>0</v>
      </c>
      <c r="T1049" s="134"/>
    </row>
    <row r="1050" ht="24.75" customHeight="1" outlineLevel="1" spans="1:20">
      <c r="A1050" s="19"/>
      <c r="B1050" s="20">
        <v>4532300</v>
      </c>
      <c r="C1050" s="21" t="s">
        <v>909</v>
      </c>
      <c r="D1050" s="57">
        <v>0</v>
      </c>
      <c r="E1050" s="57">
        <v>0</v>
      </c>
      <c r="F1050" s="57">
        <f>+ROUND(Q$1050+E1050,-2)</f>
        <v>0</v>
      </c>
      <c r="G1050" s="57">
        <f>+ROUND(Q$1050+F1050,-2)</f>
        <v>0</v>
      </c>
      <c r="H1050" s="57">
        <f>+ROUND(Q$1050+G1050,-2)</f>
        <v>0</v>
      </c>
      <c r="I1050" s="57">
        <f>+ROUND(Q$1050+H1050,-2)</f>
        <v>0</v>
      </c>
      <c r="J1050" s="57">
        <f>+ROUND(Q$1050+I1050,-2)</f>
        <v>0</v>
      </c>
      <c r="K1050" s="57">
        <f>+ROUND(Q$1050+J1050,-2)</f>
        <v>0</v>
      </c>
      <c r="L1050" s="57">
        <f>+ROUND(Q$1050+K1050,-2)</f>
        <v>0</v>
      </c>
      <c r="M1050" s="57">
        <f>+ROUND(Q$1050+L1050,-2)</f>
        <v>0</v>
      </c>
      <c r="N1050" s="57">
        <f>+ROUND(Q$1050+M1050,-2)</f>
        <v>0</v>
      </c>
      <c r="O1050" s="63">
        <f>+ROUND(Q$1050+N1050,-2)</f>
        <v>0</v>
      </c>
      <c r="P1050" s="65">
        <f t="shared" si="278"/>
        <v>0</v>
      </c>
      <c r="Q1050" s="148">
        <f t="shared" si="283"/>
        <v>0</v>
      </c>
      <c r="S1050" s="65">
        <f t="shared" si="281"/>
        <v>0</v>
      </c>
      <c r="T1050" s="134"/>
    </row>
    <row r="1051" ht="24.75" customHeight="1" outlineLevel="1" spans="1:20">
      <c r="A1051" s="19"/>
      <c r="B1051" s="20">
        <v>4532400</v>
      </c>
      <c r="C1051" s="21" t="s">
        <v>910</v>
      </c>
      <c r="D1051" s="57">
        <v>0</v>
      </c>
      <c r="E1051" s="57">
        <v>0</v>
      </c>
      <c r="F1051" s="57">
        <f>+ROUND(Q$1051+E1051,-2)</f>
        <v>0</v>
      </c>
      <c r="G1051" s="57">
        <f>+ROUND(Q$1051+F1051,-2)</f>
        <v>0</v>
      </c>
      <c r="H1051" s="57">
        <f>+ROUND(Q$1051+G1051,-2)</f>
        <v>0</v>
      </c>
      <c r="I1051" s="57">
        <f>+ROUND(Q$1051+H1051,-2)</f>
        <v>0</v>
      </c>
      <c r="J1051" s="57">
        <f>+ROUND(Q$1051+I1051,-2)</f>
        <v>0</v>
      </c>
      <c r="K1051" s="57">
        <f>+ROUND(Q$1051+J1051,-2)</f>
        <v>0</v>
      </c>
      <c r="L1051" s="57">
        <f>+ROUND(Q$1051+K1051,-2)</f>
        <v>0</v>
      </c>
      <c r="M1051" s="57">
        <f>+ROUND(Q$1051+L1051,-2)</f>
        <v>0</v>
      </c>
      <c r="N1051" s="57">
        <f>+ROUND(Q$1051+M1051,-2)</f>
        <v>0</v>
      </c>
      <c r="O1051" s="63">
        <f>+ROUND(Q$1051+N1051,-2)</f>
        <v>0</v>
      </c>
      <c r="P1051" s="65">
        <f t="shared" si="278"/>
        <v>0</v>
      </c>
      <c r="Q1051" s="148">
        <f t="shared" si="283"/>
        <v>0</v>
      </c>
      <c r="S1051" s="65">
        <f t="shared" si="281"/>
        <v>0</v>
      </c>
      <c r="T1051" s="134"/>
    </row>
    <row r="1052" ht="24.75" customHeight="1" outlineLevel="1" spans="1:20">
      <c r="A1052" s="19"/>
      <c r="B1052" s="20">
        <v>4540000</v>
      </c>
      <c r="C1052" s="71" t="s">
        <v>918</v>
      </c>
      <c r="D1052" s="57">
        <v>0</v>
      </c>
      <c r="E1052" s="57">
        <v>0</v>
      </c>
      <c r="F1052" s="57">
        <f>+ROUND(Q$1052+E1052,-2)</f>
        <v>0</v>
      </c>
      <c r="G1052" s="57">
        <f>+ROUND(Q$1052+F1052,-2)</f>
        <v>0</v>
      </c>
      <c r="H1052" s="57">
        <f>+ROUND(Q$1052+G1052,-2)</f>
        <v>0</v>
      </c>
      <c r="I1052" s="57">
        <f>+ROUND(Q$1052+H1052,-2)</f>
        <v>0</v>
      </c>
      <c r="J1052" s="57">
        <f>+ROUND(Q$1052+I1052,-2)</f>
        <v>0</v>
      </c>
      <c r="K1052" s="57">
        <f>+ROUND(Q$1052+J1052,-2)</f>
        <v>0</v>
      </c>
      <c r="L1052" s="57">
        <f>+ROUND(Q$1052+K1052,-2)</f>
        <v>0</v>
      </c>
      <c r="M1052" s="57">
        <f>+ROUND(Q$1052+L1052,-2)</f>
        <v>0</v>
      </c>
      <c r="N1052" s="57">
        <f>+ROUND(Q$1052+M1052,-2)</f>
        <v>0</v>
      </c>
      <c r="O1052" s="63">
        <f>+ROUND(Q$1052+N1052,-2)</f>
        <v>0</v>
      </c>
      <c r="P1052" s="65">
        <f t="shared" si="278"/>
        <v>0</v>
      </c>
      <c r="Q1052" s="148">
        <f t="shared" si="283"/>
        <v>0</v>
      </c>
      <c r="S1052" s="65">
        <f t="shared" si="281"/>
        <v>0</v>
      </c>
      <c r="T1052" s="134"/>
    </row>
    <row r="1053" ht="24.75" customHeight="1" outlineLevel="1" spans="1:20">
      <c r="A1053" s="19"/>
      <c r="B1053" s="20">
        <v>4550000</v>
      </c>
      <c r="C1053" s="71" t="s">
        <v>919</v>
      </c>
      <c r="D1053" s="57">
        <f t="shared" ref="D1053:O1053" si="292">+D1054+D1061</f>
        <v>0</v>
      </c>
      <c r="E1053" s="57">
        <f t="shared" si="292"/>
        <v>0</v>
      </c>
      <c r="F1053" s="57">
        <f t="shared" si="292"/>
        <v>0</v>
      </c>
      <c r="G1053" s="57">
        <f t="shared" si="292"/>
        <v>0</v>
      </c>
      <c r="H1053" s="57">
        <f t="shared" si="292"/>
        <v>0</v>
      </c>
      <c r="I1053" s="57">
        <f t="shared" si="292"/>
        <v>0</v>
      </c>
      <c r="J1053" s="57">
        <f t="shared" si="292"/>
        <v>0</v>
      </c>
      <c r="K1053" s="57">
        <f t="shared" si="292"/>
        <v>0</v>
      </c>
      <c r="L1053" s="57">
        <f t="shared" si="292"/>
        <v>0</v>
      </c>
      <c r="M1053" s="57">
        <f t="shared" si="292"/>
        <v>0</v>
      </c>
      <c r="N1053" s="57">
        <f t="shared" si="292"/>
        <v>0</v>
      </c>
      <c r="O1053" s="63">
        <f t="shared" si="292"/>
        <v>0</v>
      </c>
      <c r="P1053" s="65">
        <f t="shared" si="278"/>
        <v>0</v>
      </c>
      <c r="Q1053" s="148">
        <f t="shared" si="283"/>
        <v>0</v>
      </c>
      <c r="S1053" s="65">
        <f t="shared" si="281"/>
        <v>0</v>
      </c>
      <c r="T1053" s="134"/>
    </row>
    <row r="1054" ht="24.75" customHeight="1" outlineLevel="1" spans="1:20">
      <c r="A1054" s="19"/>
      <c r="B1054" s="20">
        <v>4551000</v>
      </c>
      <c r="C1054" s="71" t="s">
        <v>920</v>
      </c>
      <c r="D1054" s="57">
        <f t="shared" ref="D1054:O1054" si="293">+SUM(D1055:D1060)</f>
        <v>0</v>
      </c>
      <c r="E1054" s="57">
        <f t="shared" si="293"/>
        <v>0</v>
      </c>
      <c r="F1054" s="57">
        <f t="shared" si="293"/>
        <v>0</v>
      </c>
      <c r="G1054" s="57">
        <f t="shared" si="293"/>
        <v>0</v>
      </c>
      <c r="H1054" s="57">
        <f t="shared" si="293"/>
        <v>0</v>
      </c>
      <c r="I1054" s="57">
        <f t="shared" si="293"/>
        <v>0</v>
      </c>
      <c r="J1054" s="57">
        <f t="shared" si="293"/>
        <v>0</v>
      </c>
      <c r="K1054" s="57">
        <f t="shared" si="293"/>
        <v>0</v>
      </c>
      <c r="L1054" s="57">
        <f t="shared" si="293"/>
        <v>0</v>
      </c>
      <c r="M1054" s="57">
        <f t="shared" si="293"/>
        <v>0</v>
      </c>
      <c r="N1054" s="57">
        <f t="shared" si="293"/>
        <v>0</v>
      </c>
      <c r="O1054" s="63">
        <f t="shared" si="293"/>
        <v>0</v>
      </c>
      <c r="P1054" s="65">
        <f t="shared" si="278"/>
        <v>0</v>
      </c>
      <c r="Q1054" s="148">
        <f t="shared" si="283"/>
        <v>0</v>
      </c>
      <c r="S1054" s="65">
        <f t="shared" si="281"/>
        <v>0</v>
      </c>
      <c r="T1054" s="134"/>
    </row>
    <row r="1055" ht="24.75" customHeight="1" outlineLevel="1" spans="1:20">
      <c r="A1055" s="19">
        <v>42512</v>
      </c>
      <c r="B1055" s="20">
        <v>4551100</v>
      </c>
      <c r="C1055" s="71" t="s">
        <v>921</v>
      </c>
      <c r="D1055" s="57">
        <v>0</v>
      </c>
      <c r="E1055" s="57">
        <v>0</v>
      </c>
      <c r="F1055" s="57">
        <f>+ROUND(Q$1055+E1055,-2)</f>
        <v>0</v>
      </c>
      <c r="G1055" s="57">
        <f>+ROUND(Q$1055+F1055,-2)</f>
        <v>0</v>
      </c>
      <c r="H1055" s="57">
        <f>+ROUND(Q$1055+G1055,-2)</f>
        <v>0</v>
      </c>
      <c r="I1055" s="57">
        <f>+ROUND(Q$1055+H1055,-2)</f>
        <v>0</v>
      </c>
      <c r="J1055" s="57">
        <f>+ROUND(Q$1055+I1055,-2)</f>
        <v>0</v>
      </c>
      <c r="K1055" s="57">
        <f>+ROUND(Q$1055+J1055,-2)</f>
        <v>0</v>
      </c>
      <c r="L1055" s="57">
        <f>+ROUND(Q$1055+K1055,-2)</f>
        <v>0</v>
      </c>
      <c r="M1055" s="57">
        <f>+ROUND(Q$1055+L1055,-2)</f>
        <v>0</v>
      </c>
      <c r="N1055" s="57">
        <f>+ROUND(Q$1055+M1055,-2)</f>
        <v>0</v>
      </c>
      <c r="O1055" s="63">
        <f>+ROUND(Q$1055+N1055,-2)</f>
        <v>0</v>
      </c>
      <c r="P1055" s="65">
        <f t="shared" si="278"/>
        <v>0</v>
      </c>
      <c r="Q1055" s="148">
        <f t="shared" si="283"/>
        <v>0</v>
      </c>
      <c r="S1055" s="65">
        <f t="shared" si="281"/>
        <v>0</v>
      </c>
      <c r="T1055" s="134"/>
    </row>
    <row r="1056" ht="24.75" customHeight="1" outlineLevel="1" spans="1:20">
      <c r="A1056" s="19"/>
      <c r="B1056" s="20">
        <v>4551200</v>
      </c>
      <c r="C1056" s="71" t="s">
        <v>922</v>
      </c>
      <c r="D1056" s="57">
        <v>0</v>
      </c>
      <c r="E1056" s="57">
        <v>0</v>
      </c>
      <c r="F1056" s="57">
        <f>+ROUND(Q$1056+E1056,-2)</f>
        <v>0</v>
      </c>
      <c r="G1056" s="57">
        <f>+ROUND(Q$1056+F1056,-2)</f>
        <v>0</v>
      </c>
      <c r="H1056" s="57">
        <f>+ROUND(Q$1056+G1056,-2)</f>
        <v>0</v>
      </c>
      <c r="I1056" s="57">
        <f>+ROUND(Q$1056+H1056,-2)</f>
        <v>0</v>
      </c>
      <c r="J1056" s="57">
        <f>+ROUND(Q$1056+I1056,-2)</f>
        <v>0</v>
      </c>
      <c r="K1056" s="57">
        <f>+ROUND(Q$1056+J1056,-2)</f>
        <v>0</v>
      </c>
      <c r="L1056" s="57">
        <f>+ROUND(Q$1056+K1056,-2)</f>
        <v>0</v>
      </c>
      <c r="M1056" s="57">
        <f>+ROUND(Q$1056+L1056,-2)</f>
        <v>0</v>
      </c>
      <c r="N1056" s="57">
        <f>+ROUND(Q$1056+M1056,-2)</f>
        <v>0</v>
      </c>
      <c r="O1056" s="63">
        <f>+ROUND(Q$1056+N1056,-2)</f>
        <v>0</v>
      </c>
      <c r="P1056" s="65">
        <f t="shared" si="278"/>
        <v>0</v>
      </c>
      <c r="Q1056" s="148">
        <f t="shared" si="283"/>
        <v>0</v>
      </c>
      <c r="S1056" s="65">
        <f t="shared" si="281"/>
        <v>0</v>
      </c>
      <c r="T1056" s="134"/>
    </row>
    <row r="1057" ht="24.75" customHeight="1" outlineLevel="1" spans="1:20">
      <c r="A1057" s="19">
        <v>42513</v>
      </c>
      <c r="B1057" s="20">
        <v>4551300</v>
      </c>
      <c r="C1057" s="71" t="s">
        <v>923</v>
      </c>
      <c r="D1057" s="57">
        <v>0</v>
      </c>
      <c r="E1057" s="57">
        <v>0</v>
      </c>
      <c r="F1057" s="57">
        <f>+ROUND(Q$1057+E1057,-2)</f>
        <v>0</v>
      </c>
      <c r="G1057" s="57">
        <f>+ROUND(Q$1057+F1057,-2)</f>
        <v>0</v>
      </c>
      <c r="H1057" s="57">
        <f>+ROUND(Q$1057+G1057,-2)</f>
        <v>0</v>
      </c>
      <c r="I1057" s="57">
        <f>+ROUND(Q$1057+H1057,-2)</f>
        <v>0</v>
      </c>
      <c r="J1057" s="57">
        <f>+ROUND(Q$1057+I1057,-2)</f>
        <v>0</v>
      </c>
      <c r="K1057" s="57">
        <f>+ROUND(Q$1057+J1057,-2)</f>
        <v>0</v>
      </c>
      <c r="L1057" s="57">
        <f>+ROUND(Q$1057+K1057,-2)</f>
        <v>0</v>
      </c>
      <c r="M1057" s="57">
        <f>+ROUND(Q$1057+L1057,-2)</f>
        <v>0</v>
      </c>
      <c r="N1057" s="57">
        <f>+ROUND(Q$1057+M1057,-2)</f>
        <v>0</v>
      </c>
      <c r="O1057" s="63">
        <f>+ROUND(Q$1057+N1057,-2)</f>
        <v>0</v>
      </c>
      <c r="P1057" s="65">
        <f t="shared" si="278"/>
        <v>0</v>
      </c>
      <c r="Q1057" s="148">
        <f t="shared" si="283"/>
        <v>0</v>
      </c>
      <c r="S1057" s="65">
        <f t="shared" si="281"/>
        <v>0</v>
      </c>
      <c r="T1057" s="134"/>
    </row>
    <row r="1058" ht="24.75" customHeight="1" outlineLevel="1" spans="1:20">
      <c r="A1058" s="19">
        <v>42514</v>
      </c>
      <c r="B1058" s="20">
        <v>4551400</v>
      </c>
      <c r="C1058" s="71" t="s">
        <v>924</v>
      </c>
      <c r="D1058" s="57">
        <v>0</v>
      </c>
      <c r="E1058" s="57">
        <v>0</v>
      </c>
      <c r="F1058" s="57">
        <f>+ROUND(Q$1058+E1058,-2)</f>
        <v>0</v>
      </c>
      <c r="G1058" s="57">
        <f>+ROUND(Q$1058+F1058,-2)</f>
        <v>0</v>
      </c>
      <c r="H1058" s="57">
        <f>+ROUND(Q$1058+G1058,-2)</f>
        <v>0</v>
      </c>
      <c r="I1058" s="57">
        <f>+ROUND(Q$1058+H1058,-2)</f>
        <v>0</v>
      </c>
      <c r="J1058" s="57">
        <f>+ROUND(Q$1058+I1058,-2)</f>
        <v>0</v>
      </c>
      <c r="K1058" s="57">
        <f>+ROUND(Q$1058+J1058,-2)</f>
        <v>0</v>
      </c>
      <c r="L1058" s="57">
        <f>+ROUND(Q$1058+K1058,-2)</f>
        <v>0</v>
      </c>
      <c r="M1058" s="57">
        <f>+ROUND(Q$1058+L1058,-2)</f>
        <v>0</v>
      </c>
      <c r="N1058" s="57">
        <f>+ROUND(Q$1058+M1058,-2)</f>
        <v>0</v>
      </c>
      <c r="O1058" s="63">
        <f>+ROUND(Q$1058+N1058,-2)</f>
        <v>0</v>
      </c>
      <c r="P1058" s="65">
        <f t="shared" si="278"/>
        <v>0</v>
      </c>
      <c r="Q1058" s="148">
        <f t="shared" si="283"/>
        <v>0</v>
      </c>
      <c r="S1058" s="65">
        <f t="shared" si="281"/>
        <v>0</v>
      </c>
      <c r="T1058" s="134"/>
    </row>
    <row r="1059" ht="24.75" customHeight="1" outlineLevel="1" spans="1:20">
      <c r="A1059" s="19">
        <v>42511</v>
      </c>
      <c r="B1059" s="20">
        <v>4551500</v>
      </c>
      <c r="C1059" s="71" t="s">
        <v>925</v>
      </c>
      <c r="D1059" s="57">
        <v>0</v>
      </c>
      <c r="E1059" s="57">
        <v>0</v>
      </c>
      <c r="F1059" s="57">
        <f>+ROUND(Q$1059+E1059,-2)</f>
        <v>0</v>
      </c>
      <c r="G1059" s="57">
        <f>+ROUND(Q$1059+F1059,-2)</f>
        <v>0</v>
      </c>
      <c r="H1059" s="57">
        <f>+ROUND(Q$1059+G1059,-2)</f>
        <v>0</v>
      </c>
      <c r="I1059" s="57">
        <f>+ROUND(Q$1059+H1059,-2)</f>
        <v>0</v>
      </c>
      <c r="J1059" s="57">
        <f>+ROUND(Q$1059+I1059,-2)</f>
        <v>0</v>
      </c>
      <c r="K1059" s="57">
        <f>+ROUND(Q$1059+J1059,-2)</f>
        <v>0</v>
      </c>
      <c r="L1059" s="57">
        <f>+ROUND(Q$1059+K1059,-2)</f>
        <v>0</v>
      </c>
      <c r="M1059" s="57">
        <f>+ROUND(Q$1059+L1059,-2)</f>
        <v>0</v>
      </c>
      <c r="N1059" s="57">
        <f>+ROUND(Q$1059+M1059,-2)</f>
        <v>0</v>
      </c>
      <c r="O1059" s="63">
        <f>+ROUND(Q$1059+N1059,-2)</f>
        <v>0</v>
      </c>
      <c r="P1059" s="65">
        <f t="shared" si="278"/>
        <v>0</v>
      </c>
      <c r="Q1059" s="148">
        <f t="shared" si="283"/>
        <v>0</v>
      </c>
      <c r="S1059" s="65">
        <f t="shared" si="281"/>
        <v>0</v>
      </c>
      <c r="T1059" s="134"/>
    </row>
    <row r="1060" ht="24.75" customHeight="1" outlineLevel="1" spans="1:20">
      <c r="A1060" s="19">
        <v>42799</v>
      </c>
      <c r="B1060" s="20">
        <v>4551900</v>
      </c>
      <c r="C1060" s="71" t="s">
        <v>926</v>
      </c>
      <c r="D1060" s="57">
        <v>0</v>
      </c>
      <c r="E1060" s="57">
        <v>0</v>
      </c>
      <c r="F1060" s="57">
        <f>+ROUND(Q$1060+E1060,-2)</f>
        <v>0</v>
      </c>
      <c r="G1060" s="57">
        <f>+ROUND(Q$1060+F1060,-2)</f>
        <v>0</v>
      </c>
      <c r="H1060" s="57">
        <f>+ROUND(Q$1060+G1060,-2)</f>
        <v>0</v>
      </c>
      <c r="I1060" s="57">
        <f>+ROUND(Q$1060+H1060,-2)</f>
        <v>0</v>
      </c>
      <c r="J1060" s="57">
        <f>+ROUND(Q$1060+I1060,-2)</f>
        <v>0</v>
      </c>
      <c r="K1060" s="57">
        <f>+ROUND(Q$1060+J1060,-2)</f>
        <v>0</v>
      </c>
      <c r="L1060" s="57">
        <f>+ROUND(Q$1060+K1060,-2)</f>
        <v>0</v>
      </c>
      <c r="M1060" s="57">
        <f>+ROUND(Q$1060+L1060,-2)</f>
        <v>0</v>
      </c>
      <c r="N1060" s="57">
        <f>+ROUND(Q$1060+M1060,-2)</f>
        <v>0</v>
      </c>
      <c r="O1060" s="63">
        <f>+ROUND(Q$1060+N1060,-2)</f>
        <v>0</v>
      </c>
      <c r="P1060" s="65">
        <f t="shared" si="278"/>
        <v>0</v>
      </c>
      <c r="Q1060" s="148">
        <f t="shared" si="283"/>
        <v>0</v>
      </c>
      <c r="S1060" s="65">
        <f t="shared" si="281"/>
        <v>0</v>
      </c>
      <c r="T1060" s="134"/>
    </row>
    <row r="1061" ht="24.75" customHeight="1" outlineLevel="1" spans="1:20">
      <c r="A1061" s="19"/>
      <c r="B1061" s="20">
        <v>4552000</v>
      </c>
      <c r="C1061" s="71" t="s">
        <v>927</v>
      </c>
      <c r="D1061" s="57">
        <f t="shared" ref="D1061:O1061" si="294">+SUM(D1062:D1067)</f>
        <v>0</v>
      </c>
      <c r="E1061" s="57">
        <f t="shared" si="294"/>
        <v>0</v>
      </c>
      <c r="F1061" s="57">
        <f t="shared" si="294"/>
        <v>0</v>
      </c>
      <c r="G1061" s="57">
        <f t="shared" si="294"/>
        <v>0</v>
      </c>
      <c r="H1061" s="57">
        <f t="shared" si="294"/>
        <v>0</v>
      </c>
      <c r="I1061" s="57">
        <f t="shared" si="294"/>
        <v>0</v>
      </c>
      <c r="J1061" s="57">
        <f t="shared" si="294"/>
        <v>0</v>
      </c>
      <c r="K1061" s="57">
        <f t="shared" si="294"/>
        <v>0</v>
      </c>
      <c r="L1061" s="57">
        <f t="shared" si="294"/>
        <v>0</v>
      </c>
      <c r="M1061" s="57">
        <f t="shared" si="294"/>
        <v>0</v>
      </c>
      <c r="N1061" s="57">
        <f t="shared" si="294"/>
        <v>0</v>
      </c>
      <c r="O1061" s="63">
        <f t="shared" si="294"/>
        <v>0</v>
      </c>
      <c r="P1061" s="65">
        <f t="shared" si="278"/>
        <v>0</v>
      </c>
      <c r="Q1061" s="148">
        <f t="shared" si="283"/>
        <v>0</v>
      </c>
      <c r="S1061" s="65">
        <f t="shared" si="281"/>
        <v>0</v>
      </c>
      <c r="T1061" s="134"/>
    </row>
    <row r="1062" ht="24.75" customHeight="1" outlineLevel="1" spans="1:20">
      <c r="A1062" s="19">
        <v>42820</v>
      </c>
      <c r="B1062" s="20">
        <v>4552100</v>
      </c>
      <c r="C1062" s="71" t="s">
        <v>928</v>
      </c>
      <c r="D1062" s="57">
        <v>0</v>
      </c>
      <c r="E1062" s="57">
        <v>0</v>
      </c>
      <c r="F1062" s="57">
        <f>+ROUND(Q$1062+E1062,-2)</f>
        <v>0</v>
      </c>
      <c r="G1062" s="57">
        <f>+ROUND(Q$1062+F1062,-2)</f>
        <v>0</v>
      </c>
      <c r="H1062" s="57">
        <f>+ROUND(Q$1062+G1062,-2)</f>
        <v>0</v>
      </c>
      <c r="I1062" s="57">
        <f>+ROUND(Q$1062+H1062,-2)</f>
        <v>0</v>
      </c>
      <c r="J1062" s="57">
        <f>+ROUND(Q$1062+I1062,-2)</f>
        <v>0</v>
      </c>
      <c r="K1062" s="57">
        <f>+ROUND(Q$1062+J1062,-2)</f>
        <v>0</v>
      </c>
      <c r="L1062" s="57">
        <f>+ROUND(Q$1062+K1062,-2)</f>
        <v>0</v>
      </c>
      <c r="M1062" s="57">
        <f>+ROUND(Q$1062+L1062,-2)</f>
        <v>0</v>
      </c>
      <c r="N1062" s="57">
        <f>+ROUND(Q$1062+M1062,-2)</f>
        <v>0</v>
      </c>
      <c r="O1062" s="63">
        <f>+ROUND(Q$1062+N1062,-2)</f>
        <v>0</v>
      </c>
      <c r="P1062" s="65">
        <f t="shared" si="278"/>
        <v>0</v>
      </c>
      <c r="Q1062" s="148">
        <f t="shared" si="283"/>
        <v>0</v>
      </c>
      <c r="S1062" s="65">
        <f t="shared" si="281"/>
        <v>0</v>
      </c>
      <c r="T1062" s="134"/>
    </row>
    <row r="1063" ht="24.75" customHeight="1" outlineLevel="1" spans="1:20">
      <c r="A1063" s="19"/>
      <c r="B1063" s="20">
        <v>4552200</v>
      </c>
      <c r="C1063" s="71" t="s">
        <v>929</v>
      </c>
      <c r="D1063" s="57">
        <v>0</v>
      </c>
      <c r="E1063" s="57">
        <v>0</v>
      </c>
      <c r="F1063" s="57">
        <f>+ROUND(Q$1063+E1063,-2)</f>
        <v>0</v>
      </c>
      <c r="G1063" s="57">
        <f>+ROUND(Q$1063+F1063,-2)</f>
        <v>0</v>
      </c>
      <c r="H1063" s="57">
        <f>+ROUND(Q$1063+G1063,-2)</f>
        <v>0</v>
      </c>
      <c r="I1063" s="57">
        <f>+ROUND(Q$1063+H1063,-2)</f>
        <v>0</v>
      </c>
      <c r="J1063" s="57">
        <f>+ROUND(Q$1063+I1063,-2)</f>
        <v>0</v>
      </c>
      <c r="K1063" s="57">
        <f>+ROUND(Q$1063+J1063,-2)</f>
        <v>0</v>
      </c>
      <c r="L1063" s="57">
        <f>+ROUND(Q$1063+K1063,-2)</f>
        <v>0</v>
      </c>
      <c r="M1063" s="57">
        <f>+ROUND(Q$1063+L1063,-2)</f>
        <v>0</v>
      </c>
      <c r="N1063" s="57">
        <f>+ROUND(Q$1063+M1063,-2)</f>
        <v>0</v>
      </c>
      <c r="O1063" s="63">
        <f>+ROUND(Q$1063+N1063,-2)</f>
        <v>0</v>
      </c>
      <c r="P1063" s="65">
        <f t="shared" si="278"/>
        <v>0</v>
      </c>
      <c r="Q1063" s="148">
        <f t="shared" si="283"/>
        <v>0</v>
      </c>
      <c r="S1063" s="65">
        <f t="shared" si="281"/>
        <v>0</v>
      </c>
      <c r="T1063" s="134"/>
    </row>
    <row r="1064" ht="24.75" customHeight="1" outlineLevel="1" spans="1:20">
      <c r="A1064" s="19">
        <v>42830</v>
      </c>
      <c r="B1064" s="20">
        <v>4552300</v>
      </c>
      <c r="C1064" s="71" t="s">
        <v>930</v>
      </c>
      <c r="D1064" s="57">
        <v>0</v>
      </c>
      <c r="E1064" s="57">
        <v>0</v>
      </c>
      <c r="F1064" s="57">
        <f>+ROUND(Q$1064+E1064,-2)</f>
        <v>0</v>
      </c>
      <c r="G1064" s="57">
        <f>+ROUND(Q$1064+F1064,-2)</f>
        <v>0</v>
      </c>
      <c r="H1064" s="57">
        <f>+ROUND(Q$1064+G1064,-2)</f>
        <v>0</v>
      </c>
      <c r="I1064" s="57">
        <f>+ROUND(Q$1064+H1064,-2)</f>
        <v>0</v>
      </c>
      <c r="J1064" s="57">
        <f>+ROUND(Q$1064+I1064,-2)</f>
        <v>0</v>
      </c>
      <c r="K1064" s="57">
        <f>+ROUND(Q$1064+J1064,-2)</f>
        <v>0</v>
      </c>
      <c r="L1064" s="57">
        <f>+ROUND(Q$1064+K1064,-2)</f>
        <v>0</v>
      </c>
      <c r="M1064" s="57">
        <f>+ROUND(Q$1064+L1064,-2)</f>
        <v>0</v>
      </c>
      <c r="N1064" s="57">
        <f>+ROUND(Q$1064+M1064,-2)</f>
        <v>0</v>
      </c>
      <c r="O1064" s="63">
        <f>+ROUND(Q$1064+N1064,-2)</f>
        <v>0</v>
      </c>
      <c r="P1064" s="65">
        <f t="shared" si="278"/>
        <v>0</v>
      </c>
      <c r="Q1064" s="148">
        <f t="shared" si="283"/>
        <v>0</v>
      </c>
      <c r="S1064" s="65">
        <f t="shared" si="281"/>
        <v>0</v>
      </c>
      <c r="T1064" s="134"/>
    </row>
    <row r="1065" ht="24.75" customHeight="1" outlineLevel="1" spans="1:20">
      <c r="A1065" s="19">
        <v>42840</v>
      </c>
      <c r="B1065" s="20">
        <v>4552400</v>
      </c>
      <c r="C1065" s="71" t="s">
        <v>931</v>
      </c>
      <c r="D1065" s="57">
        <v>0</v>
      </c>
      <c r="E1065" s="57">
        <v>0</v>
      </c>
      <c r="F1065" s="57">
        <f>+ROUND(Q$1065+E1065,-2)</f>
        <v>0</v>
      </c>
      <c r="G1065" s="57">
        <f>+ROUND(Q$1065+F1065,-2)</f>
        <v>0</v>
      </c>
      <c r="H1065" s="57">
        <f>+ROUND(Q$1065+G1065,-2)</f>
        <v>0</v>
      </c>
      <c r="I1065" s="57">
        <f>+ROUND(Q$1065+H1065,-2)</f>
        <v>0</v>
      </c>
      <c r="J1065" s="57">
        <f>+ROUND(Q$1065+I1065,-2)</f>
        <v>0</v>
      </c>
      <c r="K1065" s="57">
        <f>+ROUND(Q$1065+J1065,-2)</f>
        <v>0</v>
      </c>
      <c r="L1065" s="57">
        <f>+ROUND(Q$1065+K1065,-2)</f>
        <v>0</v>
      </c>
      <c r="M1065" s="57">
        <f>+ROUND(Q$1065+L1065,-2)</f>
        <v>0</v>
      </c>
      <c r="N1065" s="57">
        <f>+ROUND(Q$1065+M1065,-2)</f>
        <v>0</v>
      </c>
      <c r="O1065" s="63">
        <f>+ROUND(Q$1065+N1065,-2)</f>
        <v>0</v>
      </c>
      <c r="P1065" s="65">
        <f t="shared" si="278"/>
        <v>0</v>
      </c>
      <c r="Q1065" s="148">
        <f t="shared" si="283"/>
        <v>0</v>
      </c>
      <c r="S1065" s="65">
        <f t="shared" si="281"/>
        <v>0</v>
      </c>
      <c r="T1065" s="134"/>
    </row>
    <row r="1066" ht="24.75" customHeight="1" outlineLevel="1" spans="1:20">
      <c r="A1066" s="19">
        <v>42810</v>
      </c>
      <c r="B1066" s="20">
        <v>4552500</v>
      </c>
      <c r="C1066" s="71" t="s">
        <v>932</v>
      </c>
      <c r="D1066" s="57">
        <v>0</v>
      </c>
      <c r="E1066" s="57">
        <v>0</v>
      </c>
      <c r="F1066" s="57">
        <f>+ROUND(Q$1066+E1066,-2)</f>
        <v>0</v>
      </c>
      <c r="G1066" s="57">
        <f>+ROUND(Q$1066+F1066,-2)</f>
        <v>0</v>
      </c>
      <c r="H1066" s="57">
        <f>+ROUND(Q$1066+G1066,-2)</f>
        <v>0</v>
      </c>
      <c r="I1066" s="57">
        <f>+ROUND(Q$1066+H1066,-2)</f>
        <v>0</v>
      </c>
      <c r="J1066" s="57">
        <f>+ROUND(Q$1066+I1066,-2)</f>
        <v>0</v>
      </c>
      <c r="K1066" s="57">
        <f>+ROUND(Q$1066+J1066,-2)</f>
        <v>0</v>
      </c>
      <c r="L1066" s="57">
        <f>+ROUND(Q$1066+K1066,-2)</f>
        <v>0</v>
      </c>
      <c r="M1066" s="57">
        <f>+ROUND(Q$1066+L1066,-2)</f>
        <v>0</v>
      </c>
      <c r="N1066" s="57">
        <f>+ROUND(Q$1066+M1066,-2)</f>
        <v>0</v>
      </c>
      <c r="O1066" s="63">
        <f>+ROUND(Q$1066+N1066,-2)</f>
        <v>0</v>
      </c>
      <c r="P1066" s="65">
        <f t="shared" si="278"/>
        <v>0</v>
      </c>
      <c r="Q1066" s="148">
        <f t="shared" si="283"/>
        <v>0</v>
      </c>
      <c r="S1066" s="65">
        <f t="shared" si="281"/>
        <v>0</v>
      </c>
      <c r="T1066" s="134"/>
    </row>
    <row r="1067" ht="24.75" customHeight="1" outlineLevel="1" spans="1:20">
      <c r="A1067" s="19">
        <v>42999</v>
      </c>
      <c r="B1067" s="20">
        <v>4552900</v>
      </c>
      <c r="C1067" s="71" t="s">
        <v>933</v>
      </c>
      <c r="D1067" s="57">
        <v>0</v>
      </c>
      <c r="E1067" s="57">
        <v>0</v>
      </c>
      <c r="F1067" s="57">
        <f>+ROUND(Q$1067+E1067,-2)</f>
        <v>0</v>
      </c>
      <c r="G1067" s="57">
        <f>+ROUND(Q$1067+F1067,-2)</f>
        <v>0</v>
      </c>
      <c r="H1067" s="57">
        <f>+ROUND(Q$1067+G1067,-2)</f>
        <v>0</v>
      </c>
      <c r="I1067" s="57">
        <f>+ROUND(Q$1067+H1067,-2)</f>
        <v>0</v>
      </c>
      <c r="J1067" s="57">
        <f>+ROUND(Q$1067+I1067,-2)</f>
        <v>0</v>
      </c>
      <c r="K1067" s="57">
        <f>+ROUND(Q$1067+J1067,-2)</f>
        <v>0</v>
      </c>
      <c r="L1067" s="57">
        <f>+ROUND(Q$1067+K1067,-2)</f>
        <v>0</v>
      </c>
      <c r="M1067" s="57">
        <f>+ROUND(Q$1067+L1067,-2)</f>
        <v>0</v>
      </c>
      <c r="N1067" s="57">
        <f>+ROUND(Q$1067+M1067,-2)</f>
        <v>0</v>
      </c>
      <c r="O1067" s="63">
        <f>+ROUND(Q$1067+N1067,-2)</f>
        <v>0</v>
      </c>
      <c r="P1067" s="65">
        <f t="shared" si="278"/>
        <v>0</v>
      </c>
      <c r="Q1067" s="148">
        <f t="shared" si="283"/>
        <v>0</v>
      </c>
      <c r="S1067" s="65">
        <f t="shared" si="281"/>
        <v>0</v>
      </c>
      <c r="T1067" s="134"/>
    </row>
    <row r="1068" ht="24.75" customHeight="1" outlineLevel="1" spans="1:20">
      <c r="A1068" s="19"/>
      <c r="B1068" s="20">
        <v>4560000</v>
      </c>
      <c r="C1068" s="71" t="s">
        <v>934</v>
      </c>
      <c r="D1068" s="57">
        <f t="shared" ref="D1068:O1068" si="295">+D1069+D1076+D1077+D1079+D1082+D1087+D1088</f>
        <v>30958.696</v>
      </c>
      <c r="E1068" s="57">
        <f t="shared" si="295"/>
        <v>37677.882</v>
      </c>
      <c r="F1068" s="57">
        <f t="shared" si="295"/>
        <v>45800</v>
      </c>
      <c r="G1068" s="57">
        <f t="shared" si="295"/>
        <v>53900</v>
      </c>
      <c r="H1068" s="57">
        <f t="shared" si="295"/>
        <v>62000</v>
      </c>
      <c r="I1068" s="57">
        <f t="shared" si="295"/>
        <v>70100</v>
      </c>
      <c r="J1068" s="57">
        <f t="shared" si="295"/>
        <v>78200</v>
      </c>
      <c r="K1068" s="57">
        <f t="shared" si="295"/>
        <v>86300</v>
      </c>
      <c r="L1068" s="57">
        <f t="shared" si="295"/>
        <v>94400</v>
      </c>
      <c r="M1068" s="57">
        <f t="shared" si="295"/>
        <v>102500</v>
      </c>
      <c r="N1068" s="57">
        <f t="shared" si="295"/>
        <v>110600</v>
      </c>
      <c r="O1068" s="63">
        <f t="shared" si="295"/>
        <v>118700</v>
      </c>
      <c r="P1068" s="65">
        <f t="shared" si="278"/>
        <v>0</v>
      </c>
      <c r="Q1068" s="148">
        <f t="shared" si="283"/>
        <v>18838.941</v>
      </c>
      <c r="S1068" s="65">
        <f t="shared" si="281"/>
        <v>0</v>
      </c>
      <c r="T1068" s="134"/>
    </row>
    <row r="1069" ht="24.75" customHeight="1" outlineLevel="1" spans="1:20">
      <c r="A1069" s="19"/>
      <c r="B1069" s="20">
        <v>4561000</v>
      </c>
      <c r="C1069" s="71" t="s">
        <v>935</v>
      </c>
      <c r="D1069" s="57">
        <f t="shared" ref="D1069:O1069" si="296">+SUM(D1070:D1075)</f>
        <v>0</v>
      </c>
      <c r="E1069" s="57">
        <f t="shared" si="296"/>
        <v>0</v>
      </c>
      <c r="F1069" s="57">
        <f t="shared" si="296"/>
        <v>0</v>
      </c>
      <c r="G1069" s="57">
        <f t="shared" si="296"/>
        <v>0</v>
      </c>
      <c r="H1069" s="57">
        <f t="shared" si="296"/>
        <v>0</v>
      </c>
      <c r="I1069" s="57">
        <f t="shared" si="296"/>
        <v>0</v>
      </c>
      <c r="J1069" s="57">
        <f t="shared" si="296"/>
        <v>0</v>
      </c>
      <c r="K1069" s="57">
        <f t="shared" si="296"/>
        <v>0</v>
      </c>
      <c r="L1069" s="57">
        <f t="shared" si="296"/>
        <v>0</v>
      </c>
      <c r="M1069" s="57">
        <f t="shared" si="296"/>
        <v>0</v>
      </c>
      <c r="N1069" s="57">
        <f t="shared" si="296"/>
        <v>0</v>
      </c>
      <c r="O1069" s="63">
        <f t="shared" si="296"/>
        <v>0</v>
      </c>
      <c r="P1069" s="65">
        <f t="shared" si="278"/>
        <v>0</v>
      </c>
      <c r="Q1069" s="148">
        <f t="shared" si="283"/>
        <v>0</v>
      </c>
      <c r="S1069" s="65">
        <f t="shared" si="281"/>
        <v>0</v>
      </c>
      <c r="T1069" s="134"/>
    </row>
    <row r="1070" ht="24.75" customHeight="1" outlineLevel="1" spans="1:20">
      <c r="A1070" s="19">
        <v>41317</v>
      </c>
      <c r="B1070" s="20">
        <v>4561011</v>
      </c>
      <c r="C1070" s="71" t="s">
        <v>936</v>
      </c>
      <c r="D1070" s="57">
        <v>0</v>
      </c>
      <c r="E1070" s="57">
        <v>0</v>
      </c>
      <c r="F1070" s="57">
        <f>+ROUND(Q$1070+E1070,-2)</f>
        <v>0</v>
      </c>
      <c r="G1070" s="57">
        <f>+ROUND(Q$1070+F1070,-2)</f>
        <v>0</v>
      </c>
      <c r="H1070" s="57">
        <f>+ROUND(Q$1070+G1070,-2)</f>
        <v>0</v>
      </c>
      <c r="I1070" s="57">
        <f>+ROUND(Q$1070+H1070,-2)</f>
        <v>0</v>
      </c>
      <c r="J1070" s="57">
        <f>+ROUND(Q$1070+I1070,-2)</f>
        <v>0</v>
      </c>
      <c r="K1070" s="57">
        <f>+ROUND(Q$1070+J1070,-2)</f>
        <v>0</v>
      </c>
      <c r="L1070" s="57">
        <f>+ROUND(Q$1070+K1070,-2)</f>
        <v>0</v>
      </c>
      <c r="M1070" s="57">
        <f>+ROUND(Q$1070+L1070,-2)</f>
        <v>0</v>
      </c>
      <c r="N1070" s="57">
        <f>+ROUND(Q$1070+M1070,-2)</f>
        <v>0</v>
      </c>
      <c r="O1070" s="63">
        <f>+ROUND(Q$1070+N1070,-2)</f>
        <v>0</v>
      </c>
      <c r="P1070" s="65">
        <f t="shared" si="278"/>
        <v>0</v>
      </c>
      <c r="Q1070" s="148">
        <f t="shared" si="283"/>
        <v>0</v>
      </c>
      <c r="S1070" s="65">
        <f t="shared" si="281"/>
        <v>0</v>
      </c>
      <c r="T1070" s="134"/>
    </row>
    <row r="1071" ht="24.75" customHeight="1" outlineLevel="1" spans="1:20">
      <c r="A1071" s="19">
        <v>43201</v>
      </c>
      <c r="B1071" s="20">
        <v>4561012</v>
      </c>
      <c r="C1071" s="71" t="s">
        <v>937</v>
      </c>
      <c r="D1071" s="57">
        <v>0</v>
      </c>
      <c r="E1071" s="57">
        <v>0</v>
      </c>
      <c r="F1071" s="57">
        <f>+ROUND(Q$1071+E1071,-2)</f>
        <v>0</v>
      </c>
      <c r="G1071" s="57">
        <f>+ROUND(Q$1071+F1071,-2)</f>
        <v>0</v>
      </c>
      <c r="H1071" s="57">
        <f>+ROUND(Q$1071+G1071,-2)</f>
        <v>0</v>
      </c>
      <c r="I1071" s="57">
        <f>+ROUND(Q$1071+H1071,-2)</f>
        <v>0</v>
      </c>
      <c r="J1071" s="57">
        <f>+ROUND(Q$1071+I1071,-2)</f>
        <v>0</v>
      </c>
      <c r="K1071" s="57">
        <f>+ROUND(Q$1071+J1071,-2)</f>
        <v>0</v>
      </c>
      <c r="L1071" s="57">
        <f>+ROUND(Q$1071+K1071,-2)</f>
        <v>0</v>
      </c>
      <c r="M1071" s="57">
        <f>+ROUND(Q$1071+L1071,-2)</f>
        <v>0</v>
      </c>
      <c r="N1071" s="57">
        <f>+ROUND(Q$1071+M1071,-2)</f>
        <v>0</v>
      </c>
      <c r="O1071" s="63">
        <f>+ROUND(Q$1071+N1071,-2)</f>
        <v>0</v>
      </c>
      <c r="P1071" s="65">
        <f t="shared" si="278"/>
        <v>0</v>
      </c>
      <c r="Q1071" s="148">
        <f t="shared" si="283"/>
        <v>0</v>
      </c>
      <c r="S1071" s="65">
        <f t="shared" si="281"/>
        <v>0</v>
      </c>
      <c r="T1071" s="134"/>
    </row>
    <row r="1072" ht="24.75" customHeight="1" outlineLevel="1" spans="1:20">
      <c r="A1072" s="19">
        <v>43202</v>
      </c>
      <c r="B1072" s="20">
        <v>4561013</v>
      </c>
      <c r="C1072" s="71" t="s">
        <v>938</v>
      </c>
      <c r="D1072" s="57">
        <v>0</v>
      </c>
      <c r="E1072" s="57">
        <v>0</v>
      </c>
      <c r="F1072" s="57">
        <f>+ROUND(Q$1072+E1072,-2)</f>
        <v>0</v>
      </c>
      <c r="G1072" s="57">
        <f>+ROUND(Q$1072+F1072,-2)</f>
        <v>0</v>
      </c>
      <c r="H1072" s="57">
        <f>+ROUND(Q$1072+G1072,-2)</f>
        <v>0</v>
      </c>
      <c r="I1072" s="57">
        <f>+ROUND(Q$1072+H1072,-2)</f>
        <v>0</v>
      </c>
      <c r="J1072" s="57">
        <f>+ROUND(Q$1072+I1072,-2)</f>
        <v>0</v>
      </c>
      <c r="K1072" s="57">
        <f>+ROUND(Q$1072+J1072,-2)</f>
        <v>0</v>
      </c>
      <c r="L1072" s="57">
        <f>+ROUND(Q$1072+K1072,-2)</f>
        <v>0</v>
      </c>
      <c r="M1072" s="57">
        <f>+ROUND(Q$1072+L1072,-2)</f>
        <v>0</v>
      </c>
      <c r="N1072" s="57">
        <f>+ROUND(Q$1072+M1072,-2)</f>
        <v>0</v>
      </c>
      <c r="O1072" s="63">
        <f>+ROUND(Q$1072+N1072,-2)</f>
        <v>0</v>
      </c>
      <c r="P1072" s="65">
        <f t="shared" si="278"/>
        <v>0</v>
      </c>
      <c r="Q1072" s="148">
        <f t="shared" si="283"/>
        <v>0</v>
      </c>
      <c r="S1072" s="65">
        <f t="shared" si="281"/>
        <v>0</v>
      </c>
      <c r="T1072" s="134"/>
    </row>
    <row r="1073" ht="24.75" customHeight="1" outlineLevel="1" spans="1:20">
      <c r="A1073" s="19">
        <v>43301</v>
      </c>
      <c r="B1073" s="20">
        <v>4561014</v>
      </c>
      <c r="C1073" s="71" t="s">
        <v>939</v>
      </c>
      <c r="D1073" s="57">
        <v>0</v>
      </c>
      <c r="E1073" s="57">
        <v>0</v>
      </c>
      <c r="F1073" s="57">
        <f>+ROUND(Q$1073+E1073,-2)</f>
        <v>0</v>
      </c>
      <c r="G1073" s="57">
        <f>+ROUND(Q$1073+F1073,-2)</f>
        <v>0</v>
      </c>
      <c r="H1073" s="57">
        <f>+ROUND(Q$1073+G1073,-2)</f>
        <v>0</v>
      </c>
      <c r="I1073" s="57">
        <f>+ROUND(Q$1073+H1073,-2)</f>
        <v>0</v>
      </c>
      <c r="J1073" s="57">
        <f>+ROUND(Q$1073+I1073,-2)</f>
        <v>0</v>
      </c>
      <c r="K1073" s="57">
        <f>+ROUND(Q$1073+J1073,-2)</f>
        <v>0</v>
      </c>
      <c r="L1073" s="57">
        <f>+ROUND(Q$1073+K1073,-2)</f>
        <v>0</v>
      </c>
      <c r="M1073" s="57">
        <f>+ROUND(Q$1073+L1073,-2)</f>
        <v>0</v>
      </c>
      <c r="N1073" s="57">
        <f>+ROUND(Q$1073+M1073,-2)</f>
        <v>0</v>
      </c>
      <c r="O1073" s="63">
        <f>+ROUND(Q$1073+N1073,-2)</f>
        <v>0</v>
      </c>
      <c r="P1073" s="65">
        <f t="shared" si="278"/>
        <v>0</v>
      </c>
      <c r="Q1073" s="148">
        <f t="shared" si="283"/>
        <v>0</v>
      </c>
      <c r="S1073" s="65">
        <f t="shared" si="281"/>
        <v>0</v>
      </c>
      <c r="T1073" s="134"/>
    </row>
    <row r="1074" ht="24.75" customHeight="1" outlineLevel="1" spans="1:20">
      <c r="A1074" s="19">
        <v>43302</v>
      </c>
      <c r="B1074" s="20">
        <v>4561015</v>
      </c>
      <c r="C1074" s="71" t="s">
        <v>940</v>
      </c>
      <c r="D1074" s="57">
        <v>0</v>
      </c>
      <c r="E1074" s="57">
        <v>0</v>
      </c>
      <c r="F1074" s="57">
        <f>+ROUND(Q$1074+E1074,-2)</f>
        <v>0</v>
      </c>
      <c r="G1074" s="57">
        <f>+ROUND(Q$1074+F1074,-2)</f>
        <v>0</v>
      </c>
      <c r="H1074" s="57">
        <f>+ROUND(Q$1074+G1074,-2)</f>
        <v>0</v>
      </c>
      <c r="I1074" s="57">
        <f>+ROUND(Q$1074+H1074,-2)</f>
        <v>0</v>
      </c>
      <c r="J1074" s="57">
        <f>+ROUND(Q$1074+I1074,-2)</f>
        <v>0</v>
      </c>
      <c r="K1074" s="57">
        <f>+ROUND(Q$1074+J1074,-2)</f>
        <v>0</v>
      </c>
      <c r="L1074" s="57">
        <f>+ROUND(Q$1074+K1074,-2)</f>
        <v>0</v>
      </c>
      <c r="M1074" s="57">
        <f>+ROUND(Q$1074+L1074,-2)</f>
        <v>0</v>
      </c>
      <c r="N1074" s="57">
        <f>+ROUND(Q$1074+M1074,-2)</f>
        <v>0</v>
      </c>
      <c r="O1074" s="63">
        <f>+ROUND(Q$1074+N1074,-2)</f>
        <v>0</v>
      </c>
      <c r="P1074" s="65">
        <f t="shared" si="278"/>
        <v>0</v>
      </c>
      <c r="Q1074" s="148">
        <f t="shared" si="283"/>
        <v>0</v>
      </c>
      <c r="S1074" s="65">
        <f t="shared" si="281"/>
        <v>0</v>
      </c>
      <c r="T1074" s="134"/>
    </row>
    <row r="1075" ht="24.75" customHeight="1" outlineLevel="1" spans="1:20">
      <c r="A1075" s="19">
        <v>43303</v>
      </c>
      <c r="B1075" s="20">
        <v>4561016</v>
      </c>
      <c r="C1075" s="71" t="s">
        <v>941</v>
      </c>
      <c r="D1075" s="57">
        <v>0</v>
      </c>
      <c r="E1075" s="57">
        <v>0</v>
      </c>
      <c r="F1075" s="57">
        <f>+ROUND(Q$1075+E1075,-2)</f>
        <v>0</v>
      </c>
      <c r="G1075" s="57">
        <f>+ROUND(Q$1075+F1075,-2)</f>
        <v>0</v>
      </c>
      <c r="H1075" s="57">
        <f>+ROUND(Q$1075+G1075,-2)</f>
        <v>0</v>
      </c>
      <c r="I1075" s="57">
        <f>+ROUND(Q$1075+H1075,-2)</f>
        <v>0</v>
      </c>
      <c r="J1075" s="57">
        <f>+ROUND(Q$1075+I1075,-2)</f>
        <v>0</v>
      </c>
      <c r="K1075" s="57">
        <f>+ROUND(Q$1075+J1075,-2)</f>
        <v>0</v>
      </c>
      <c r="L1075" s="57">
        <f>+ROUND(Q$1075+K1075,-2)</f>
        <v>0</v>
      </c>
      <c r="M1075" s="57">
        <f>+ROUND(Q$1075+L1075,-2)</f>
        <v>0</v>
      </c>
      <c r="N1075" s="57">
        <f>+ROUND(Q$1075+M1075,-2)</f>
        <v>0</v>
      </c>
      <c r="O1075" s="63">
        <f>+ROUND(Q$1075+N1075,-2)</f>
        <v>0</v>
      </c>
      <c r="P1075" s="65">
        <f t="shared" si="278"/>
        <v>0</v>
      </c>
      <c r="Q1075" s="148">
        <f t="shared" si="283"/>
        <v>0</v>
      </c>
      <c r="S1075" s="65">
        <f t="shared" si="281"/>
        <v>0</v>
      </c>
      <c r="T1075" s="134"/>
    </row>
    <row r="1076" ht="24.75" customHeight="1" outlineLevel="1" spans="1:20">
      <c r="A1076" s="19"/>
      <c r="B1076" s="20">
        <v>4562000</v>
      </c>
      <c r="C1076" s="71" t="s">
        <v>942</v>
      </c>
      <c r="D1076" s="57">
        <v>0</v>
      </c>
      <c r="E1076" s="57">
        <v>0</v>
      </c>
      <c r="F1076" s="57">
        <f>+ROUND(Q$1076+E1076,-2)</f>
        <v>0</v>
      </c>
      <c r="G1076" s="57">
        <f>+ROUND(Q$1076+F1076,-2)</f>
        <v>0</v>
      </c>
      <c r="H1076" s="57">
        <f>+ROUND(Q$1076+G1076,-2)</f>
        <v>0</v>
      </c>
      <c r="I1076" s="57">
        <f>+ROUND(Q$1076+H1076,-2)</f>
        <v>0</v>
      </c>
      <c r="J1076" s="57">
        <f>+ROUND(Q$1076+I1076,-2)</f>
        <v>0</v>
      </c>
      <c r="K1076" s="57">
        <f>+ROUND(Q$1076+J1076,-2)</f>
        <v>0</v>
      </c>
      <c r="L1076" s="57">
        <f>+ROUND(Q$1076+K1076,-2)</f>
        <v>0</v>
      </c>
      <c r="M1076" s="57">
        <f>+ROUND(Q$1076+L1076,-2)</f>
        <v>0</v>
      </c>
      <c r="N1076" s="57">
        <f>+ROUND(Q$1076+M1076,-2)</f>
        <v>0</v>
      </c>
      <c r="O1076" s="63">
        <f>+ROUND(Q$1076+N1076,-2)</f>
        <v>0</v>
      </c>
      <c r="P1076" s="65">
        <f t="shared" si="278"/>
        <v>0</v>
      </c>
      <c r="Q1076" s="148">
        <f t="shared" si="283"/>
        <v>0</v>
      </c>
      <c r="S1076" s="65">
        <f t="shared" si="281"/>
        <v>0</v>
      </c>
      <c r="T1076" s="134"/>
    </row>
    <row r="1077" ht="24.75" customHeight="1" outlineLevel="1" spans="1:20">
      <c r="A1077" s="19"/>
      <c r="B1077" s="20">
        <v>4563000</v>
      </c>
      <c r="C1077" s="71" t="s">
        <v>943</v>
      </c>
      <c r="D1077" s="57">
        <f t="shared" ref="D1077:O1077" si="297">+D1078</f>
        <v>0</v>
      </c>
      <c r="E1077" s="57">
        <f t="shared" si="297"/>
        <v>0</v>
      </c>
      <c r="F1077" s="57">
        <f t="shared" si="297"/>
        <v>0</v>
      </c>
      <c r="G1077" s="57">
        <f t="shared" si="297"/>
        <v>0</v>
      </c>
      <c r="H1077" s="57">
        <f t="shared" si="297"/>
        <v>0</v>
      </c>
      <c r="I1077" s="57">
        <f t="shared" si="297"/>
        <v>0</v>
      </c>
      <c r="J1077" s="57">
        <f t="shared" si="297"/>
        <v>0</v>
      </c>
      <c r="K1077" s="57">
        <f t="shared" si="297"/>
        <v>0</v>
      </c>
      <c r="L1077" s="57">
        <f t="shared" si="297"/>
        <v>0</v>
      </c>
      <c r="M1077" s="57">
        <f t="shared" si="297"/>
        <v>0</v>
      </c>
      <c r="N1077" s="57">
        <f t="shared" si="297"/>
        <v>0</v>
      </c>
      <c r="O1077" s="63">
        <f t="shared" si="297"/>
        <v>0</v>
      </c>
      <c r="P1077" s="65">
        <f t="shared" si="278"/>
        <v>0</v>
      </c>
      <c r="Q1077" s="148">
        <f t="shared" si="283"/>
        <v>0</v>
      </c>
      <c r="S1077" s="65">
        <f t="shared" si="281"/>
        <v>0</v>
      </c>
      <c r="T1077" s="134"/>
    </row>
    <row r="1078" ht="24.75" customHeight="1" outlineLevel="1" spans="1:20">
      <c r="A1078" s="19">
        <v>43451</v>
      </c>
      <c r="B1078" s="20">
        <v>4563011</v>
      </c>
      <c r="C1078" s="71" t="s">
        <v>944</v>
      </c>
      <c r="D1078" s="57">
        <v>0</v>
      </c>
      <c r="E1078" s="57">
        <v>0</v>
      </c>
      <c r="F1078" s="57">
        <f>+ROUND(Q$1078+E1078,-2)</f>
        <v>0</v>
      </c>
      <c r="G1078" s="57">
        <f>+ROUND(Q$1078+F1078,-2)</f>
        <v>0</v>
      </c>
      <c r="H1078" s="57">
        <f>+ROUND(Q$1078+G1078,-2)</f>
        <v>0</v>
      </c>
      <c r="I1078" s="57">
        <f>+ROUND(Q$1078+H1078,-2)</f>
        <v>0</v>
      </c>
      <c r="J1078" s="57">
        <f>+ROUND(Q$1078+I1078,-2)</f>
        <v>0</v>
      </c>
      <c r="K1078" s="57">
        <f>+ROUND(Q$1078+J1078,-2)</f>
        <v>0</v>
      </c>
      <c r="L1078" s="57">
        <f>+ROUND(Q$1078+K1078,-2)</f>
        <v>0</v>
      </c>
      <c r="M1078" s="57">
        <f>+ROUND(Q$1078+L1078,-2)</f>
        <v>0</v>
      </c>
      <c r="N1078" s="57">
        <f>+ROUND(Q$1078+M1078,-2)</f>
        <v>0</v>
      </c>
      <c r="O1078" s="63">
        <f>+ROUND(Q$1078+N1078,-2)</f>
        <v>0</v>
      </c>
      <c r="P1078" s="65">
        <f t="shared" si="278"/>
        <v>0</v>
      </c>
      <c r="Q1078" s="148">
        <f t="shared" si="283"/>
        <v>0</v>
      </c>
      <c r="S1078" s="65">
        <f t="shared" si="281"/>
        <v>0</v>
      </c>
      <c r="T1078" s="134"/>
    </row>
    <row r="1079" ht="24.75" customHeight="1" outlineLevel="1" spans="1:20">
      <c r="A1079" s="19"/>
      <c r="B1079" s="20">
        <v>4564000</v>
      </c>
      <c r="C1079" s="71" t="s">
        <v>945</v>
      </c>
      <c r="D1079" s="57">
        <f t="shared" ref="D1079:O1079" si="298">+D1080+D1081</f>
        <v>0</v>
      </c>
      <c r="E1079" s="57">
        <f t="shared" si="298"/>
        <v>0</v>
      </c>
      <c r="F1079" s="57">
        <f t="shared" si="298"/>
        <v>0</v>
      </c>
      <c r="G1079" s="57">
        <f t="shared" si="298"/>
        <v>0</v>
      </c>
      <c r="H1079" s="57">
        <f t="shared" si="298"/>
        <v>0</v>
      </c>
      <c r="I1079" s="57">
        <f t="shared" si="298"/>
        <v>0</v>
      </c>
      <c r="J1079" s="57">
        <f t="shared" si="298"/>
        <v>0</v>
      </c>
      <c r="K1079" s="57">
        <f t="shared" si="298"/>
        <v>0</v>
      </c>
      <c r="L1079" s="57">
        <f t="shared" si="298"/>
        <v>0</v>
      </c>
      <c r="M1079" s="57">
        <f t="shared" si="298"/>
        <v>0</v>
      </c>
      <c r="N1079" s="57">
        <f t="shared" si="298"/>
        <v>0</v>
      </c>
      <c r="O1079" s="63">
        <f t="shared" si="298"/>
        <v>0</v>
      </c>
      <c r="P1079" s="65">
        <f t="shared" si="278"/>
        <v>0</v>
      </c>
      <c r="Q1079" s="148">
        <f t="shared" si="283"/>
        <v>0</v>
      </c>
      <c r="S1079" s="65">
        <f t="shared" si="281"/>
        <v>0</v>
      </c>
      <c r="T1079" s="134"/>
    </row>
    <row r="1080" ht="24.75" customHeight="1" outlineLevel="1" spans="1:20">
      <c r="A1080" s="19">
        <v>43452</v>
      </c>
      <c r="B1080" s="20">
        <v>4564011</v>
      </c>
      <c r="C1080" s="71" t="s">
        <v>946</v>
      </c>
      <c r="D1080" s="57">
        <v>0</v>
      </c>
      <c r="E1080" s="57">
        <v>0</v>
      </c>
      <c r="F1080" s="57">
        <f>+ROUND(Q$1080+E1080,-2)</f>
        <v>0</v>
      </c>
      <c r="G1080" s="57">
        <f>+ROUND(Q$1080+F1080,-2)</f>
        <v>0</v>
      </c>
      <c r="H1080" s="57">
        <f>+ROUND(Q$1080+G1080,-2)</f>
        <v>0</v>
      </c>
      <c r="I1080" s="57">
        <f>+ROUND(Q$1080+H1080,-2)</f>
        <v>0</v>
      </c>
      <c r="J1080" s="57">
        <f>+ROUND(Q$1080+I1080,-2)</f>
        <v>0</v>
      </c>
      <c r="K1080" s="57">
        <f>+ROUND(Q$1080+J1080,-2)</f>
        <v>0</v>
      </c>
      <c r="L1080" s="57">
        <f>+ROUND(Q$1080+K1080,-2)</f>
        <v>0</v>
      </c>
      <c r="M1080" s="57">
        <f>+ROUND(Q$1080+L1080,-2)</f>
        <v>0</v>
      </c>
      <c r="N1080" s="57">
        <f>+ROUND(Q$1080+M1080,-2)</f>
        <v>0</v>
      </c>
      <c r="O1080" s="63">
        <f>+ROUND(Q$1080+N1080,-2)</f>
        <v>0</v>
      </c>
      <c r="P1080" s="65">
        <f t="shared" si="278"/>
        <v>0</v>
      </c>
      <c r="Q1080" s="148">
        <f t="shared" si="283"/>
        <v>0</v>
      </c>
      <c r="S1080" s="65">
        <f t="shared" si="281"/>
        <v>0</v>
      </c>
      <c r="T1080" s="134"/>
    </row>
    <row r="1081" ht="24.75" customHeight="1" outlineLevel="1" spans="1:20">
      <c r="A1081" s="19">
        <v>43812</v>
      </c>
      <c r="B1081" s="20">
        <v>4564012</v>
      </c>
      <c r="C1081" s="71" t="s">
        <v>947</v>
      </c>
      <c r="D1081" s="57">
        <v>0</v>
      </c>
      <c r="E1081" s="57">
        <v>0</v>
      </c>
      <c r="F1081" s="57">
        <f>+ROUND(Q$1081+E1081,-2)</f>
        <v>0</v>
      </c>
      <c r="G1081" s="57">
        <f>+ROUND(Q$1081+F1081,-2)</f>
        <v>0</v>
      </c>
      <c r="H1081" s="57">
        <f>+ROUND(Q$1081+G1081,-2)</f>
        <v>0</v>
      </c>
      <c r="I1081" s="57">
        <f>+ROUND(Q$1081+H1081,-2)</f>
        <v>0</v>
      </c>
      <c r="J1081" s="57">
        <f>+ROUND(Q$1081+I1081,-2)</f>
        <v>0</v>
      </c>
      <c r="K1081" s="57">
        <f>+ROUND(Q$1081+J1081,-2)</f>
        <v>0</v>
      </c>
      <c r="L1081" s="57">
        <f>+ROUND(Q$1081+K1081,-2)</f>
        <v>0</v>
      </c>
      <c r="M1081" s="57">
        <f>+ROUND(Q$1081+L1081,-2)</f>
        <v>0</v>
      </c>
      <c r="N1081" s="57">
        <f>+ROUND(Q$1081+M1081,-2)</f>
        <v>0</v>
      </c>
      <c r="O1081" s="63">
        <f>+ROUND(Q$1081+N1081,-2)</f>
        <v>0</v>
      </c>
      <c r="P1081" s="65">
        <f t="shared" si="278"/>
        <v>0</v>
      </c>
      <c r="Q1081" s="148">
        <f t="shared" si="283"/>
        <v>0</v>
      </c>
      <c r="S1081" s="65">
        <f t="shared" si="281"/>
        <v>0</v>
      </c>
      <c r="T1081" s="134"/>
    </row>
    <row r="1082" ht="24.75" customHeight="1" outlineLevel="1" spans="1:20">
      <c r="A1082" s="19"/>
      <c r="B1082" s="20">
        <v>4565000</v>
      </c>
      <c r="C1082" s="71" t="s">
        <v>948</v>
      </c>
      <c r="D1082" s="57">
        <f t="shared" ref="D1082:O1082" si="299">+SUM(D1083:D1086)</f>
        <v>0</v>
      </c>
      <c r="E1082" s="57">
        <f t="shared" si="299"/>
        <v>0</v>
      </c>
      <c r="F1082" s="57">
        <f t="shared" si="299"/>
        <v>0</v>
      </c>
      <c r="G1082" s="57">
        <f t="shared" si="299"/>
        <v>0</v>
      </c>
      <c r="H1082" s="57">
        <f t="shared" si="299"/>
        <v>0</v>
      </c>
      <c r="I1082" s="57">
        <f t="shared" si="299"/>
        <v>0</v>
      </c>
      <c r="J1082" s="57">
        <f t="shared" si="299"/>
        <v>0</v>
      </c>
      <c r="K1082" s="57">
        <f t="shared" si="299"/>
        <v>0</v>
      </c>
      <c r="L1082" s="57">
        <f t="shared" si="299"/>
        <v>0</v>
      </c>
      <c r="M1082" s="57">
        <f t="shared" si="299"/>
        <v>0</v>
      </c>
      <c r="N1082" s="57">
        <f t="shared" si="299"/>
        <v>0</v>
      </c>
      <c r="O1082" s="63">
        <f t="shared" si="299"/>
        <v>0</v>
      </c>
      <c r="P1082" s="65">
        <f t="shared" si="278"/>
        <v>0</v>
      </c>
      <c r="Q1082" s="148">
        <f t="shared" si="283"/>
        <v>0</v>
      </c>
      <c r="S1082" s="65">
        <f t="shared" si="281"/>
        <v>0</v>
      </c>
      <c r="T1082" s="134"/>
    </row>
    <row r="1083" ht="24.75" customHeight="1" outlineLevel="1" spans="1:20">
      <c r="A1083" s="19">
        <v>43453</v>
      </c>
      <c r="B1083" s="20">
        <v>4565011</v>
      </c>
      <c r="C1083" s="71" t="s">
        <v>949</v>
      </c>
      <c r="D1083" s="57">
        <v>0</v>
      </c>
      <c r="E1083" s="57">
        <v>0</v>
      </c>
      <c r="F1083" s="57">
        <f>+ROUND(Q$1083+E1083,-2)</f>
        <v>0</v>
      </c>
      <c r="G1083" s="57">
        <f>+ROUND(Q$1083+F1083,-2)</f>
        <v>0</v>
      </c>
      <c r="H1083" s="57">
        <f>+ROUND(Q$1083+G1083,-2)</f>
        <v>0</v>
      </c>
      <c r="I1083" s="57">
        <f>+ROUND(Q$1083+H1083,-2)</f>
        <v>0</v>
      </c>
      <c r="J1083" s="57">
        <f>+ROUND(Q$1083+I1083,-2)</f>
        <v>0</v>
      </c>
      <c r="K1083" s="57">
        <f>+ROUND(Q$1083+J1083,-2)</f>
        <v>0</v>
      </c>
      <c r="L1083" s="57">
        <f>+ROUND(Q$1083+K1083,-2)</f>
        <v>0</v>
      </c>
      <c r="M1083" s="57">
        <f>+ROUND(Q$1083+L1083,-2)</f>
        <v>0</v>
      </c>
      <c r="N1083" s="57">
        <f>+ROUND(Q$1083+M1083,-2)</f>
        <v>0</v>
      </c>
      <c r="O1083" s="63">
        <f>+ROUND(Q$1083+N1083,-2)</f>
        <v>0</v>
      </c>
      <c r="P1083" s="65">
        <f t="shared" si="278"/>
        <v>0</v>
      </c>
      <c r="Q1083" s="148">
        <f t="shared" si="283"/>
        <v>0</v>
      </c>
      <c r="S1083" s="65">
        <f t="shared" si="281"/>
        <v>0</v>
      </c>
      <c r="T1083" s="134"/>
    </row>
    <row r="1084" ht="24.75" customHeight="1" outlineLevel="1" spans="1:20">
      <c r="A1084" s="19">
        <v>43454</v>
      </c>
      <c r="B1084" s="20">
        <v>4565012</v>
      </c>
      <c r="C1084" s="71" t="s">
        <v>950</v>
      </c>
      <c r="D1084" s="57">
        <v>0</v>
      </c>
      <c r="E1084" s="57">
        <v>0</v>
      </c>
      <c r="F1084" s="57">
        <f>+ROUND(Q$1084+E1084,-2)</f>
        <v>0</v>
      </c>
      <c r="G1084" s="57">
        <f>+ROUND(Q$1084+F1084,-2)</f>
        <v>0</v>
      </c>
      <c r="H1084" s="57">
        <f>+ROUND(Q$1084+G1084,-2)</f>
        <v>0</v>
      </c>
      <c r="I1084" s="57">
        <f>+ROUND(Q$1084+H1084,-2)</f>
        <v>0</v>
      </c>
      <c r="J1084" s="57">
        <f>+ROUND(Q$1084+I1084,-2)</f>
        <v>0</v>
      </c>
      <c r="K1084" s="57">
        <f>+ROUND(Q$1084+J1084,-2)</f>
        <v>0</v>
      </c>
      <c r="L1084" s="57">
        <f>+ROUND(Q$1084+K1084,-2)</f>
        <v>0</v>
      </c>
      <c r="M1084" s="57">
        <f>+ROUND(Q$1084+L1084,-2)</f>
        <v>0</v>
      </c>
      <c r="N1084" s="57">
        <f>+ROUND(Q$1084+M1084,-2)</f>
        <v>0</v>
      </c>
      <c r="O1084" s="63">
        <f>+ROUND(Q$1084+N1084,-2)</f>
        <v>0</v>
      </c>
      <c r="P1084" s="65">
        <f t="shared" si="278"/>
        <v>0</v>
      </c>
      <c r="Q1084" s="148">
        <f t="shared" si="283"/>
        <v>0</v>
      </c>
      <c r="S1084" s="65">
        <f t="shared" si="281"/>
        <v>0</v>
      </c>
      <c r="T1084" s="134"/>
    </row>
    <row r="1085" ht="24.75" customHeight="1" outlineLevel="1" spans="1:20">
      <c r="A1085" s="19">
        <v>43455</v>
      </c>
      <c r="B1085" s="20">
        <v>4565013</v>
      </c>
      <c r="C1085" s="71" t="s">
        <v>951</v>
      </c>
      <c r="D1085" s="57">
        <v>0</v>
      </c>
      <c r="E1085" s="57">
        <v>0</v>
      </c>
      <c r="F1085" s="57">
        <f>+ROUND(Q$1085+E1085,-2)</f>
        <v>0</v>
      </c>
      <c r="G1085" s="57">
        <f>+ROUND(Q$1085+F1085,-2)</f>
        <v>0</v>
      </c>
      <c r="H1085" s="57">
        <f>+ROUND(Q$1085+G1085,-2)</f>
        <v>0</v>
      </c>
      <c r="I1085" s="57">
        <f>+ROUND(Q$1085+H1085,-2)</f>
        <v>0</v>
      </c>
      <c r="J1085" s="57">
        <f>+ROUND(Q$1085+I1085,-2)</f>
        <v>0</v>
      </c>
      <c r="K1085" s="57">
        <f>+ROUND(Q$1085+J1085,-2)</f>
        <v>0</v>
      </c>
      <c r="L1085" s="57">
        <f>+ROUND(Q$1085+K1085,-2)</f>
        <v>0</v>
      </c>
      <c r="M1085" s="57">
        <f>+ROUND(Q$1085+L1085,-2)</f>
        <v>0</v>
      </c>
      <c r="N1085" s="57">
        <f>+ROUND(Q$1085+M1085,-2)</f>
        <v>0</v>
      </c>
      <c r="O1085" s="63">
        <f>+ROUND(Q$1085+N1085,-2)</f>
        <v>0</v>
      </c>
      <c r="P1085" s="65">
        <f t="shared" si="278"/>
        <v>0</v>
      </c>
      <c r="Q1085" s="148">
        <f t="shared" si="283"/>
        <v>0</v>
      </c>
      <c r="S1085" s="65">
        <f t="shared" si="281"/>
        <v>0</v>
      </c>
      <c r="T1085" s="134"/>
    </row>
    <row r="1086" ht="24.75" customHeight="1" outlineLevel="1" spans="1:20">
      <c r="A1086" s="19">
        <v>43813</v>
      </c>
      <c r="B1086" s="20">
        <v>4565014</v>
      </c>
      <c r="C1086" s="71" t="s">
        <v>952</v>
      </c>
      <c r="D1086" s="57">
        <v>0</v>
      </c>
      <c r="E1086" s="57">
        <v>0</v>
      </c>
      <c r="F1086" s="57">
        <f>+ROUND(Q$1086+E1086,-2)</f>
        <v>0</v>
      </c>
      <c r="G1086" s="57">
        <f>+ROUND(Q$1086+F1086,-2)</f>
        <v>0</v>
      </c>
      <c r="H1086" s="57">
        <f>+ROUND(Q$1086+G1086,-2)</f>
        <v>0</v>
      </c>
      <c r="I1086" s="57">
        <f>+ROUND(Q$1086+H1086,-2)</f>
        <v>0</v>
      </c>
      <c r="J1086" s="57">
        <f>+ROUND(Q$1086+I1086,-2)</f>
        <v>0</v>
      </c>
      <c r="K1086" s="57">
        <f>+ROUND(Q$1086+J1086,-2)</f>
        <v>0</v>
      </c>
      <c r="L1086" s="57">
        <f>+ROUND(Q$1086+K1086,-2)</f>
        <v>0</v>
      </c>
      <c r="M1086" s="57">
        <f>+ROUND(Q$1086+L1086,-2)</f>
        <v>0</v>
      </c>
      <c r="N1086" s="57">
        <f>+ROUND(Q$1086+M1086,-2)</f>
        <v>0</v>
      </c>
      <c r="O1086" s="63">
        <f>+ROUND(Q$1086+N1086,-2)</f>
        <v>0</v>
      </c>
      <c r="P1086" s="65">
        <f t="shared" si="278"/>
        <v>0</v>
      </c>
      <c r="Q1086" s="148">
        <f t="shared" si="283"/>
        <v>0</v>
      </c>
      <c r="S1086" s="65">
        <f t="shared" si="281"/>
        <v>0</v>
      </c>
      <c r="T1086" s="134"/>
    </row>
    <row r="1087" ht="24.75" customHeight="1" outlineLevel="1" spans="1:20">
      <c r="A1087" s="19"/>
      <c r="B1087" s="20">
        <v>4565050</v>
      </c>
      <c r="C1087" s="71" t="s">
        <v>953</v>
      </c>
      <c r="D1087" s="57">
        <v>0</v>
      </c>
      <c r="E1087" s="57">
        <v>0</v>
      </c>
      <c r="F1087" s="57">
        <f>+ROUND(Q$1087+E1087,-2)</f>
        <v>0</v>
      </c>
      <c r="G1087" s="57">
        <f>+ROUND(Q$1087+F1087,-2)</f>
        <v>0</v>
      </c>
      <c r="H1087" s="57">
        <f>+ROUND(Q$1087+G1087,-2)</f>
        <v>0</v>
      </c>
      <c r="I1087" s="57">
        <f>+ROUND(Q$1087+H1087,-2)</f>
        <v>0</v>
      </c>
      <c r="J1087" s="57">
        <f>+ROUND(Q$1087+I1087,-2)</f>
        <v>0</v>
      </c>
      <c r="K1087" s="57">
        <f>+ROUND(Q$1087+J1087,-2)</f>
        <v>0</v>
      </c>
      <c r="L1087" s="57">
        <f>+ROUND(Q$1087+K1087,-2)</f>
        <v>0</v>
      </c>
      <c r="M1087" s="57">
        <f>+ROUND(Q$1087+L1087,-2)</f>
        <v>0</v>
      </c>
      <c r="N1087" s="57">
        <f>+ROUND(Q$1087+M1087,-2)</f>
        <v>0</v>
      </c>
      <c r="O1087" s="63">
        <f>+ROUND(Q$1087+N1087,-2)</f>
        <v>0</v>
      </c>
      <c r="P1087" s="65">
        <f t="shared" si="278"/>
        <v>0</v>
      </c>
      <c r="Q1087" s="148">
        <f t="shared" si="283"/>
        <v>0</v>
      </c>
      <c r="S1087" s="65">
        <f t="shared" si="281"/>
        <v>0</v>
      </c>
      <c r="T1087" s="134"/>
    </row>
    <row r="1088" ht="24.75" customHeight="1" outlineLevel="1" spans="1:20">
      <c r="A1088" s="19"/>
      <c r="B1088" s="20">
        <v>4569000</v>
      </c>
      <c r="C1088" s="71" t="s">
        <v>954</v>
      </c>
      <c r="D1088" s="57">
        <f t="shared" ref="D1088:O1088" si="300">+SUM(D1089:D1097)</f>
        <v>30958.696</v>
      </c>
      <c r="E1088" s="57">
        <f t="shared" si="300"/>
        <v>37677.882</v>
      </c>
      <c r="F1088" s="57">
        <f t="shared" si="300"/>
        <v>45800</v>
      </c>
      <c r="G1088" s="57">
        <f t="shared" si="300"/>
        <v>53900</v>
      </c>
      <c r="H1088" s="57">
        <f t="shared" si="300"/>
        <v>62000</v>
      </c>
      <c r="I1088" s="57">
        <f t="shared" si="300"/>
        <v>70100</v>
      </c>
      <c r="J1088" s="57">
        <f t="shared" si="300"/>
        <v>78200</v>
      </c>
      <c r="K1088" s="57">
        <f t="shared" si="300"/>
        <v>86300</v>
      </c>
      <c r="L1088" s="57">
        <f t="shared" si="300"/>
        <v>94400</v>
      </c>
      <c r="M1088" s="57">
        <f t="shared" si="300"/>
        <v>102500</v>
      </c>
      <c r="N1088" s="57">
        <f t="shared" si="300"/>
        <v>110600</v>
      </c>
      <c r="O1088" s="63">
        <f t="shared" si="300"/>
        <v>118700</v>
      </c>
      <c r="P1088" s="65">
        <f t="shared" si="278"/>
        <v>0</v>
      </c>
      <c r="Q1088" s="148">
        <f t="shared" si="283"/>
        <v>18838.941</v>
      </c>
      <c r="S1088" s="65">
        <f t="shared" ref="S1088:S1151" si="301">+IF(F1088&lt;E1088,1,0)+IF(G1088&lt;F1088,1,0)+IF(H1088&lt;G1088,1,0)+IF(I1088&lt;H1088,1,0)+IF(J1088&lt;I1088,1,0)+IF(K1088&lt;J1088,1,0)+IF(L1088&lt;K1088,1,0)+IF(M1088&lt;L1088,1,0)+IF(N1088&lt;M1088,1,0)+IF(O1088&lt;N1088,1,0)</f>
        <v>0</v>
      </c>
      <c r="T1088" s="134"/>
    </row>
    <row r="1089" ht="24.75" customHeight="1" outlineLevel="1" spans="1:20">
      <c r="A1089" s="19">
        <v>43601</v>
      </c>
      <c r="B1089" s="20">
        <v>4569011</v>
      </c>
      <c r="C1089" s="71" t="s">
        <v>955</v>
      </c>
      <c r="D1089" s="57">
        <v>0</v>
      </c>
      <c r="E1089" s="57">
        <v>0</v>
      </c>
      <c r="F1089" s="57">
        <f>+ROUND(Q$1089+E1089,-2)</f>
        <v>0</v>
      </c>
      <c r="G1089" s="57">
        <f>+ROUND(Q$1089+F1089,-2)</f>
        <v>0</v>
      </c>
      <c r="H1089" s="57">
        <f>+ROUND(Q$1089+G1089,-2)</f>
        <v>0</v>
      </c>
      <c r="I1089" s="57">
        <f>+ROUND(Q$1089+H1089,-2)</f>
        <v>0</v>
      </c>
      <c r="J1089" s="57">
        <f>+ROUND(Q$1089+I1089,-2)</f>
        <v>0</v>
      </c>
      <c r="K1089" s="57">
        <f>+ROUND(Q$1089+J1089,-2)</f>
        <v>0</v>
      </c>
      <c r="L1089" s="57">
        <f>+ROUND(Q$1089+K1089,-2)</f>
        <v>0</v>
      </c>
      <c r="M1089" s="57">
        <f>+ROUND(Q$1089+L1089,-2)</f>
        <v>0</v>
      </c>
      <c r="N1089" s="57">
        <f>+ROUND(Q$1089+M1089,-2)</f>
        <v>0</v>
      </c>
      <c r="O1089" s="63">
        <f>+ROUND(Q$1089+N1089,-2)</f>
        <v>0</v>
      </c>
      <c r="P1089" s="65">
        <f t="shared" si="278"/>
        <v>0</v>
      </c>
      <c r="Q1089" s="148">
        <f t="shared" ref="Q1089:Q1107" si="302">+E1089/2</f>
        <v>0</v>
      </c>
      <c r="S1089" s="65">
        <f t="shared" si="301"/>
        <v>0</v>
      </c>
      <c r="T1089" s="134"/>
    </row>
    <row r="1090" ht="24.75" customHeight="1" outlineLevel="1" spans="1:20">
      <c r="A1090" s="19">
        <v>43602</v>
      </c>
      <c r="B1090" s="20">
        <v>4569012</v>
      </c>
      <c r="C1090" s="71" t="s">
        <v>956</v>
      </c>
      <c r="D1090" s="57">
        <v>848.675</v>
      </c>
      <c r="E1090" s="57">
        <v>1448.675</v>
      </c>
      <c r="F1090" s="57">
        <f>+ROUND(Q$1090+E1090,-2)</f>
        <v>2200</v>
      </c>
      <c r="G1090" s="57">
        <f>+ROUND(Q$1090+F1090,-2)</f>
        <v>2900</v>
      </c>
      <c r="H1090" s="57">
        <f>+ROUND(Q$1090+G1090,-2)</f>
        <v>3600</v>
      </c>
      <c r="I1090" s="57">
        <f>+ROUND(Q$1090+H1090,-2)</f>
        <v>4300</v>
      </c>
      <c r="J1090" s="57">
        <f>+ROUND(Q$1090+I1090,-2)</f>
        <v>5000</v>
      </c>
      <c r="K1090" s="57">
        <f>+ROUND(Q$1090+J1090,-2)</f>
        <v>5700</v>
      </c>
      <c r="L1090" s="57">
        <f>+ROUND(Q$1090+K1090,-2)</f>
        <v>6400</v>
      </c>
      <c r="M1090" s="57">
        <f>+ROUND(Q$1090+L1090,-2)</f>
        <v>7100</v>
      </c>
      <c r="N1090" s="57">
        <f>+ROUND(Q$1090+M1090,-2)</f>
        <v>7800</v>
      </c>
      <c r="O1090" s="63">
        <f>+ROUND(Q$1090+N1090,-2)</f>
        <v>8500</v>
      </c>
      <c r="P1090" s="65">
        <f t="shared" si="278"/>
        <v>0</v>
      </c>
      <c r="Q1090" s="148">
        <f t="shared" si="302"/>
        <v>724.3375</v>
      </c>
      <c r="S1090" s="65">
        <f t="shared" si="301"/>
        <v>0</v>
      </c>
      <c r="T1090" s="134"/>
    </row>
    <row r="1091" ht="24.75" customHeight="1" outlineLevel="1" spans="1:20">
      <c r="A1091" s="19">
        <v>43603</v>
      </c>
      <c r="B1091" s="20">
        <v>4569013</v>
      </c>
      <c r="C1091" s="71" t="s">
        <v>957</v>
      </c>
      <c r="D1091" s="57">
        <v>373.188</v>
      </c>
      <c r="E1091" s="57">
        <v>760.274</v>
      </c>
      <c r="F1091" s="57">
        <f>+ROUND(Q$1091+E1091,-2)</f>
        <v>1100</v>
      </c>
      <c r="G1091" s="57">
        <f>+ROUND(Q$1091+F1091,-2)</f>
        <v>1500</v>
      </c>
      <c r="H1091" s="57">
        <f>+ROUND(Q$1091+G1091,-2)</f>
        <v>1900</v>
      </c>
      <c r="I1091" s="57">
        <f>+ROUND(Q$1091+H1091,-2)</f>
        <v>2300</v>
      </c>
      <c r="J1091" s="57">
        <f>+ROUND(Q$1091+I1091,-2)</f>
        <v>2700</v>
      </c>
      <c r="K1091" s="57">
        <f>+ROUND(Q$1091+J1091,-2)</f>
        <v>3100</v>
      </c>
      <c r="L1091" s="57">
        <f>+ROUND(Q$1091+K1091,-2)</f>
        <v>3500</v>
      </c>
      <c r="M1091" s="57">
        <f>+ROUND(Q$1091+L1091,-2)</f>
        <v>3900</v>
      </c>
      <c r="N1091" s="57">
        <f>+ROUND(Q$1091+M1091,-2)</f>
        <v>4300</v>
      </c>
      <c r="O1091" s="63">
        <f>+ROUND(Q$1091+N1091,-2)</f>
        <v>4700</v>
      </c>
      <c r="P1091" s="65">
        <f t="shared" si="278"/>
        <v>0</v>
      </c>
      <c r="Q1091" s="148">
        <f t="shared" si="302"/>
        <v>380.137</v>
      </c>
      <c r="S1091" s="65">
        <f t="shared" si="301"/>
        <v>0</v>
      </c>
      <c r="T1091" s="134"/>
    </row>
    <row r="1092" ht="24.75" customHeight="1" outlineLevel="1" spans="1:20">
      <c r="A1092" s="19">
        <v>43604</v>
      </c>
      <c r="B1092" s="20">
        <v>4569014</v>
      </c>
      <c r="C1092" s="71" t="s">
        <v>958</v>
      </c>
      <c r="D1092" s="57">
        <v>0</v>
      </c>
      <c r="E1092" s="57">
        <v>0</v>
      </c>
      <c r="F1092" s="57">
        <f>+ROUND(Q$1092+E1092,-2)</f>
        <v>0</v>
      </c>
      <c r="G1092" s="57">
        <f>+ROUND(Q$1092+F1092,-2)</f>
        <v>0</v>
      </c>
      <c r="H1092" s="57">
        <f>+ROUND(Q$1092+G1092,-2)</f>
        <v>0</v>
      </c>
      <c r="I1092" s="57">
        <f>+ROUND(Q$1092+H1092,-2)</f>
        <v>0</v>
      </c>
      <c r="J1092" s="57">
        <f>+ROUND(Q$1092+I1092,-2)</f>
        <v>0</v>
      </c>
      <c r="K1092" s="57">
        <f>+ROUND(Q$1092+J1092,-2)</f>
        <v>0</v>
      </c>
      <c r="L1092" s="57">
        <f>+ROUND(Q$1092+K1092,-2)</f>
        <v>0</v>
      </c>
      <c r="M1092" s="57">
        <f>+ROUND(Q$1092+L1092,-2)</f>
        <v>0</v>
      </c>
      <c r="N1092" s="57">
        <f>+ROUND(Q$1092+M1092,-2)</f>
        <v>0</v>
      </c>
      <c r="O1092" s="63">
        <f>+ROUND(Q$1092+N1092,-2)</f>
        <v>0</v>
      </c>
      <c r="P1092" s="65">
        <f t="shared" si="278"/>
        <v>0</v>
      </c>
      <c r="Q1092" s="148">
        <f t="shared" si="302"/>
        <v>0</v>
      </c>
      <c r="S1092" s="65">
        <f t="shared" si="301"/>
        <v>0</v>
      </c>
      <c r="T1092" s="134"/>
    </row>
    <row r="1093" ht="24.75" customHeight="1" outlineLevel="1" spans="1:20">
      <c r="A1093" s="19">
        <v>43605</v>
      </c>
      <c r="B1093" s="20">
        <v>4569015</v>
      </c>
      <c r="C1093" s="71" t="s">
        <v>959</v>
      </c>
      <c r="D1093" s="57">
        <v>0</v>
      </c>
      <c r="E1093" s="57">
        <v>0</v>
      </c>
      <c r="F1093" s="57">
        <f>+ROUND(Q$1093+E1093,-2)</f>
        <v>0</v>
      </c>
      <c r="G1093" s="57">
        <f>+ROUND(Q$1093+F1093,-2)</f>
        <v>0</v>
      </c>
      <c r="H1093" s="57">
        <f>+ROUND(Q$1093+G1093,-2)</f>
        <v>0</v>
      </c>
      <c r="I1093" s="57">
        <f>+ROUND(Q$1093+H1093,-2)</f>
        <v>0</v>
      </c>
      <c r="J1093" s="57">
        <f>+ROUND(Q$1093+I1093,-2)</f>
        <v>0</v>
      </c>
      <c r="K1093" s="57">
        <f>+ROUND(Q$1093+J1093,-2)</f>
        <v>0</v>
      </c>
      <c r="L1093" s="57">
        <f>+ROUND(Q$1093+K1093,-2)</f>
        <v>0</v>
      </c>
      <c r="M1093" s="57">
        <f>+ROUND(Q$1093+L1093,-2)</f>
        <v>0</v>
      </c>
      <c r="N1093" s="57">
        <f>+ROUND(Q$1093+M1093,-2)</f>
        <v>0</v>
      </c>
      <c r="O1093" s="63">
        <f>+ROUND(Q$1093+N1093,-2)</f>
        <v>0</v>
      </c>
      <c r="P1093" s="65">
        <f t="shared" si="278"/>
        <v>0</v>
      </c>
      <c r="Q1093" s="148">
        <f t="shared" si="302"/>
        <v>0</v>
      </c>
      <c r="S1093" s="65">
        <f t="shared" si="301"/>
        <v>0</v>
      </c>
      <c r="T1093" s="134"/>
    </row>
    <row r="1094" ht="24.75" customHeight="1" outlineLevel="1" spans="1:20">
      <c r="A1094" s="19">
        <v>43608</v>
      </c>
      <c r="B1094" s="20">
        <v>4569016</v>
      </c>
      <c r="C1094" s="71" t="s">
        <v>960</v>
      </c>
      <c r="D1094" s="57">
        <v>26281.818</v>
      </c>
      <c r="E1094" s="57">
        <v>30285.818</v>
      </c>
      <c r="F1094" s="57">
        <f>+ROUND(Q$1094+E1094,-2)</f>
        <v>34700</v>
      </c>
      <c r="G1094" s="57">
        <f>+ROUND(Q$1094+F1094,-2)</f>
        <v>39100</v>
      </c>
      <c r="H1094" s="57">
        <f>+ROUND(Q$1094+G1094,-2)</f>
        <v>43500</v>
      </c>
      <c r="I1094" s="57">
        <f>+ROUND(Q$1094+H1094,-2)</f>
        <v>47900</v>
      </c>
      <c r="J1094" s="57">
        <f>+ROUND(Q$1094+I1094,-2)</f>
        <v>52300</v>
      </c>
      <c r="K1094" s="57">
        <f>+ROUND(Q$1094+J1094,-2)</f>
        <v>56700</v>
      </c>
      <c r="L1094" s="57">
        <f>+ROUND(Q$1094+K1094,-2)</f>
        <v>61100</v>
      </c>
      <c r="M1094" s="57">
        <f>+ROUND(Q$1094+L1094,-2)</f>
        <v>65500</v>
      </c>
      <c r="N1094" s="57">
        <f>+ROUND(Q$1094+M1094,-2)</f>
        <v>69900</v>
      </c>
      <c r="O1094" s="63">
        <f>+ROUND(Q$1094+N1094,-2)</f>
        <v>74300</v>
      </c>
      <c r="P1094" s="65">
        <f t="shared" si="278"/>
        <v>0</v>
      </c>
      <c r="Q1094" s="148">
        <f>+(E1094-D1094)*1.1</f>
        <v>4404.4</v>
      </c>
      <c r="S1094" s="65">
        <f t="shared" si="301"/>
        <v>0</v>
      </c>
      <c r="T1094" s="134"/>
    </row>
    <row r="1095" ht="24.75" customHeight="1" outlineLevel="1" spans="1:20">
      <c r="A1095" s="19">
        <v>43606</v>
      </c>
      <c r="B1095" s="20">
        <v>4569017</v>
      </c>
      <c r="C1095" s="71" t="s">
        <v>961</v>
      </c>
      <c r="D1095" s="57">
        <v>3455.015</v>
      </c>
      <c r="E1095" s="57">
        <v>5183.115</v>
      </c>
      <c r="F1095" s="57">
        <f>+ROUND(Q$1095+E1095,-2)</f>
        <v>7800</v>
      </c>
      <c r="G1095" s="57">
        <f>+ROUND(Q$1095+F1095,-2)</f>
        <v>10400</v>
      </c>
      <c r="H1095" s="57">
        <f>+ROUND(Q$1095+G1095,-2)</f>
        <v>13000</v>
      </c>
      <c r="I1095" s="57">
        <f>+ROUND(Q$1095+H1095,-2)</f>
        <v>15600</v>
      </c>
      <c r="J1095" s="57">
        <f>+ROUND(Q$1095+I1095,-2)</f>
        <v>18200</v>
      </c>
      <c r="K1095" s="57">
        <f>+ROUND(Q$1095+J1095,-2)</f>
        <v>20800</v>
      </c>
      <c r="L1095" s="57">
        <f>+ROUND(Q$1095+K1095,-2)</f>
        <v>23400</v>
      </c>
      <c r="M1095" s="57">
        <f>+ROUND(Q$1095+L1095,-2)</f>
        <v>26000</v>
      </c>
      <c r="N1095" s="57">
        <f>+ROUND(Q$1095+M1095,-2)</f>
        <v>28600</v>
      </c>
      <c r="O1095" s="63">
        <f>+ROUND(Q$1095+N1095,-2)</f>
        <v>31200</v>
      </c>
      <c r="P1095" s="65">
        <f t="shared" si="278"/>
        <v>0</v>
      </c>
      <c r="Q1095" s="148">
        <f t="shared" si="302"/>
        <v>2591.5575</v>
      </c>
      <c r="S1095" s="65">
        <f t="shared" si="301"/>
        <v>0</v>
      </c>
      <c r="T1095" s="134"/>
    </row>
    <row r="1096" ht="24.75" customHeight="1" outlineLevel="1" spans="1:20">
      <c r="A1096" s="19">
        <v>43607</v>
      </c>
      <c r="B1096" s="20">
        <v>4569019</v>
      </c>
      <c r="C1096" s="71" t="s">
        <v>962</v>
      </c>
      <c r="D1096" s="57">
        <v>0</v>
      </c>
      <c r="E1096" s="57">
        <v>0</v>
      </c>
      <c r="F1096" s="57">
        <f>+ROUND(Q$1096+E1096,-2)</f>
        <v>0</v>
      </c>
      <c r="G1096" s="57">
        <f>+ROUND(Q$1096+F1096,-2)</f>
        <v>0</v>
      </c>
      <c r="H1096" s="57">
        <f>+ROUND(Q$1096+G1096,-2)</f>
        <v>0</v>
      </c>
      <c r="I1096" s="57">
        <f>+ROUND(Q$1096+H1096,-2)</f>
        <v>0</v>
      </c>
      <c r="J1096" s="57">
        <f>+ROUND(Q$1096+I1096,-2)</f>
        <v>0</v>
      </c>
      <c r="K1096" s="57">
        <f>+ROUND(Q$1096+J1096,-2)</f>
        <v>0</v>
      </c>
      <c r="L1096" s="57">
        <f>+ROUND(Q$1096+K1096,-2)</f>
        <v>0</v>
      </c>
      <c r="M1096" s="57">
        <f>+ROUND(Q$1096+L1096,-2)</f>
        <v>0</v>
      </c>
      <c r="N1096" s="57">
        <f>+ROUND(Q$1096+M1096,-2)</f>
        <v>0</v>
      </c>
      <c r="O1096" s="63">
        <f>+ROUND(Q$1096+N1096,-2)</f>
        <v>0</v>
      </c>
      <c r="P1096" s="65">
        <f t="shared" si="278"/>
        <v>0</v>
      </c>
      <c r="Q1096" s="148">
        <f t="shared" si="302"/>
        <v>0</v>
      </c>
      <c r="S1096" s="65">
        <f t="shared" si="301"/>
        <v>0</v>
      </c>
      <c r="T1096" s="134"/>
    </row>
    <row r="1097" ht="24.75" customHeight="1" outlineLevel="1" spans="1:20">
      <c r="A1097" s="19">
        <v>43901</v>
      </c>
      <c r="B1097" s="20">
        <v>4569029</v>
      </c>
      <c r="C1097" s="71" t="s">
        <v>889</v>
      </c>
      <c r="D1097" s="57">
        <v>0</v>
      </c>
      <c r="E1097" s="57">
        <v>0</v>
      </c>
      <c r="F1097" s="57">
        <f>+ROUND(Q$1097+E1097,-2)</f>
        <v>0</v>
      </c>
      <c r="G1097" s="57">
        <f>+ROUND(Q$1097+F1097,-2)</f>
        <v>0</v>
      </c>
      <c r="H1097" s="57">
        <f>+ROUND(Q$1097+G1097,-2)</f>
        <v>0</v>
      </c>
      <c r="I1097" s="57">
        <f>+ROUND(Q$1097+H1097,-2)</f>
        <v>0</v>
      </c>
      <c r="J1097" s="57">
        <f>+ROUND(Q$1097+I1097,-2)</f>
        <v>0</v>
      </c>
      <c r="K1097" s="57">
        <f>+ROUND(Q$1097+J1097,-2)</f>
        <v>0</v>
      </c>
      <c r="L1097" s="57">
        <f>+ROUND(Q$1097+K1097,-2)</f>
        <v>0</v>
      </c>
      <c r="M1097" s="57">
        <f>+ROUND(Q$1097+L1097,-2)</f>
        <v>0</v>
      </c>
      <c r="N1097" s="57">
        <f>+ROUND(Q$1097+M1097,-2)</f>
        <v>0</v>
      </c>
      <c r="O1097" s="63">
        <f>+ROUND(Q$1097+N1097,-2)</f>
        <v>0</v>
      </c>
      <c r="P1097" s="65">
        <f t="shared" si="278"/>
        <v>0</v>
      </c>
      <c r="Q1097" s="148">
        <f t="shared" si="302"/>
        <v>0</v>
      </c>
      <c r="S1097" s="65">
        <f t="shared" si="301"/>
        <v>0</v>
      </c>
      <c r="T1097" s="134"/>
    </row>
    <row r="1098" ht="24.75" customHeight="1" outlineLevel="1" spans="1:20">
      <c r="A1098" s="19"/>
      <c r="B1098" s="20">
        <v>4570000</v>
      </c>
      <c r="C1098" s="71" t="s">
        <v>963</v>
      </c>
      <c r="D1098" s="57">
        <f t="shared" ref="D1098:O1098" si="303">+D1099+D1105+D1106</f>
        <v>0</v>
      </c>
      <c r="E1098" s="57">
        <f t="shared" si="303"/>
        <v>0</v>
      </c>
      <c r="F1098" s="57">
        <f t="shared" si="303"/>
        <v>0</v>
      </c>
      <c r="G1098" s="57">
        <f t="shared" si="303"/>
        <v>0</v>
      </c>
      <c r="H1098" s="57">
        <f t="shared" si="303"/>
        <v>0</v>
      </c>
      <c r="I1098" s="57">
        <f t="shared" si="303"/>
        <v>0</v>
      </c>
      <c r="J1098" s="57">
        <f t="shared" si="303"/>
        <v>0</v>
      </c>
      <c r="K1098" s="57">
        <f t="shared" si="303"/>
        <v>0</v>
      </c>
      <c r="L1098" s="57">
        <f t="shared" si="303"/>
        <v>0</v>
      </c>
      <c r="M1098" s="57">
        <f t="shared" si="303"/>
        <v>0</v>
      </c>
      <c r="N1098" s="57">
        <f t="shared" si="303"/>
        <v>0</v>
      </c>
      <c r="O1098" s="63">
        <f t="shared" si="303"/>
        <v>0</v>
      </c>
      <c r="P1098" s="65">
        <f t="shared" si="278"/>
        <v>0</v>
      </c>
      <c r="Q1098" s="148">
        <f t="shared" si="302"/>
        <v>0</v>
      </c>
      <c r="S1098" s="65">
        <f t="shared" si="301"/>
        <v>0</v>
      </c>
      <c r="T1098" s="134"/>
    </row>
    <row r="1099" ht="24.75" customHeight="1" outlineLevel="1" spans="1:20">
      <c r="A1099" s="19"/>
      <c r="B1099" s="20">
        <v>4571000</v>
      </c>
      <c r="C1099" s="71" t="s">
        <v>964</v>
      </c>
      <c r="D1099" s="57">
        <f t="shared" ref="D1099:O1099" si="304">+SUM(D1100:D1104)</f>
        <v>0</v>
      </c>
      <c r="E1099" s="57">
        <f t="shared" si="304"/>
        <v>0</v>
      </c>
      <c r="F1099" s="57">
        <f t="shared" si="304"/>
        <v>0</v>
      </c>
      <c r="G1099" s="57">
        <f t="shared" si="304"/>
        <v>0</v>
      </c>
      <c r="H1099" s="57">
        <f t="shared" si="304"/>
        <v>0</v>
      </c>
      <c r="I1099" s="57">
        <f t="shared" si="304"/>
        <v>0</v>
      </c>
      <c r="J1099" s="57">
        <f t="shared" si="304"/>
        <v>0</v>
      </c>
      <c r="K1099" s="57">
        <f t="shared" si="304"/>
        <v>0</v>
      </c>
      <c r="L1099" s="57">
        <f t="shared" si="304"/>
        <v>0</v>
      </c>
      <c r="M1099" s="57">
        <f t="shared" si="304"/>
        <v>0</v>
      </c>
      <c r="N1099" s="57">
        <f t="shared" si="304"/>
        <v>0</v>
      </c>
      <c r="O1099" s="63">
        <f t="shared" si="304"/>
        <v>0</v>
      </c>
      <c r="P1099" s="65">
        <f t="shared" si="278"/>
        <v>0</v>
      </c>
      <c r="Q1099" s="148">
        <f t="shared" si="302"/>
        <v>0</v>
      </c>
      <c r="S1099" s="65">
        <f t="shared" si="301"/>
        <v>0</v>
      </c>
      <c r="T1099" s="134"/>
    </row>
    <row r="1100" ht="24.75" customHeight="1" outlineLevel="1" spans="1:20">
      <c r="A1100" s="19">
        <v>45005</v>
      </c>
      <c r="B1100" s="20">
        <v>4571001</v>
      </c>
      <c r="C1100" s="71" t="s">
        <v>965</v>
      </c>
      <c r="D1100" s="57">
        <v>0</v>
      </c>
      <c r="E1100" s="57">
        <v>0</v>
      </c>
      <c r="F1100" s="57">
        <v>0</v>
      </c>
      <c r="G1100" s="57">
        <v>0</v>
      </c>
      <c r="H1100" s="57">
        <v>0</v>
      </c>
      <c r="I1100" s="57">
        <v>0</v>
      </c>
      <c r="J1100" s="57">
        <v>0</v>
      </c>
      <c r="K1100" s="57">
        <v>0</v>
      </c>
      <c r="L1100" s="57">
        <v>0</v>
      </c>
      <c r="M1100" s="57">
        <v>0</v>
      </c>
      <c r="N1100" s="57">
        <v>0</v>
      </c>
      <c r="O1100" s="63">
        <v>0</v>
      </c>
      <c r="P1100" s="65">
        <f t="shared" si="278"/>
        <v>0</v>
      </c>
      <c r="Q1100" s="148">
        <f t="shared" si="302"/>
        <v>0</v>
      </c>
      <c r="S1100" s="65">
        <f t="shared" si="301"/>
        <v>0</v>
      </c>
      <c r="T1100" s="134"/>
    </row>
    <row r="1101" ht="24.75" customHeight="1" outlineLevel="1" spans="1:20">
      <c r="A1101" s="19">
        <v>45013</v>
      </c>
      <c r="B1101" s="20">
        <v>4571002</v>
      </c>
      <c r="C1101" s="71" t="s">
        <v>966</v>
      </c>
      <c r="D1101" s="57">
        <v>0</v>
      </c>
      <c r="E1101" s="57">
        <v>0</v>
      </c>
      <c r="F1101" s="57">
        <f>+ROUND(Q$1101+E1101,-2)</f>
        <v>0</v>
      </c>
      <c r="G1101" s="57">
        <f>+ROUND(Q$1101+F1101,-2)</f>
        <v>0</v>
      </c>
      <c r="H1101" s="57">
        <f>+ROUND(Q$1101+G1101,-2)</f>
        <v>0</v>
      </c>
      <c r="I1101" s="57">
        <f>+ROUND(Q$1101+H1101,-2)</f>
        <v>0</v>
      </c>
      <c r="J1101" s="57">
        <f>+ROUND(Q$1101+I1101,-2)</f>
        <v>0</v>
      </c>
      <c r="K1101" s="57">
        <f>+ROUND(Q$1101+J1101,-2)</f>
        <v>0</v>
      </c>
      <c r="L1101" s="57">
        <f>+ROUND(Q$1101+K1101,-2)</f>
        <v>0</v>
      </c>
      <c r="M1101" s="57">
        <f>+ROUND(Q$1101+L1101,-2)</f>
        <v>0</v>
      </c>
      <c r="N1101" s="57">
        <f>+ROUND(Q$1101+M1101,-2)</f>
        <v>0</v>
      </c>
      <c r="O1101" s="63">
        <f>+ROUND(Q$1101+N1101,-2)</f>
        <v>0</v>
      </c>
      <c r="P1101" s="65">
        <f t="shared" si="278"/>
        <v>0</v>
      </c>
      <c r="Q1101" s="148">
        <f t="shared" si="302"/>
        <v>0</v>
      </c>
      <c r="S1101" s="65">
        <f t="shared" si="301"/>
        <v>0</v>
      </c>
      <c r="T1101" s="134"/>
    </row>
    <row r="1102" ht="24.75" customHeight="1" outlineLevel="1" spans="1:20">
      <c r="A1102" s="19">
        <v>45014</v>
      </c>
      <c r="B1102" s="20">
        <v>4571003</v>
      </c>
      <c r="C1102" s="71" t="s">
        <v>967</v>
      </c>
      <c r="D1102" s="57">
        <v>0</v>
      </c>
      <c r="E1102" s="57">
        <v>0</v>
      </c>
      <c r="F1102" s="57">
        <f>+ROUND(Q$1102+E1102,-2)</f>
        <v>0</v>
      </c>
      <c r="G1102" s="57">
        <f>+ROUND(Q$1102+F1102,-2)</f>
        <v>0</v>
      </c>
      <c r="H1102" s="57">
        <f>+ROUND(Q$1102+G1102,-2)</f>
        <v>0</v>
      </c>
      <c r="I1102" s="57">
        <f>+ROUND(Q$1102+H1102,-2)</f>
        <v>0</v>
      </c>
      <c r="J1102" s="57">
        <f>+ROUND(Q$1102+I1102,-2)</f>
        <v>0</v>
      </c>
      <c r="K1102" s="57">
        <f>+ROUND(Q$1102+J1102,-2)</f>
        <v>0</v>
      </c>
      <c r="L1102" s="57">
        <f>+ROUND(Q$1102+K1102,-2)</f>
        <v>0</v>
      </c>
      <c r="M1102" s="57">
        <f>+ROUND(Q$1102+L1102,-2)</f>
        <v>0</v>
      </c>
      <c r="N1102" s="57">
        <f>+ROUND(Q$1102+M1102,-2)</f>
        <v>0</v>
      </c>
      <c r="O1102" s="63">
        <f>+ROUND(Q$1102+N1102,-2)</f>
        <v>0</v>
      </c>
      <c r="P1102" s="65">
        <f t="shared" si="278"/>
        <v>0</v>
      </c>
      <c r="Q1102" s="148">
        <f t="shared" si="302"/>
        <v>0</v>
      </c>
      <c r="S1102" s="65">
        <f t="shared" si="301"/>
        <v>0</v>
      </c>
      <c r="T1102" s="134"/>
    </row>
    <row r="1103" ht="24.75" customHeight="1" outlineLevel="1" spans="1:20">
      <c r="A1103" s="19">
        <v>45015</v>
      </c>
      <c r="B1103" s="20">
        <v>4571004</v>
      </c>
      <c r="C1103" s="71" t="s">
        <v>968</v>
      </c>
      <c r="D1103" s="57">
        <v>0</v>
      </c>
      <c r="E1103" s="57">
        <v>0</v>
      </c>
      <c r="F1103" s="57">
        <f>+ROUND(Q$1103+E1103,-2)</f>
        <v>0</v>
      </c>
      <c r="G1103" s="57">
        <f>+ROUND(Q$1103+F1103,-2)</f>
        <v>0</v>
      </c>
      <c r="H1103" s="57">
        <f>+ROUND(Q$1103+G1103,-2)</f>
        <v>0</v>
      </c>
      <c r="I1103" s="57">
        <f>+ROUND(Q$1103+H1103,-2)</f>
        <v>0</v>
      </c>
      <c r="J1103" s="57">
        <f>+ROUND(Q$1103+I1103,-2)</f>
        <v>0</v>
      </c>
      <c r="K1103" s="57">
        <f>+ROUND(Q$1103+J1103,-2)</f>
        <v>0</v>
      </c>
      <c r="L1103" s="57">
        <f>+ROUND(Q$1103+K1103,-2)</f>
        <v>0</v>
      </c>
      <c r="M1103" s="57">
        <f>+ROUND(Q$1103+L1103,-2)</f>
        <v>0</v>
      </c>
      <c r="N1103" s="57">
        <f>+ROUND(Q$1103+M1103,-2)</f>
        <v>0</v>
      </c>
      <c r="O1103" s="63">
        <f>+ROUND(Q$1103+N1103,-2)</f>
        <v>0</v>
      </c>
      <c r="P1103" s="65">
        <f t="shared" si="278"/>
        <v>0</v>
      </c>
      <c r="Q1103" s="148">
        <f t="shared" si="302"/>
        <v>0</v>
      </c>
      <c r="S1103" s="65">
        <f t="shared" si="301"/>
        <v>0</v>
      </c>
      <c r="T1103" s="134"/>
    </row>
    <row r="1104" ht="24.75" customHeight="1" outlineLevel="1" spans="1:20">
      <c r="A1104" s="19">
        <v>45016</v>
      </c>
      <c r="B1104" s="20">
        <v>4571005</v>
      </c>
      <c r="C1104" s="71" t="s">
        <v>969</v>
      </c>
      <c r="D1104" s="57">
        <v>0</v>
      </c>
      <c r="E1104" s="57">
        <v>0</v>
      </c>
      <c r="F1104" s="57">
        <f>+ROUND(Q$1104+E1104,-2)</f>
        <v>0</v>
      </c>
      <c r="G1104" s="57">
        <f>+ROUND(Q$1104+F1104,-2)</f>
        <v>0</v>
      </c>
      <c r="H1104" s="57">
        <f>+ROUND(Q$1104+G1104,-2)</f>
        <v>0</v>
      </c>
      <c r="I1104" s="57">
        <f>+ROUND(Q$1104+H1104,-2)</f>
        <v>0</v>
      </c>
      <c r="J1104" s="57">
        <f>+ROUND(Q$1104+I1104,-2)</f>
        <v>0</v>
      </c>
      <c r="K1104" s="57">
        <f>+ROUND(Q$1104+J1104,-2)</f>
        <v>0</v>
      </c>
      <c r="L1104" s="57">
        <f>+ROUND(Q$1104+K1104,-2)</f>
        <v>0</v>
      </c>
      <c r="M1104" s="57">
        <f>+ROUND(Q$1104+L1104,-2)</f>
        <v>0</v>
      </c>
      <c r="N1104" s="57">
        <f>+ROUND(Q$1104+M1104,-2)</f>
        <v>0</v>
      </c>
      <c r="O1104" s="63">
        <f>+ROUND(Q$1104+N1104,-2)</f>
        <v>0</v>
      </c>
      <c r="P1104" s="65">
        <f t="shared" si="278"/>
        <v>0</v>
      </c>
      <c r="Q1104" s="148">
        <f t="shared" si="302"/>
        <v>0</v>
      </c>
      <c r="S1104" s="65">
        <f t="shared" si="301"/>
        <v>0</v>
      </c>
      <c r="T1104" s="134"/>
    </row>
    <row r="1105" ht="24.75" customHeight="1" outlineLevel="1" spans="1:20">
      <c r="A1105" s="19"/>
      <c r="B1105" s="20">
        <v>4572000</v>
      </c>
      <c r="C1105" s="71" t="s">
        <v>970</v>
      </c>
      <c r="D1105" s="57">
        <v>0</v>
      </c>
      <c r="E1105" s="57">
        <v>0</v>
      </c>
      <c r="F1105" s="57">
        <f>+ROUND(Q$1105+E1105,-2)</f>
        <v>0</v>
      </c>
      <c r="G1105" s="57">
        <f>+ROUND(Q$1105+F1105,-2)</f>
        <v>0</v>
      </c>
      <c r="H1105" s="57">
        <f>+ROUND(Q$1105+G1105,-2)</f>
        <v>0</v>
      </c>
      <c r="I1105" s="57">
        <f>+ROUND(Q$1105+H1105,-2)</f>
        <v>0</v>
      </c>
      <c r="J1105" s="57">
        <f>+ROUND(Q$1105+I1105,-2)</f>
        <v>0</v>
      </c>
      <c r="K1105" s="57">
        <f>+ROUND(Q$1105+J1105,-2)</f>
        <v>0</v>
      </c>
      <c r="L1105" s="57">
        <f>+ROUND(Q$1105+K1105,-2)</f>
        <v>0</v>
      </c>
      <c r="M1105" s="57">
        <f>+ROUND(Q$1105+L1105,-2)</f>
        <v>0</v>
      </c>
      <c r="N1105" s="57">
        <f>+ROUND(Q$1105+M1105,-2)</f>
        <v>0</v>
      </c>
      <c r="O1105" s="63">
        <f>+ROUND(Q$1105+N1105,-2)</f>
        <v>0</v>
      </c>
      <c r="P1105" s="65">
        <f t="shared" si="278"/>
        <v>0</v>
      </c>
      <c r="Q1105" s="148">
        <f t="shared" si="302"/>
        <v>0</v>
      </c>
      <c r="S1105" s="65">
        <f t="shared" si="301"/>
        <v>0</v>
      </c>
      <c r="T1105" s="134"/>
    </row>
    <row r="1106" ht="24.75" customHeight="1" outlineLevel="1" spans="1:20">
      <c r="A1106" s="19"/>
      <c r="B1106" s="20">
        <v>4573000</v>
      </c>
      <c r="C1106" s="71" t="s">
        <v>971</v>
      </c>
      <c r="D1106" s="57">
        <v>0</v>
      </c>
      <c r="E1106" s="57">
        <v>0</v>
      </c>
      <c r="F1106" s="57">
        <f>+ROUND(Q$1106+E1106,-2)</f>
        <v>0</v>
      </c>
      <c r="G1106" s="57">
        <f>+ROUND(Q$1106+F1106,-2)</f>
        <v>0</v>
      </c>
      <c r="H1106" s="57">
        <f>+ROUND(Q$1106+G1106,-2)</f>
        <v>0</v>
      </c>
      <c r="I1106" s="57">
        <f>+ROUND(Q$1106+H1106,-2)</f>
        <v>0</v>
      </c>
      <c r="J1106" s="57">
        <f>+ROUND(Q$1106+I1106,-2)</f>
        <v>0</v>
      </c>
      <c r="K1106" s="57">
        <f>+ROUND(Q$1106+J1106,-2)</f>
        <v>0</v>
      </c>
      <c r="L1106" s="57">
        <f>+ROUND(Q$1106+K1106,-2)</f>
        <v>0</v>
      </c>
      <c r="M1106" s="57">
        <f>+ROUND(Q$1106+L1106,-2)</f>
        <v>0</v>
      </c>
      <c r="N1106" s="57">
        <f>+ROUND(Q$1106+M1106,-2)</f>
        <v>0</v>
      </c>
      <c r="O1106" s="63">
        <f>+ROUND(Q$1106+N1106,-2)</f>
        <v>0</v>
      </c>
      <c r="P1106" s="65">
        <f t="shared" si="278"/>
        <v>0</v>
      </c>
      <c r="Q1106" s="148">
        <f t="shared" si="302"/>
        <v>0</v>
      </c>
      <c r="S1106" s="65">
        <f t="shared" si="301"/>
        <v>0</v>
      </c>
      <c r="T1106" s="134"/>
    </row>
    <row r="1107" ht="24.75" customHeight="1" outlineLevel="1" spans="1:20">
      <c r="A1107" s="19">
        <v>45007</v>
      </c>
      <c r="B1107" s="20">
        <v>4580000</v>
      </c>
      <c r="C1107" s="71" t="s">
        <v>972</v>
      </c>
      <c r="D1107" s="57">
        <v>210761.708</v>
      </c>
      <c r="E1107" s="57">
        <v>4853.442</v>
      </c>
      <c r="F1107" s="57">
        <v>7300</v>
      </c>
      <c r="G1107" s="57">
        <v>9700</v>
      </c>
      <c r="H1107" s="57">
        <v>12100</v>
      </c>
      <c r="I1107" s="57">
        <v>14500</v>
      </c>
      <c r="J1107" s="57">
        <v>16900</v>
      </c>
      <c r="K1107" s="57">
        <v>19300</v>
      </c>
      <c r="L1107" s="57">
        <v>21700</v>
      </c>
      <c r="M1107" s="57">
        <v>24100</v>
      </c>
      <c r="N1107" s="57">
        <v>25300</v>
      </c>
      <c r="O1107" s="63">
        <v>25300</v>
      </c>
      <c r="P1107" s="65">
        <f t="shared" si="278"/>
        <v>1</v>
      </c>
      <c r="Q1107" s="148">
        <f t="shared" si="302"/>
        <v>2426.721</v>
      </c>
      <c r="S1107" s="65">
        <f t="shared" si="301"/>
        <v>0</v>
      </c>
      <c r="T1107" s="134"/>
    </row>
    <row r="1108" ht="24.75" customHeight="1" outlineLevel="1" spans="1:20">
      <c r="A1108" s="162">
        <v>44000</v>
      </c>
      <c r="B1108" s="20">
        <v>4590000</v>
      </c>
      <c r="C1108" s="71" t="s">
        <v>973</v>
      </c>
      <c r="D1108" s="57">
        <f>+SUM(D1109:D1162)-SUM(D1110:D1120)</f>
        <v>332995.991</v>
      </c>
      <c r="E1108" s="57">
        <f t="shared" ref="E1108:O1108" si="305">+SUM(E1109:E1162)-SUM(E1110:E1120)</f>
        <v>2157623.299</v>
      </c>
      <c r="F1108" s="57">
        <f t="shared" si="305"/>
        <v>2357500</v>
      </c>
      <c r="G1108" s="57">
        <f t="shared" si="305"/>
        <v>2557700</v>
      </c>
      <c r="H1108" s="57">
        <f t="shared" si="305"/>
        <v>2721900</v>
      </c>
      <c r="I1108" s="57">
        <f t="shared" si="305"/>
        <v>3004200</v>
      </c>
      <c r="J1108" s="57">
        <f t="shared" si="305"/>
        <v>3310200</v>
      </c>
      <c r="K1108" s="57">
        <f t="shared" si="305"/>
        <v>3402000</v>
      </c>
      <c r="L1108" s="57">
        <f t="shared" si="305"/>
        <v>3569300</v>
      </c>
      <c r="M1108" s="57">
        <f t="shared" si="305"/>
        <v>3776900</v>
      </c>
      <c r="N1108" s="57">
        <f t="shared" si="305"/>
        <v>3981200</v>
      </c>
      <c r="O1108" s="63">
        <f t="shared" si="305"/>
        <v>4072500</v>
      </c>
      <c r="P1108" s="65">
        <f t="shared" si="278"/>
        <v>0</v>
      </c>
      <c r="Q1108" s="148"/>
      <c r="S1108" s="65">
        <f t="shared" si="301"/>
        <v>0</v>
      </c>
      <c r="T1108" s="134"/>
    </row>
    <row r="1109" ht="24.75" customHeight="1" outlineLevel="1" spans="1:20">
      <c r="A1109" s="19">
        <v>44200</v>
      </c>
      <c r="B1109" s="20">
        <v>4591056</v>
      </c>
      <c r="C1109" s="71" t="s">
        <v>974</v>
      </c>
      <c r="D1109" s="57">
        <f>+SUM(D1110:D1120)</f>
        <v>7526.016</v>
      </c>
      <c r="E1109" s="57">
        <f t="shared" ref="E1109:O1109" si="306">+SUM(E1110:E1120)</f>
        <v>13462.179</v>
      </c>
      <c r="F1109" s="57">
        <f t="shared" si="306"/>
        <v>26100</v>
      </c>
      <c r="G1109" s="57">
        <f t="shared" si="306"/>
        <v>38800</v>
      </c>
      <c r="H1109" s="57">
        <f t="shared" si="306"/>
        <v>51500</v>
      </c>
      <c r="I1109" s="57">
        <f t="shared" si="306"/>
        <v>64200</v>
      </c>
      <c r="J1109" s="57">
        <f t="shared" si="306"/>
        <v>76900</v>
      </c>
      <c r="K1109" s="57">
        <f t="shared" si="306"/>
        <v>89600</v>
      </c>
      <c r="L1109" s="57">
        <f t="shared" si="306"/>
        <v>102300</v>
      </c>
      <c r="M1109" s="57">
        <f t="shared" si="306"/>
        <v>115000</v>
      </c>
      <c r="N1109" s="57">
        <f t="shared" si="306"/>
        <v>127700</v>
      </c>
      <c r="O1109" s="63">
        <f t="shared" si="306"/>
        <v>140400</v>
      </c>
      <c r="P1109" s="65">
        <f t="shared" si="278"/>
        <v>0</v>
      </c>
      <c r="Q1109" s="148"/>
      <c r="S1109" s="65">
        <f t="shared" si="301"/>
        <v>0</v>
      </c>
      <c r="T1109" s="134"/>
    </row>
    <row r="1110" ht="24.75" customHeight="1" outlineLevel="1" spans="1:20">
      <c r="A1110" s="19">
        <v>44201</v>
      </c>
      <c r="B1110" s="20">
        <v>4591057</v>
      </c>
      <c r="C1110" s="71" t="s">
        <v>975</v>
      </c>
      <c r="D1110" s="57">
        <v>0</v>
      </c>
      <c r="E1110" s="57">
        <v>9.422</v>
      </c>
      <c r="F1110" s="57">
        <f>+ROUND(Q$1110+E1110,-2)</f>
        <v>100</v>
      </c>
      <c r="G1110" s="57">
        <f>+ROUND(Q$1110+F1110,-2)</f>
        <v>200</v>
      </c>
      <c r="H1110" s="57">
        <f>+ROUND(Q$1110+G1110,-2)</f>
        <v>300</v>
      </c>
      <c r="I1110" s="57">
        <f>+ROUND(Q$1110+H1110,-2)</f>
        <v>400</v>
      </c>
      <c r="J1110" s="57">
        <f>+ROUND(Q$1110+I1110,-2)</f>
        <v>500</v>
      </c>
      <c r="K1110" s="57">
        <f>+ROUND(Q$1110+J1110,-2)</f>
        <v>600</v>
      </c>
      <c r="L1110" s="57">
        <f>+ROUND(Q$1110+K1110,-2)</f>
        <v>700</v>
      </c>
      <c r="M1110" s="57">
        <f>+ROUND(Q$1110+L1110,-2)</f>
        <v>800</v>
      </c>
      <c r="N1110" s="57">
        <f>+ROUND(Q$1110+M1110,-2)</f>
        <v>900</v>
      </c>
      <c r="O1110" s="63">
        <f>+ROUND(Q$1110+N1110,-2)</f>
        <v>1000</v>
      </c>
      <c r="P1110" s="65">
        <f t="shared" si="278"/>
        <v>0</v>
      </c>
      <c r="Q1110" s="148">
        <v>100</v>
      </c>
      <c r="S1110" s="65">
        <f t="shared" si="301"/>
        <v>0</v>
      </c>
      <c r="T1110" s="134"/>
    </row>
    <row r="1111" ht="24.75" customHeight="1" outlineLevel="1" spans="1:20">
      <c r="A1111" s="19">
        <v>44202</v>
      </c>
      <c r="B1111" s="20">
        <v>4591058</v>
      </c>
      <c r="C1111" s="71" t="s">
        <v>976</v>
      </c>
      <c r="D1111" s="57">
        <v>0</v>
      </c>
      <c r="E1111" s="57">
        <v>0</v>
      </c>
      <c r="F1111" s="57">
        <f>+ROUND(Q$1111+E1111,-2)</f>
        <v>0</v>
      </c>
      <c r="G1111" s="57">
        <f>+ROUND(Q$1111+F1111,-2)</f>
        <v>0</v>
      </c>
      <c r="H1111" s="57">
        <f>+ROUND(Q$1111+G1111,-2)</f>
        <v>0</v>
      </c>
      <c r="I1111" s="57">
        <f>+ROUND(Q$1111+H1111,-2)</f>
        <v>0</v>
      </c>
      <c r="J1111" s="57">
        <f>+ROUND(Q$1111+I1111,-2)</f>
        <v>0</v>
      </c>
      <c r="K1111" s="57">
        <f>+ROUND(Q$1111+J1111,-2)</f>
        <v>0</v>
      </c>
      <c r="L1111" s="57">
        <f>+ROUND(Q$1111+K1111,-2)</f>
        <v>0</v>
      </c>
      <c r="M1111" s="57">
        <f>+ROUND(Q$1111+L1111,-2)</f>
        <v>0</v>
      </c>
      <c r="N1111" s="57">
        <f>+ROUND(Q$1111+M1111,-2)</f>
        <v>0</v>
      </c>
      <c r="O1111" s="63">
        <f>+ROUND(Q$1111+N1111,-2)</f>
        <v>0</v>
      </c>
      <c r="P1111" s="65">
        <f t="shared" si="278"/>
        <v>0</v>
      </c>
      <c r="Q1111" s="148">
        <v>0</v>
      </c>
      <c r="S1111" s="65">
        <f t="shared" si="301"/>
        <v>0</v>
      </c>
      <c r="T1111" s="134"/>
    </row>
    <row r="1112" ht="24.75" customHeight="1" outlineLevel="1" spans="1:20">
      <c r="A1112" s="19">
        <v>44203</v>
      </c>
      <c r="B1112" s="20">
        <v>4591059</v>
      </c>
      <c r="C1112" s="71" t="s">
        <v>977</v>
      </c>
      <c r="D1112" s="57">
        <v>0</v>
      </c>
      <c r="E1112" s="57">
        <v>0</v>
      </c>
      <c r="F1112" s="57">
        <f>+ROUND(Q$1112+E1112,-2)</f>
        <v>0</v>
      </c>
      <c r="G1112" s="57">
        <f>+ROUND(Q$1112+F1112,-2)</f>
        <v>0</v>
      </c>
      <c r="H1112" s="57">
        <f>+ROUND(Q$1112+G1112,-2)</f>
        <v>0</v>
      </c>
      <c r="I1112" s="57">
        <f>+ROUND(Q$1112+H1112,-2)</f>
        <v>0</v>
      </c>
      <c r="J1112" s="57">
        <f>+ROUND(Q$1112+I1112,-2)</f>
        <v>0</v>
      </c>
      <c r="K1112" s="57">
        <f>+ROUND(Q$1112+J1112,-2)</f>
        <v>0</v>
      </c>
      <c r="L1112" s="57">
        <f>+ROUND(Q$1112+K1112,-2)</f>
        <v>0</v>
      </c>
      <c r="M1112" s="57">
        <f>+ROUND(Q$1112+L1112,-2)</f>
        <v>0</v>
      </c>
      <c r="N1112" s="57">
        <f>+ROUND(Q$1112+M1112,-2)</f>
        <v>0</v>
      </c>
      <c r="O1112" s="63">
        <f>+ROUND(Q$1112+N1112,-2)</f>
        <v>0</v>
      </c>
      <c r="P1112" s="65">
        <f t="shared" si="278"/>
        <v>0</v>
      </c>
      <c r="Q1112" s="148">
        <v>0.953791666666667</v>
      </c>
      <c r="S1112" s="65">
        <f t="shared" si="301"/>
        <v>0</v>
      </c>
      <c r="T1112" s="134"/>
    </row>
    <row r="1113" ht="24.75" customHeight="1" outlineLevel="1" spans="1:20">
      <c r="A1113" s="19">
        <v>44204</v>
      </c>
      <c r="B1113" s="20">
        <v>4591060</v>
      </c>
      <c r="C1113" s="71" t="s">
        <v>978</v>
      </c>
      <c r="D1113" s="57">
        <v>0</v>
      </c>
      <c r="E1113" s="57">
        <v>0</v>
      </c>
      <c r="F1113" s="57">
        <f>+ROUND(Q$1113+E1113,-2)</f>
        <v>0</v>
      </c>
      <c r="G1113" s="57">
        <f>+ROUND(Q$1113+F1113,-2)</f>
        <v>0</v>
      </c>
      <c r="H1113" s="57">
        <f>+ROUND(Q$1113+G1113,-2)</f>
        <v>0</v>
      </c>
      <c r="I1113" s="57">
        <f>+ROUND(Q$1113+H1113,-2)</f>
        <v>0</v>
      </c>
      <c r="J1113" s="57">
        <f>+ROUND(Q$1113+I1113,-2)</f>
        <v>0</v>
      </c>
      <c r="K1113" s="57">
        <f>+ROUND(Q$1113+J1113,-2)</f>
        <v>0</v>
      </c>
      <c r="L1113" s="57">
        <f>+ROUND(Q$1113+K1113,-2)</f>
        <v>0</v>
      </c>
      <c r="M1113" s="57">
        <f>+ROUND(Q$1113+L1113,-2)</f>
        <v>0</v>
      </c>
      <c r="N1113" s="57">
        <f>+ROUND(Q$1113+M1113,-2)</f>
        <v>0</v>
      </c>
      <c r="O1113" s="63">
        <f>+ROUND(Q$1113+N1113,-2)</f>
        <v>0</v>
      </c>
      <c r="P1113" s="65">
        <f t="shared" si="278"/>
        <v>0</v>
      </c>
      <c r="Q1113" s="148">
        <v>0</v>
      </c>
      <c r="S1113" s="65">
        <f t="shared" si="301"/>
        <v>0</v>
      </c>
      <c r="T1113" s="134"/>
    </row>
    <row r="1114" ht="24.75" customHeight="1" outlineLevel="1" spans="1:20">
      <c r="A1114" s="19">
        <v>44205</v>
      </c>
      <c r="B1114" s="20">
        <v>4591061</v>
      </c>
      <c r="C1114" s="71" t="s">
        <v>979</v>
      </c>
      <c r="D1114" s="57">
        <v>0</v>
      </c>
      <c r="E1114" s="57">
        <v>0</v>
      </c>
      <c r="F1114" s="57">
        <f>+ROUND(Q$1114+E1114,-2)</f>
        <v>0</v>
      </c>
      <c r="G1114" s="57">
        <f>+ROUND(Q$1114+F1114,-2)</f>
        <v>0</v>
      </c>
      <c r="H1114" s="57">
        <f>+ROUND(Q$1114+G1114,-2)</f>
        <v>0</v>
      </c>
      <c r="I1114" s="57">
        <f>+ROUND(Q$1114+H1114,-2)</f>
        <v>0</v>
      </c>
      <c r="J1114" s="57">
        <f>+ROUND(Q$1114+I1114,-2)</f>
        <v>0</v>
      </c>
      <c r="K1114" s="57">
        <f>+ROUND(Q$1114+J1114,-2)</f>
        <v>0</v>
      </c>
      <c r="L1114" s="57">
        <f>+ROUND(Q$1114+K1114,-2)</f>
        <v>0</v>
      </c>
      <c r="M1114" s="57">
        <f>+ROUND(Q$1114+L1114,-2)</f>
        <v>0</v>
      </c>
      <c r="N1114" s="57">
        <f>+ROUND(Q$1114+M1114,-2)</f>
        <v>0</v>
      </c>
      <c r="O1114" s="63">
        <f>+ROUND(Q$1114+N1114,-2)</f>
        <v>0</v>
      </c>
      <c r="P1114" s="65">
        <f t="shared" si="278"/>
        <v>0</v>
      </c>
      <c r="Q1114" s="148">
        <v>0</v>
      </c>
      <c r="S1114" s="65">
        <f t="shared" si="301"/>
        <v>0</v>
      </c>
      <c r="T1114" s="134"/>
    </row>
    <row r="1115" ht="24.75" customHeight="1" outlineLevel="1" spans="1:20">
      <c r="A1115" s="19">
        <v>44206</v>
      </c>
      <c r="B1115" s="20">
        <v>4591062</v>
      </c>
      <c r="C1115" s="71" t="s">
        <v>980</v>
      </c>
      <c r="D1115" s="57">
        <v>20</v>
      </c>
      <c r="E1115" s="57">
        <v>20</v>
      </c>
      <c r="F1115" s="57">
        <f>+ROUND(Q$1115+E1115,-2)</f>
        <v>100</v>
      </c>
      <c r="G1115" s="57">
        <f>+ROUND(Q$1115+F1115,-2)</f>
        <v>200</v>
      </c>
      <c r="H1115" s="57">
        <f>+ROUND(Q$1115+G1115,-2)</f>
        <v>300</v>
      </c>
      <c r="I1115" s="57">
        <f>+ROUND(Q$1115+H1115,-2)</f>
        <v>400</v>
      </c>
      <c r="J1115" s="57">
        <f>+ROUND(Q$1115+I1115,-2)</f>
        <v>500</v>
      </c>
      <c r="K1115" s="57">
        <f>+ROUND(Q$1115+J1115,-2)</f>
        <v>600</v>
      </c>
      <c r="L1115" s="57">
        <f>+ROUND(Q$1115+K1115,-2)</f>
        <v>700</v>
      </c>
      <c r="M1115" s="57">
        <f>+ROUND(Q$1115+L1115,-2)</f>
        <v>800</v>
      </c>
      <c r="N1115" s="57">
        <f>+ROUND(Q$1115+M1115,-2)</f>
        <v>900</v>
      </c>
      <c r="O1115" s="63">
        <f>+ROUND(Q$1115+N1115,-2)</f>
        <v>1000</v>
      </c>
      <c r="P1115" s="65">
        <f t="shared" si="278"/>
        <v>0</v>
      </c>
      <c r="Q1115" s="148">
        <v>100</v>
      </c>
      <c r="S1115" s="65">
        <f t="shared" si="301"/>
        <v>0</v>
      </c>
      <c r="T1115" s="134"/>
    </row>
    <row r="1116" ht="24.75" customHeight="1" outlineLevel="1" spans="1:20">
      <c r="A1116" s="19">
        <v>44207</v>
      </c>
      <c r="B1116" s="20">
        <v>4591063</v>
      </c>
      <c r="C1116" s="71" t="s">
        <v>981</v>
      </c>
      <c r="D1116" s="57">
        <v>1379.067</v>
      </c>
      <c r="E1116" s="57">
        <v>2737.377</v>
      </c>
      <c r="F1116" s="57">
        <f>+ROUND(Q$1116+E1116,-2)</f>
        <v>3500</v>
      </c>
      <c r="G1116" s="57">
        <f>+ROUND(Q$1116+F1116,-2)</f>
        <v>4300</v>
      </c>
      <c r="H1116" s="57">
        <f>+ROUND(Q$1116+G1116,-2)</f>
        <v>5100</v>
      </c>
      <c r="I1116" s="57">
        <f>+ROUND(Q$1116+H1116,-2)</f>
        <v>5900</v>
      </c>
      <c r="J1116" s="57">
        <f>+ROUND(Q$1116+I1116,-2)</f>
        <v>6700</v>
      </c>
      <c r="K1116" s="57">
        <f>+ROUND(Q$1116+J1116,-2)</f>
        <v>7500</v>
      </c>
      <c r="L1116" s="57">
        <f>+ROUND(Q$1116+K1116,-2)</f>
        <v>8300</v>
      </c>
      <c r="M1116" s="57">
        <f>+ROUND(Q$1116+L1116,-2)</f>
        <v>9100</v>
      </c>
      <c r="N1116" s="57">
        <f>+ROUND(Q$1116+M1116,-2)</f>
        <v>9900</v>
      </c>
      <c r="O1116" s="63">
        <f>+ROUND(Q$1116+N1116,-2)</f>
        <v>10700</v>
      </c>
      <c r="P1116" s="65">
        <f t="shared" si="278"/>
        <v>0</v>
      </c>
      <c r="Q1116" s="148">
        <v>788.233141666667</v>
      </c>
      <c r="S1116" s="65">
        <f t="shared" si="301"/>
        <v>0</v>
      </c>
      <c r="T1116" s="134"/>
    </row>
    <row r="1117" ht="24.75" customHeight="1" outlineLevel="1" spans="1:20">
      <c r="A1117" s="19">
        <v>44208</v>
      </c>
      <c r="B1117" s="20">
        <v>4591064</v>
      </c>
      <c r="C1117" s="71" t="s">
        <v>982</v>
      </c>
      <c r="D1117" s="57">
        <v>209</v>
      </c>
      <c r="E1117" s="57">
        <v>426</v>
      </c>
      <c r="F1117" s="57">
        <f>+ROUND(Q$1117+E1117,-2)</f>
        <v>1100</v>
      </c>
      <c r="G1117" s="57">
        <f>+ROUND(Q$1117+F1117,-2)</f>
        <v>1800</v>
      </c>
      <c r="H1117" s="57">
        <f>+ROUND(Q$1117+G1117,-2)</f>
        <v>2500</v>
      </c>
      <c r="I1117" s="57">
        <f>+ROUND(Q$1117+H1117,-2)</f>
        <v>3200</v>
      </c>
      <c r="J1117" s="57">
        <f>+ROUND(Q$1117+I1117,-2)</f>
        <v>3900</v>
      </c>
      <c r="K1117" s="57">
        <f>+ROUND(Q$1117+J1117,-2)</f>
        <v>4600</v>
      </c>
      <c r="L1117" s="57">
        <f>+ROUND(Q$1117+K1117,-2)</f>
        <v>5300</v>
      </c>
      <c r="M1117" s="57">
        <f>+ROUND(Q$1117+L1117,-2)</f>
        <v>6000</v>
      </c>
      <c r="N1117" s="57">
        <f>+ROUND(Q$1117+M1117,-2)</f>
        <v>6700</v>
      </c>
      <c r="O1117" s="63">
        <f>+ROUND(Q$1117+N1117,-2)</f>
        <v>7400</v>
      </c>
      <c r="P1117" s="65">
        <f t="shared" si="278"/>
        <v>0</v>
      </c>
      <c r="Q1117" s="148">
        <v>701.525</v>
      </c>
      <c r="S1117" s="65">
        <f t="shared" si="301"/>
        <v>0</v>
      </c>
      <c r="T1117" s="134"/>
    </row>
    <row r="1118" ht="24.75" customHeight="1" outlineLevel="1" spans="1:20">
      <c r="A1118" s="19">
        <v>44209</v>
      </c>
      <c r="B1118" s="20">
        <v>4591065</v>
      </c>
      <c r="C1118" s="71" t="s">
        <v>983</v>
      </c>
      <c r="D1118" s="57">
        <v>4887.949</v>
      </c>
      <c r="E1118" s="57">
        <v>8209.38</v>
      </c>
      <c r="F1118" s="57">
        <f>+ROUND(Q$1118+E1118,-2)</f>
        <v>19200</v>
      </c>
      <c r="G1118" s="57">
        <f>+ROUND(Q$1118+F1118,-2)</f>
        <v>30200</v>
      </c>
      <c r="H1118" s="57">
        <f>+ROUND(Q$1118+G1118,-2)</f>
        <v>41200</v>
      </c>
      <c r="I1118" s="57">
        <f>+ROUND(Q$1118+H1118,-2)</f>
        <v>52200</v>
      </c>
      <c r="J1118" s="57">
        <f>+ROUND(Q$1118+I1118,-2)</f>
        <v>63200</v>
      </c>
      <c r="K1118" s="57">
        <f>+ROUND(Q$1118+J1118,-2)</f>
        <v>74200</v>
      </c>
      <c r="L1118" s="57">
        <f>+ROUND(Q$1118+K1118,-2)</f>
        <v>85200</v>
      </c>
      <c r="M1118" s="57">
        <f>+ROUND(Q$1118+L1118,-2)</f>
        <v>96200</v>
      </c>
      <c r="N1118" s="57">
        <f>+ROUND(Q$1118+M1118,-2)</f>
        <v>107200</v>
      </c>
      <c r="O1118" s="63">
        <f>+ROUND(Q$1118+N1118,-2)</f>
        <v>118200</v>
      </c>
      <c r="P1118" s="65">
        <f t="shared" si="278"/>
        <v>0</v>
      </c>
      <c r="Q1118" s="148">
        <v>11037.8186416667</v>
      </c>
      <c r="S1118" s="65">
        <f t="shared" si="301"/>
        <v>0</v>
      </c>
      <c r="T1118" s="134"/>
    </row>
    <row r="1119" ht="24.75" customHeight="1" outlineLevel="1" spans="1:20">
      <c r="A1119" s="19">
        <v>44210</v>
      </c>
      <c r="B1119" s="20">
        <v>4591066</v>
      </c>
      <c r="C1119" s="71" t="s">
        <v>984</v>
      </c>
      <c r="D1119" s="57">
        <v>1030</v>
      </c>
      <c r="E1119" s="57">
        <v>2060</v>
      </c>
      <c r="F1119" s="57">
        <f>+ROUND(Q$1119+E1119,-2)</f>
        <v>2100</v>
      </c>
      <c r="G1119" s="57">
        <f>+ROUND(Q$1119+F1119,-2)</f>
        <v>2100</v>
      </c>
      <c r="H1119" s="57">
        <f>+ROUND(Q$1119+G1119,-2)</f>
        <v>2100</v>
      </c>
      <c r="I1119" s="57">
        <f>+ROUND(Q$1119+H1119,-2)</f>
        <v>2100</v>
      </c>
      <c r="J1119" s="57">
        <f>+ROUND(Q$1119+I1119,-2)</f>
        <v>2100</v>
      </c>
      <c r="K1119" s="57">
        <f>+ROUND(Q$1119+J1119,-2)</f>
        <v>2100</v>
      </c>
      <c r="L1119" s="57">
        <f>+ROUND(Q$1119+K1119,-2)</f>
        <v>2100</v>
      </c>
      <c r="M1119" s="57">
        <f>+ROUND(Q$1119+L1119,-2)</f>
        <v>2100</v>
      </c>
      <c r="N1119" s="57">
        <f>+ROUND(Q$1119+M1119,-2)</f>
        <v>2100</v>
      </c>
      <c r="O1119" s="63">
        <f>+ROUND(Q$1119+N1119,-2)</f>
        <v>2100</v>
      </c>
      <c r="P1119" s="65">
        <f t="shared" si="278"/>
        <v>0</v>
      </c>
      <c r="Q1119" s="148">
        <v>0</v>
      </c>
      <c r="S1119" s="65">
        <f t="shared" si="301"/>
        <v>0</v>
      </c>
      <c r="T1119" s="134"/>
    </row>
    <row r="1120" ht="24.75" customHeight="1" outlineLevel="1" spans="1:20">
      <c r="A1120" s="19">
        <v>44211</v>
      </c>
      <c r="B1120" s="20">
        <v>4591067</v>
      </c>
      <c r="C1120" s="71" t="s">
        <v>985</v>
      </c>
      <c r="D1120" s="57">
        <v>0</v>
      </c>
      <c r="E1120" s="57">
        <v>0</v>
      </c>
      <c r="F1120" s="57">
        <f>+ROUND(Q$1120+E1120,-2)</f>
        <v>0</v>
      </c>
      <c r="G1120" s="57">
        <f>+ROUND(Q$1120+F1120,-2)</f>
        <v>0</v>
      </c>
      <c r="H1120" s="57">
        <f>+ROUND(Q$1120+G1120,-2)</f>
        <v>0</v>
      </c>
      <c r="I1120" s="57">
        <f>+ROUND(Q$1120+H1120,-2)</f>
        <v>0</v>
      </c>
      <c r="J1120" s="57">
        <f>+ROUND(Q$1120+I1120,-2)</f>
        <v>0</v>
      </c>
      <c r="K1120" s="57">
        <f>+ROUND(Q$1120+J1120,-2)</f>
        <v>0</v>
      </c>
      <c r="L1120" s="57">
        <f>+ROUND(Q$1120+K1120,-2)</f>
        <v>0</v>
      </c>
      <c r="M1120" s="57">
        <f>+ROUND(Q$1120+L1120,-2)</f>
        <v>0</v>
      </c>
      <c r="N1120" s="57">
        <f>+ROUND(Q$1120+M1120,-2)</f>
        <v>0</v>
      </c>
      <c r="O1120" s="63">
        <f>+ROUND(Q$1120+N1120,-2)</f>
        <v>0</v>
      </c>
      <c r="P1120" s="65">
        <f t="shared" si="278"/>
        <v>0</v>
      </c>
      <c r="Q1120" s="148">
        <v>0</v>
      </c>
      <c r="S1120" s="65">
        <f t="shared" si="301"/>
        <v>0</v>
      </c>
      <c r="T1120" s="134"/>
    </row>
    <row r="1121" ht="24.75" customHeight="1" outlineLevel="1" spans="1:20">
      <c r="A1121" s="19">
        <v>44001</v>
      </c>
      <c r="B1121" s="20">
        <v>4591011</v>
      </c>
      <c r="C1121" s="71" t="s">
        <v>986</v>
      </c>
      <c r="D1121" s="57">
        <v>0</v>
      </c>
      <c r="E1121" s="57">
        <v>0</v>
      </c>
      <c r="F1121" s="57">
        <f>+ROUND(Q$1121+E1121,-2)</f>
        <v>0</v>
      </c>
      <c r="G1121" s="57">
        <f>+ROUND(Q$1121+F1121,-2)</f>
        <v>0</v>
      </c>
      <c r="H1121" s="57">
        <f>+ROUND(Q$1121+G1121,-2)</f>
        <v>0</v>
      </c>
      <c r="I1121" s="57">
        <f>+ROUND(Q$1121+H1121,-2)</f>
        <v>0</v>
      </c>
      <c r="J1121" s="57">
        <f>+ROUND(Q$1121+I1121,-2)</f>
        <v>0</v>
      </c>
      <c r="K1121" s="57">
        <f>+ROUND(Q$1121+J1121,-2)</f>
        <v>0</v>
      </c>
      <c r="L1121" s="57">
        <f>+ROUND(Q$1121+K1121,-2)</f>
        <v>0</v>
      </c>
      <c r="M1121" s="57">
        <f>+ROUND(Q$1121+L1121,-2)</f>
        <v>0</v>
      </c>
      <c r="N1121" s="57">
        <f>+ROUND(Q$1121+M1121,-2)</f>
        <v>0</v>
      </c>
      <c r="O1121" s="63">
        <f>+ROUND(Q$1121+N1121,-2)</f>
        <v>0</v>
      </c>
      <c r="P1121" s="65">
        <f t="shared" si="278"/>
        <v>0</v>
      </c>
      <c r="Q1121" s="148">
        <v>0</v>
      </c>
      <c r="S1121" s="65">
        <f t="shared" si="301"/>
        <v>0</v>
      </c>
      <c r="T1121" s="134"/>
    </row>
    <row r="1122" ht="24.75" customHeight="1" outlineLevel="1" spans="1:20">
      <c r="A1122" s="19">
        <v>44002</v>
      </c>
      <c r="B1122" s="20">
        <v>4591012</v>
      </c>
      <c r="C1122" s="71" t="s">
        <v>987</v>
      </c>
      <c r="D1122" s="57">
        <v>0</v>
      </c>
      <c r="E1122" s="57">
        <v>0</v>
      </c>
      <c r="F1122" s="57">
        <f>+ROUND(Q$1122+E1122,-2)</f>
        <v>0</v>
      </c>
      <c r="G1122" s="57">
        <f>+ROUND(Q$1122+F1122,-2)</f>
        <v>0</v>
      </c>
      <c r="H1122" s="57">
        <f>+ROUND(Q$1122+G1122,-2)</f>
        <v>0</v>
      </c>
      <c r="I1122" s="57">
        <f>+ROUND(Q$1122+H1122,-2)</f>
        <v>0</v>
      </c>
      <c r="J1122" s="57">
        <f>+ROUND(Q$1122+I1122,-2)</f>
        <v>0</v>
      </c>
      <c r="K1122" s="57">
        <f>+ROUND(Q$1122+J1122,-2)</f>
        <v>0</v>
      </c>
      <c r="L1122" s="57">
        <f>+ROUND(Q$1122+K1122,-2)</f>
        <v>0</v>
      </c>
      <c r="M1122" s="57">
        <f>+ROUND(Q$1122+L1122,-2)</f>
        <v>0</v>
      </c>
      <c r="N1122" s="57">
        <f>+ROUND(Q$1122+M1122,-2)</f>
        <v>0</v>
      </c>
      <c r="O1122" s="63">
        <f>+ROUND(Q$1122+N1122,-2)</f>
        <v>0</v>
      </c>
      <c r="P1122" s="65">
        <f t="shared" si="278"/>
        <v>0</v>
      </c>
      <c r="Q1122" s="148">
        <v>0</v>
      </c>
      <c r="S1122" s="65">
        <f t="shared" si="301"/>
        <v>0</v>
      </c>
      <c r="T1122" s="134"/>
    </row>
    <row r="1123" ht="24.75" customHeight="1" outlineLevel="1" spans="1:20">
      <c r="A1123" s="19">
        <v>44003</v>
      </c>
      <c r="B1123" s="20">
        <v>4591013</v>
      </c>
      <c r="C1123" s="71" t="s">
        <v>988</v>
      </c>
      <c r="D1123" s="57">
        <v>0</v>
      </c>
      <c r="E1123" s="57">
        <v>0</v>
      </c>
      <c r="F1123" s="57">
        <f>+ROUND(Q$1123+E1123,-2)</f>
        <v>0</v>
      </c>
      <c r="G1123" s="57">
        <f>+ROUND(Q$1123+F1123,-2)</f>
        <v>0</v>
      </c>
      <c r="H1123" s="57">
        <f>+ROUND(Q$1123+G1123,-2)</f>
        <v>0</v>
      </c>
      <c r="I1123" s="57">
        <f>+ROUND(Q$1123+H1123,-2)</f>
        <v>0</v>
      </c>
      <c r="J1123" s="57">
        <f>+ROUND(Q$1123+I1123,-2)</f>
        <v>0</v>
      </c>
      <c r="K1123" s="57">
        <f>+ROUND(Q$1123+J1123,-2)</f>
        <v>0</v>
      </c>
      <c r="L1123" s="57">
        <f>+ROUND(Q$1123+K1123,-2)</f>
        <v>0</v>
      </c>
      <c r="M1123" s="57">
        <f>+ROUND(Q$1123+L1123,-2)</f>
        <v>0</v>
      </c>
      <c r="N1123" s="57">
        <f>+ROUND(Q$1123+M1123,-2)</f>
        <v>0</v>
      </c>
      <c r="O1123" s="63">
        <f>+ROUND(Q$1123+N1123,-2)</f>
        <v>0</v>
      </c>
      <c r="P1123" s="65">
        <f t="shared" si="278"/>
        <v>0</v>
      </c>
      <c r="Q1123" s="148">
        <v>0</v>
      </c>
      <c r="S1123" s="65">
        <f t="shared" si="301"/>
        <v>0</v>
      </c>
      <c r="T1123" s="134"/>
    </row>
    <row r="1124" ht="24.75" customHeight="1" outlineLevel="1" spans="1:20">
      <c r="A1124" s="19">
        <v>44004</v>
      </c>
      <c r="B1124" s="20">
        <v>4591014</v>
      </c>
      <c r="C1124" s="71" t="s">
        <v>989</v>
      </c>
      <c r="D1124" s="57">
        <v>193837.306</v>
      </c>
      <c r="E1124" s="57">
        <v>436922.427</v>
      </c>
      <c r="F1124" s="57">
        <v>514000</v>
      </c>
      <c r="G1124" s="57">
        <v>591100</v>
      </c>
      <c r="H1124" s="57">
        <v>632200</v>
      </c>
      <c r="I1124" s="57">
        <v>791400</v>
      </c>
      <c r="J1124" s="57">
        <v>974300</v>
      </c>
      <c r="K1124" s="57">
        <v>974300</v>
      </c>
      <c r="L1124" s="57">
        <v>1018500</v>
      </c>
      <c r="M1124" s="57">
        <v>1095600</v>
      </c>
      <c r="N1124" s="57">
        <v>1172700</v>
      </c>
      <c r="O1124" s="63">
        <v>1176900</v>
      </c>
      <c r="P1124" s="65">
        <f t="shared" si="278"/>
        <v>0</v>
      </c>
      <c r="Q1124" s="148">
        <v>210262.503091667</v>
      </c>
      <c r="S1124" s="65">
        <f t="shared" si="301"/>
        <v>0</v>
      </c>
      <c r="T1124" s="134"/>
    </row>
    <row r="1125" ht="24.75" customHeight="1" outlineLevel="1" spans="1:20">
      <c r="A1125" s="19">
        <v>44005</v>
      </c>
      <c r="B1125" s="20">
        <v>4591015</v>
      </c>
      <c r="C1125" s="71" t="s">
        <v>990</v>
      </c>
      <c r="D1125" s="57">
        <v>0</v>
      </c>
      <c r="E1125" s="57">
        <v>0</v>
      </c>
      <c r="F1125" s="57">
        <f>+ROUND(Q$1125+E1125,-2)</f>
        <v>0</v>
      </c>
      <c r="G1125" s="57">
        <f>+ROUND(Q$1125+F1125,-2)</f>
        <v>0</v>
      </c>
      <c r="H1125" s="57">
        <f>+ROUND(Q$1125+G1125,-2)</f>
        <v>0</v>
      </c>
      <c r="I1125" s="57">
        <f>+ROUND(Q$1125+H1125,-2)</f>
        <v>0</v>
      </c>
      <c r="J1125" s="57">
        <f>+ROUND(Q$1125+I1125,-2)</f>
        <v>0</v>
      </c>
      <c r="K1125" s="57">
        <f>+ROUND(Q$1125+J1125,-2)</f>
        <v>0</v>
      </c>
      <c r="L1125" s="57">
        <f>+ROUND(Q$1125+K1125,-2)</f>
        <v>0</v>
      </c>
      <c r="M1125" s="57">
        <f>+ROUND(Q$1125+L1125,-2)</f>
        <v>0</v>
      </c>
      <c r="N1125" s="57">
        <f>+ROUND(Q$1125+M1125,-2)</f>
        <v>0</v>
      </c>
      <c r="O1125" s="63">
        <f>+ROUND(Q$1125+N1125,-2)</f>
        <v>0</v>
      </c>
      <c r="P1125" s="65">
        <f t="shared" si="278"/>
        <v>0</v>
      </c>
      <c r="Q1125" s="148">
        <v>0</v>
      </c>
      <c r="S1125" s="65">
        <f t="shared" si="301"/>
        <v>0</v>
      </c>
      <c r="T1125" s="134"/>
    </row>
    <row r="1126" ht="24.75" customHeight="1" outlineLevel="1" spans="1:20">
      <c r="A1126" s="19">
        <v>44006</v>
      </c>
      <c r="B1126" s="20">
        <v>4591016</v>
      </c>
      <c r="C1126" s="71" t="s">
        <v>991</v>
      </c>
      <c r="D1126" s="57">
        <v>1125</v>
      </c>
      <c r="E1126" s="57">
        <v>3275</v>
      </c>
      <c r="F1126" s="57">
        <f>+ROUND(Q$1126+E1126,-2)</f>
        <v>7200</v>
      </c>
      <c r="G1126" s="57">
        <f>+ROUND(Q$1126+F1126,-2)</f>
        <v>11200</v>
      </c>
      <c r="H1126" s="57">
        <f>+ROUND(Q$1126+G1126,-2)</f>
        <v>15200</v>
      </c>
      <c r="I1126" s="57">
        <f>+ROUND(Q$1126+H1126,-2)</f>
        <v>19200</v>
      </c>
      <c r="J1126" s="57">
        <f>+ROUND(Q$1126+I1126,-2)</f>
        <v>23200</v>
      </c>
      <c r="K1126" s="57">
        <f>+ROUND(Q$1126+J1126,-2)</f>
        <v>27200</v>
      </c>
      <c r="L1126" s="57">
        <f>+ROUND(Q$1126+K1126,-2)</f>
        <v>31200</v>
      </c>
      <c r="M1126" s="57">
        <f>+ROUND(Q$1126+L1126,-2)</f>
        <v>35200</v>
      </c>
      <c r="N1126" s="57">
        <f>+ROUND(Q$1126+M1126,-2)</f>
        <v>39200</v>
      </c>
      <c r="O1126" s="63">
        <f>+ROUND(Q$1126+N1126,-2)</f>
        <v>43200</v>
      </c>
      <c r="P1126" s="65">
        <f t="shared" si="278"/>
        <v>0</v>
      </c>
      <c r="Q1126" s="148">
        <v>3957.02083333333</v>
      </c>
      <c r="S1126" s="65">
        <f t="shared" si="301"/>
        <v>0</v>
      </c>
      <c r="T1126" s="134"/>
    </row>
    <row r="1127" ht="24.75" customHeight="1" outlineLevel="1" spans="1:20">
      <c r="A1127" s="19">
        <v>44007</v>
      </c>
      <c r="B1127" s="20">
        <v>4591017</v>
      </c>
      <c r="C1127" s="71" t="s">
        <v>992</v>
      </c>
      <c r="D1127" s="57">
        <v>0</v>
      </c>
      <c r="E1127" s="57">
        <v>0</v>
      </c>
      <c r="F1127" s="57">
        <f>+ROUND(Q$1127+E1127,-2)</f>
        <v>0</v>
      </c>
      <c r="G1127" s="57">
        <f>+ROUND(Q$1127+F1127,-2)</f>
        <v>0</v>
      </c>
      <c r="H1127" s="57">
        <f>+ROUND(Q$1127+G1127,-2)</f>
        <v>0</v>
      </c>
      <c r="I1127" s="57">
        <f>+ROUND(Q$1127+H1127,-2)</f>
        <v>0</v>
      </c>
      <c r="J1127" s="57">
        <f>+ROUND(Q$1127+I1127,-2)</f>
        <v>0</v>
      </c>
      <c r="K1127" s="57">
        <f>+ROUND(Q$1127+J1127,-2)</f>
        <v>0</v>
      </c>
      <c r="L1127" s="57">
        <f>+ROUND(Q$1127+K1127,-2)</f>
        <v>0</v>
      </c>
      <c r="M1127" s="57">
        <f>+ROUND(Q$1127+L1127,-2)</f>
        <v>0</v>
      </c>
      <c r="N1127" s="57">
        <f>+ROUND(Q$1127+M1127,-2)</f>
        <v>0</v>
      </c>
      <c r="O1127" s="63">
        <f>+ROUND(Q$1127+N1127,-2)</f>
        <v>0</v>
      </c>
      <c r="P1127" s="65">
        <f t="shared" si="278"/>
        <v>0</v>
      </c>
      <c r="Q1127" s="148">
        <v>0</v>
      </c>
      <c r="S1127" s="65">
        <f t="shared" si="301"/>
        <v>0</v>
      </c>
      <c r="T1127" s="134"/>
    </row>
    <row r="1128" ht="24.75" customHeight="1" outlineLevel="1" spans="1:20">
      <c r="A1128" s="19">
        <v>44008</v>
      </c>
      <c r="B1128" s="20">
        <v>4591018</v>
      </c>
      <c r="C1128" s="71" t="s">
        <v>993</v>
      </c>
      <c r="D1128" s="57">
        <v>0</v>
      </c>
      <c r="E1128" s="57">
        <v>0</v>
      </c>
      <c r="F1128" s="57">
        <f>+ROUND(Q$1128+E1128,-2)</f>
        <v>0</v>
      </c>
      <c r="G1128" s="57">
        <f>+ROUND(Q$1128+F1128,-2)</f>
        <v>0</v>
      </c>
      <c r="H1128" s="57">
        <f>+ROUND(Q$1128+G1128,-2)</f>
        <v>0</v>
      </c>
      <c r="I1128" s="57">
        <f>+ROUND(Q$1128+H1128,-2)</f>
        <v>0</v>
      </c>
      <c r="J1128" s="57">
        <f>+ROUND(Q$1128+I1128,-2)</f>
        <v>0</v>
      </c>
      <c r="K1128" s="57">
        <f>+ROUND(Q$1128+J1128,-2)</f>
        <v>0</v>
      </c>
      <c r="L1128" s="57">
        <f>+ROUND(Q$1128+K1128,-2)</f>
        <v>0</v>
      </c>
      <c r="M1128" s="57">
        <f>+ROUND(Q$1128+L1128,-2)</f>
        <v>0</v>
      </c>
      <c r="N1128" s="57">
        <f>+ROUND(Q$1128+M1128,-2)</f>
        <v>0</v>
      </c>
      <c r="O1128" s="63">
        <f>+ROUND(Q$1128+N1128,-2)</f>
        <v>0</v>
      </c>
      <c r="P1128" s="65">
        <f t="shared" si="278"/>
        <v>0</v>
      </c>
      <c r="Q1128" s="148">
        <v>0</v>
      </c>
      <c r="S1128" s="65">
        <f t="shared" si="301"/>
        <v>0</v>
      </c>
      <c r="T1128" s="134"/>
    </row>
    <row r="1129" ht="24.75" customHeight="1" outlineLevel="1" spans="1:20">
      <c r="A1129" s="19">
        <v>44009</v>
      </c>
      <c r="B1129" s="20">
        <v>4591021</v>
      </c>
      <c r="C1129" s="71" t="s">
        <v>994</v>
      </c>
      <c r="D1129" s="57">
        <v>0</v>
      </c>
      <c r="E1129" s="57">
        <v>0</v>
      </c>
      <c r="F1129" s="57">
        <f>+ROUND(Q$1129+E1129,-2)</f>
        <v>0</v>
      </c>
      <c r="G1129" s="57">
        <f>+ROUND(Q$1129+F1129,-2)</f>
        <v>0</v>
      </c>
      <c r="H1129" s="57">
        <f>+ROUND(Q$1129+G1129,-2)</f>
        <v>0</v>
      </c>
      <c r="I1129" s="57">
        <f>+ROUND(Q$1129+H1129,-2)</f>
        <v>0</v>
      </c>
      <c r="J1129" s="57">
        <f>+ROUND(Q$1129+I1129,-2)</f>
        <v>0</v>
      </c>
      <c r="K1129" s="57">
        <f>+ROUND(Q$1129+J1129,-2)</f>
        <v>0</v>
      </c>
      <c r="L1129" s="57">
        <f>+ROUND(Q$1129+K1129,-2)</f>
        <v>0</v>
      </c>
      <c r="M1129" s="57">
        <f>+ROUND(Q$1129+L1129,-2)</f>
        <v>0</v>
      </c>
      <c r="N1129" s="57">
        <f>+ROUND(Q$1129+M1129,-2)</f>
        <v>0</v>
      </c>
      <c r="O1129" s="63">
        <f>+ROUND(Q$1129+N1129,-2)</f>
        <v>0</v>
      </c>
      <c r="P1129" s="65">
        <f t="shared" si="278"/>
        <v>0</v>
      </c>
      <c r="Q1129" s="148">
        <v>0</v>
      </c>
      <c r="S1129" s="65">
        <f t="shared" si="301"/>
        <v>0</v>
      </c>
      <c r="T1129" s="134"/>
    </row>
    <row r="1130" ht="24.75" customHeight="1" outlineLevel="1" spans="1:20">
      <c r="A1130" s="19">
        <v>44100</v>
      </c>
      <c r="B1130" s="20">
        <v>4591047</v>
      </c>
      <c r="C1130" s="71" t="s">
        <v>995</v>
      </c>
      <c r="D1130" s="57">
        <v>0</v>
      </c>
      <c r="E1130" s="57">
        <v>0</v>
      </c>
      <c r="F1130" s="57">
        <f>+ROUND(Q$1130+E1130,-2)</f>
        <v>0</v>
      </c>
      <c r="G1130" s="57">
        <f>+ROUND(Q$1130+F1130,-2)</f>
        <v>0</v>
      </c>
      <c r="H1130" s="57">
        <f>+ROUND(Q$1130+G1130,-2)</f>
        <v>0</v>
      </c>
      <c r="I1130" s="57">
        <f>+ROUND(Q$1130+H1130,-2)</f>
        <v>0</v>
      </c>
      <c r="J1130" s="57">
        <f>+ROUND(Q$1130+I1130,-2)</f>
        <v>0</v>
      </c>
      <c r="K1130" s="57">
        <f>+ROUND(Q$1130+J1130,-2)</f>
        <v>0</v>
      </c>
      <c r="L1130" s="57">
        <f>+ROUND(Q$1130+K1130,-2)</f>
        <v>0</v>
      </c>
      <c r="M1130" s="57">
        <f>+ROUND(Q$1130+L1130,-2)</f>
        <v>0</v>
      </c>
      <c r="N1130" s="57">
        <f>+ROUND(Q$1130+M1130,-2)</f>
        <v>0</v>
      </c>
      <c r="O1130" s="63">
        <f>+ROUND(Q$1130+N1130,-2)</f>
        <v>0</v>
      </c>
      <c r="P1130" s="65">
        <f t="shared" si="278"/>
        <v>0</v>
      </c>
      <c r="Q1130" s="148">
        <v>0</v>
      </c>
      <c r="S1130" s="65">
        <f t="shared" si="301"/>
        <v>0</v>
      </c>
      <c r="T1130" s="134"/>
    </row>
    <row r="1131" ht="24.75" customHeight="1" outlineLevel="1" spans="1:20">
      <c r="A1131" s="19">
        <v>44101</v>
      </c>
      <c r="B1131" s="20">
        <v>4591048</v>
      </c>
      <c r="C1131" s="71" t="s">
        <v>996</v>
      </c>
      <c r="D1131" s="57">
        <v>0</v>
      </c>
      <c r="E1131" s="57">
        <v>0</v>
      </c>
      <c r="F1131" s="57">
        <f>+ROUND(Q$1131+E1131,-2)</f>
        <v>0</v>
      </c>
      <c r="G1131" s="57">
        <f>+ROUND(Q$1131+F1131,-2)</f>
        <v>0</v>
      </c>
      <c r="H1131" s="57">
        <f>+ROUND(Q$1131+G1131,-2)</f>
        <v>0</v>
      </c>
      <c r="I1131" s="57">
        <f>+ROUND(Q$1131+H1131,-2)</f>
        <v>0</v>
      </c>
      <c r="J1131" s="57">
        <f>+ROUND(Q$1131+I1131,-2)</f>
        <v>0</v>
      </c>
      <c r="K1131" s="57">
        <f>+ROUND(Q$1131+J1131,-2)</f>
        <v>0</v>
      </c>
      <c r="L1131" s="57">
        <f>+ROUND(Q$1131+K1131,-2)</f>
        <v>0</v>
      </c>
      <c r="M1131" s="57">
        <f>+ROUND(Q$1131+L1131,-2)</f>
        <v>0</v>
      </c>
      <c r="N1131" s="57">
        <f>+ROUND(Q$1131+M1131,-2)</f>
        <v>0</v>
      </c>
      <c r="O1131" s="63">
        <f>+ROUND(Q$1131+N1131,-2)</f>
        <v>0</v>
      </c>
      <c r="P1131" s="65">
        <f t="shared" si="278"/>
        <v>0</v>
      </c>
      <c r="Q1131" s="148">
        <v>0</v>
      </c>
      <c r="S1131" s="65">
        <f t="shared" si="301"/>
        <v>0</v>
      </c>
      <c r="T1131" s="134"/>
    </row>
    <row r="1132" ht="24.75" customHeight="1" outlineLevel="1" spans="1:20">
      <c r="A1132" s="19">
        <v>44102</v>
      </c>
      <c r="B1132" s="20">
        <v>4591049</v>
      </c>
      <c r="C1132" s="71" t="s">
        <v>997</v>
      </c>
      <c r="D1132" s="57">
        <v>0</v>
      </c>
      <c r="E1132" s="57">
        <v>0</v>
      </c>
      <c r="F1132" s="57">
        <f>+ROUND(Q$1132+E1132,-2)</f>
        <v>0</v>
      </c>
      <c r="G1132" s="57">
        <f>+ROUND(Q$1132+F1132,-2)</f>
        <v>0</v>
      </c>
      <c r="H1132" s="57">
        <f>+ROUND(Q$1132+G1132,-2)</f>
        <v>0</v>
      </c>
      <c r="I1132" s="57">
        <f>+ROUND(Q$1132+H1132,-2)</f>
        <v>0</v>
      </c>
      <c r="J1132" s="57">
        <f>+ROUND(Q$1132+I1132,-2)</f>
        <v>0</v>
      </c>
      <c r="K1132" s="57">
        <f>+ROUND(Q$1132+J1132,-2)</f>
        <v>0</v>
      </c>
      <c r="L1132" s="57">
        <f>+ROUND(Q$1132+K1132,-2)</f>
        <v>0</v>
      </c>
      <c r="M1132" s="57">
        <f>+ROUND(Q$1132+L1132,-2)</f>
        <v>0</v>
      </c>
      <c r="N1132" s="57">
        <f>+ROUND(Q$1132+M1132,-2)</f>
        <v>0</v>
      </c>
      <c r="O1132" s="63">
        <f>+ROUND(Q$1132+N1132,-2)</f>
        <v>0</v>
      </c>
      <c r="P1132" s="65">
        <f t="shared" si="278"/>
        <v>0</v>
      </c>
      <c r="Q1132" s="148">
        <v>0</v>
      </c>
      <c r="S1132" s="65">
        <f t="shared" si="301"/>
        <v>0</v>
      </c>
      <c r="T1132" s="134"/>
    </row>
    <row r="1133" ht="24.75" customHeight="1" outlineLevel="1" spans="1:20">
      <c r="A1133" s="19">
        <v>44103</v>
      </c>
      <c r="B1133" s="20">
        <v>4591050</v>
      </c>
      <c r="C1133" s="71" t="s">
        <v>998</v>
      </c>
      <c r="D1133" s="57">
        <v>0</v>
      </c>
      <c r="E1133" s="57">
        <v>0</v>
      </c>
      <c r="F1133" s="57">
        <f>+ROUND(Q$1133+E1133,-2)</f>
        <v>0</v>
      </c>
      <c r="G1133" s="57">
        <f>+ROUND(Q$1133+F1133,-2)</f>
        <v>0</v>
      </c>
      <c r="H1133" s="57">
        <f>+ROUND(Q$1133+G1133,-2)</f>
        <v>0</v>
      </c>
      <c r="I1133" s="57">
        <f>+ROUND(Q$1133+H1133,-2)</f>
        <v>0</v>
      </c>
      <c r="J1133" s="57">
        <f>+ROUND(Q$1133+I1133,-2)</f>
        <v>0</v>
      </c>
      <c r="K1133" s="57">
        <f>+ROUND(Q$1133+J1133,-2)</f>
        <v>0</v>
      </c>
      <c r="L1133" s="57">
        <f>+ROUND(Q$1133+K1133,-2)</f>
        <v>0</v>
      </c>
      <c r="M1133" s="57">
        <f>+ROUND(Q$1133+L1133,-2)</f>
        <v>0</v>
      </c>
      <c r="N1133" s="57">
        <f>+ROUND(Q$1133+M1133,-2)</f>
        <v>0</v>
      </c>
      <c r="O1133" s="63">
        <f>+ROUND(Q$1133+N1133,-2)</f>
        <v>0</v>
      </c>
      <c r="P1133" s="65">
        <f t="shared" si="278"/>
        <v>0</v>
      </c>
      <c r="Q1133" s="148">
        <v>0</v>
      </c>
      <c r="S1133" s="65">
        <f t="shared" si="301"/>
        <v>0</v>
      </c>
      <c r="T1133" s="134"/>
    </row>
    <row r="1134" ht="24.75" customHeight="1" outlineLevel="1" spans="1:20">
      <c r="A1134" s="19">
        <v>44104</v>
      </c>
      <c r="B1134" s="20">
        <v>4591051</v>
      </c>
      <c r="C1134" s="71" t="s">
        <v>999</v>
      </c>
      <c r="D1134" s="57">
        <v>0</v>
      </c>
      <c r="E1134" s="57">
        <v>0</v>
      </c>
      <c r="F1134" s="57">
        <f>+ROUND(Q$1134+E1134,-2)</f>
        <v>0</v>
      </c>
      <c r="G1134" s="57">
        <f>+ROUND(Q$1134+F1134,-2)</f>
        <v>0</v>
      </c>
      <c r="H1134" s="57">
        <f>+ROUND(Q$1134+G1134,-2)</f>
        <v>0</v>
      </c>
      <c r="I1134" s="57">
        <f>+ROUND(Q$1134+H1134,-2)</f>
        <v>0</v>
      </c>
      <c r="J1134" s="57">
        <f>+ROUND(Q$1134+I1134,-2)</f>
        <v>0</v>
      </c>
      <c r="K1134" s="57">
        <f>+ROUND(Q$1134+J1134,-2)</f>
        <v>0</v>
      </c>
      <c r="L1134" s="57">
        <f>+ROUND(Q$1134+K1134,-2)</f>
        <v>0</v>
      </c>
      <c r="M1134" s="57">
        <f>+ROUND(Q$1134+L1134,-2)</f>
        <v>0</v>
      </c>
      <c r="N1134" s="57">
        <f>+ROUND(Q$1134+M1134,-2)</f>
        <v>0</v>
      </c>
      <c r="O1134" s="63">
        <f>+ROUND(Q$1134+N1134,-2)</f>
        <v>0</v>
      </c>
      <c r="P1134" s="65">
        <f t="shared" si="278"/>
        <v>0</v>
      </c>
      <c r="Q1134" s="148">
        <v>0</v>
      </c>
      <c r="S1134" s="65">
        <f t="shared" si="301"/>
        <v>0</v>
      </c>
      <c r="T1134" s="134"/>
    </row>
    <row r="1135" ht="24.75" customHeight="1" outlineLevel="1" spans="1:20">
      <c r="A1135" s="19">
        <v>44105</v>
      </c>
      <c r="B1135" s="20">
        <v>4591052</v>
      </c>
      <c r="C1135" s="71" t="s">
        <v>1000</v>
      </c>
      <c r="D1135" s="57">
        <v>0</v>
      </c>
      <c r="E1135" s="57">
        <v>0</v>
      </c>
      <c r="F1135" s="57">
        <f>+ROUND(Q$1135+E1135,-2)</f>
        <v>0</v>
      </c>
      <c r="G1135" s="57">
        <f>+ROUND(Q$1135+F1135,-2)</f>
        <v>0</v>
      </c>
      <c r="H1135" s="57">
        <f>+ROUND(Q$1135+G1135,-2)</f>
        <v>0</v>
      </c>
      <c r="I1135" s="57">
        <f>+ROUND(Q$1135+H1135,-2)</f>
        <v>0</v>
      </c>
      <c r="J1135" s="57">
        <f>+ROUND(Q$1135+I1135,-2)</f>
        <v>0</v>
      </c>
      <c r="K1135" s="57">
        <f>+ROUND(Q$1135+J1135,-2)</f>
        <v>0</v>
      </c>
      <c r="L1135" s="57">
        <f>+ROUND(Q$1135+K1135,-2)</f>
        <v>0</v>
      </c>
      <c r="M1135" s="57">
        <f>+ROUND(Q$1135+L1135,-2)</f>
        <v>0</v>
      </c>
      <c r="N1135" s="57">
        <f>+ROUND(Q$1135+M1135,-2)</f>
        <v>0</v>
      </c>
      <c r="O1135" s="63">
        <f>+ROUND(Q$1135+N1135,-2)</f>
        <v>0</v>
      </c>
      <c r="P1135" s="65">
        <f t="shared" si="278"/>
        <v>0</v>
      </c>
      <c r="Q1135" s="148">
        <v>0</v>
      </c>
      <c r="S1135" s="65">
        <f t="shared" si="301"/>
        <v>0</v>
      </c>
      <c r="T1135" s="134"/>
    </row>
    <row r="1136" ht="24.75" customHeight="1" outlineLevel="1" spans="1:20">
      <c r="A1136" s="19">
        <v>44106</v>
      </c>
      <c r="B1136" s="20">
        <v>4591053</v>
      </c>
      <c r="C1136" s="71" t="s">
        <v>1001</v>
      </c>
      <c r="D1136" s="57">
        <v>0</v>
      </c>
      <c r="E1136" s="57">
        <v>0</v>
      </c>
      <c r="F1136" s="57">
        <f>+ROUND(Q$1136+E1136,-2)</f>
        <v>0</v>
      </c>
      <c r="G1136" s="57">
        <f>+ROUND(Q$1136+F1136,-2)</f>
        <v>0</v>
      </c>
      <c r="H1136" s="57">
        <f>+ROUND(Q$1136+G1136,-2)</f>
        <v>0</v>
      </c>
      <c r="I1136" s="57">
        <f>+ROUND(Q$1136+H1136,-2)</f>
        <v>0</v>
      </c>
      <c r="J1136" s="57">
        <f>+ROUND(Q$1136+I1136,-2)</f>
        <v>0</v>
      </c>
      <c r="K1136" s="57">
        <f>+ROUND(Q$1136+J1136,-2)</f>
        <v>0</v>
      </c>
      <c r="L1136" s="57">
        <f>+ROUND(Q$1136+K1136,-2)</f>
        <v>0</v>
      </c>
      <c r="M1136" s="57">
        <f>+ROUND(Q$1136+L1136,-2)</f>
        <v>0</v>
      </c>
      <c r="N1136" s="57">
        <f>+ROUND(Q$1136+M1136,-2)</f>
        <v>0</v>
      </c>
      <c r="O1136" s="63">
        <f>+ROUND(Q$1136+N1136,-2)</f>
        <v>0</v>
      </c>
      <c r="P1136" s="65">
        <f t="shared" si="278"/>
        <v>0</v>
      </c>
      <c r="Q1136" s="148">
        <v>0</v>
      </c>
      <c r="S1136" s="65">
        <f t="shared" si="301"/>
        <v>0</v>
      </c>
      <c r="T1136" s="134"/>
    </row>
    <row r="1137" ht="24.75" customHeight="1" outlineLevel="1" spans="1:20">
      <c r="A1137" s="19">
        <v>44107</v>
      </c>
      <c r="B1137" s="20">
        <v>4591054</v>
      </c>
      <c r="C1137" s="71" t="s">
        <v>1002</v>
      </c>
      <c r="D1137" s="57">
        <v>0</v>
      </c>
      <c r="E1137" s="57">
        <v>0</v>
      </c>
      <c r="F1137" s="57">
        <f>+ROUND(Q$1137+E1137,-2)</f>
        <v>0</v>
      </c>
      <c r="G1137" s="57">
        <f>+ROUND(Q$1137+F1137,-2)</f>
        <v>0</v>
      </c>
      <c r="H1137" s="57">
        <f>+ROUND(Q$1137+G1137,-2)</f>
        <v>0</v>
      </c>
      <c r="I1137" s="57">
        <f>+ROUND(Q$1137+H1137,-2)</f>
        <v>0</v>
      </c>
      <c r="J1137" s="57">
        <f>+ROUND(Q$1137+I1137,-2)</f>
        <v>0</v>
      </c>
      <c r="K1137" s="57">
        <f>+ROUND(Q$1137+J1137,-2)</f>
        <v>0</v>
      </c>
      <c r="L1137" s="57">
        <f>+ROUND(Q$1137+K1137,-2)</f>
        <v>0</v>
      </c>
      <c r="M1137" s="57">
        <f>+ROUND(Q$1137+L1137,-2)</f>
        <v>0</v>
      </c>
      <c r="N1137" s="57">
        <f>+ROUND(Q$1137+M1137,-2)</f>
        <v>0</v>
      </c>
      <c r="O1137" s="63">
        <f>+ROUND(Q$1137+N1137,-2)</f>
        <v>0</v>
      </c>
      <c r="P1137" s="65">
        <f t="shared" si="278"/>
        <v>0</v>
      </c>
      <c r="Q1137" s="148">
        <v>0</v>
      </c>
      <c r="S1137" s="65">
        <f t="shared" si="301"/>
        <v>0</v>
      </c>
      <c r="T1137" s="134"/>
    </row>
    <row r="1138" ht="24.75" customHeight="1" outlineLevel="1" spans="1:20">
      <c r="A1138" s="19">
        <v>44108</v>
      </c>
      <c r="B1138" s="20">
        <v>4591055</v>
      </c>
      <c r="C1138" s="71" t="s">
        <v>1003</v>
      </c>
      <c r="D1138" s="57">
        <v>0</v>
      </c>
      <c r="E1138" s="57">
        <v>0</v>
      </c>
      <c r="F1138" s="57">
        <f>+ROUND(Q$1138+E1138,-2)</f>
        <v>0</v>
      </c>
      <c r="G1138" s="57">
        <f>+ROUND(Q$1138+F1138,-2)</f>
        <v>0</v>
      </c>
      <c r="H1138" s="57">
        <f>+ROUND(Q$1138+G1138,-2)</f>
        <v>0</v>
      </c>
      <c r="I1138" s="57">
        <f>+ROUND(Q$1138+H1138,-2)</f>
        <v>0</v>
      </c>
      <c r="J1138" s="57">
        <f>+ROUND(Q$1138+I1138,-2)</f>
        <v>0</v>
      </c>
      <c r="K1138" s="57">
        <f>+ROUND(Q$1138+J1138,-2)</f>
        <v>0</v>
      </c>
      <c r="L1138" s="57">
        <f>+ROUND(Q$1138+K1138,-2)</f>
        <v>0</v>
      </c>
      <c r="M1138" s="57">
        <f>+ROUND(Q$1138+L1138,-2)</f>
        <v>0</v>
      </c>
      <c r="N1138" s="57">
        <f>+ROUND(Q$1138+M1138,-2)</f>
        <v>0</v>
      </c>
      <c r="O1138" s="63">
        <f>+ROUND(Q$1138+N1138,-2)</f>
        <v>0</v>
      </c>
      <c r="P1138" s="65">
        <f t="shared" si="278"/>
        <v>0</v>
      </c>
      <c r="Q1138" s="148">
        <v>0</v>
      </c>
      <c r="S1138" s="65">
        <f t="shared" si="301"/>
        <v>0</v>
      </c>
      <c r="T1138" s="134"/>
    </row>
    <row r="1139" ht="24.75" customHeight="1" outlineLevel="1" spans="1:20">
      <c r="A1139" s="19">
        <v>44010</v>
      </c>
      <c r="B1139" s="20">
        <v>4591022</v>
      </c>
      <c r="C1139" s="71" t="s">
        <v>1004</v>
      </c>
      <c r="D1139" s="57">
        <v>0</v>
      </c>
      <c r="E1139" s="57">
        <v>0</v>
      </c>
      <c r="F1139" s="57">
        <f>+ROUND(Q$1139+E1139,-2)</f>
        <v>0</v>
      </c>
      <c r="G1139" s="57">
        <f>+ROUND(Q$1139+F1139,-2)</f>
        <v>0</v>
      </c>
      <c r="H1139" s="57">
        <f>+ROUND(Q$1139+G1139,-2)</f>
        <v>0</v>
      </c>
      <c r="I1139" s="57">
        <f>+ROUND(Q$1139+H1139,-2)</f>
        <v>0</v>
      </c>
      <c r="J1139" s="57">
        <f>+ROUND(Q$1139+I1139,-2)</f>
        <v>0</v>
      </c>
      <c r="K1139" s="57">
        <f>+ROUND(Q$1139+J1139,-2)</f>
        <v>0</v>
      </c>
      <c r="L1139" s="57">
        <f>+ROUND(Q$1139+K1139,-2)</f>
        <v>0</v>
      </c>
      <c r="M1139" s="57">
        <f>+ROUND(Q$1139+L1139,-2)</f>
        <v>0</v>
      </c>
      <c r="N1139" s="57">
        <f>+ROUND(Q$1139+M1139,-2)</f>
        <v>0</v>
      </c>
      <c r="O1139" s="63">
        <f>+ROUND(Q$1139+N1139,-2)</f>
        <v>0</v>
      </c>
      <c r="P1139" s="65">
        <f t="shared" si="278"/>
        <v>0</v>
      </c>
      <c r="Q1139" s="148">
        <v>0</v>
      </c>
      <c r="S1139" s="65">
        <f t="shared" si="301"/>
        <v>0</v>
      </c>
      <c r="T1139" s="134"/>
    </row>
    <row r="1140" ht="24.75" customHeight="1" outlineLevel="1" spans="1:20">
      <c r="A1140" s="19">
        <v>41491</v>
      </c>
      <c r="B1140" s="20">
        <v>4591023</v>
      </c>
      <c r="C1140" s="71" t="s">
        <v>1005</v>
      </c>
      <c r="D1140" s="57">
        <v>0</v>
      </c>
      <c r="E1140" s="57">
        <v>150000</v>
      </c>
      <c r="F1140" s="57">
        <f>+ROUND(Q$1140+E1140,-2)</f>
        <v>150000</v>
      </c>
      <c r="G1140" s="57">
        <f>+ROUND(Q$1140+F1140,-2)</f>
        <v>150000</v>
      </c>
      <c r="H1140" s="57">
        <f>+ROUND(Q$1140+G1140,-2)</f>
        <v>150000</v>
      </c>
      <c r="I1140" s="57">
        <f>+ROUND(Q$1140+H1140,-2)</f>
        <v>150000</v>
      </c>
      <c r="J1140" s="57">
        <f>+ROUND(Q$1140+I1140,-2)</f>
        <v>150000</v>
      </c>
      <c r="K1140" s="57">
        <f>+ROUND(Q$1140+J1140,-2)</f>
        <v>150000</v>
      </c>
      <c r="L1140" s="57">
        <f>+ROUND(Q$1140+K1140,-2)</f>
        <v>150000</v>
      </c>
      <c r="M1140" s="57">
        <f>+ROUND(Q$1140+L1140,-2)</f>
        <v>150000</v>
      </c>
      <c r="N1140" s="57">
        <f>+ROUND(Q$1140+M1140,-2)</f>
        <v>150000</v>
      </c>
      <c r="O1140" s="63">
        <f>+ROUND(Q$1140+N1140,-2)</f>
        <v>150000</v>
      </c>
      <c r="P1140" s="65">
        <f t="shared" si="278"/>
        <v>0</v>
      </c>
      <c r="Q1140" s="148">
        <v>0</v>
      </c>
      <c r="S1140" s="65">
        <f t="shared" si="301"/>
        <v>0</v>
      </c>
      <c r="T1140" s="134"/>
    </row>
    <row r="1141" ht="24.75" customHeight="1" outlineLevel="1" spans="1:20">
      <c r="A1141" s="19">
        <v>44109</v>
      </c>
      <c r="B1141" s="20">
        <v>4591068</v>
      </c>
      <c r="C1141" s="71" t="s">
        <v>1006</v>
      </c>
      <c r="D1141" s="57">
        <v>0</v>
      </c>
      <c r="E1141" s="57">
        <v>0</v>
      </c>
      <c r="F1141" s="57">
        <f>+ROUND(Q$1141+E1141,-2)</f>
        <v>0</v>
      </c>
      <c r="G1141" s="57">
        <f>+ROUND(Q$1141+F1141,-2)</f>
        <v>0</v>
      </c>
      <c r="H1141" s="57">
        <f>+ROUND(Q$1141+G1141,-2)</f>
        <v>0</v>
      </c>
      <c r="I1141" s="57">
        <f>+ROUND(Q$1141+H1141,-2)</f>
        <v>0</v>
      </c>
      <c r="J1141" s="57">
        <f>+ROUND(Q$1141+I1141,-2)</f>
        <v>0</v>
      </c>
      <c r="K1141" s="57">
        <f>+ROUND(Q$1141+J1141,-2)</f>
        <v>0</v>
      </c>
      <c r="L1141" s="57">
        <f>+ROUND(Q$1141+K1141,-2)</f>
        <v>0</v>
      </c>
      <c r="M1141" s="57">
        <f>+ROUND(Q$1141+L1141,-2)</f>
        <v>0</v>
      </c>
      <c r="N1141" s="57">
        <f>+ROUND(Q$1141+M1141,-2)</f>
        <v>0</v>
      </c>
      <c r="O1141" s="63">
        <f>+ROUND(Q$1141+N1141,-2)</f>
        <v>0</v>
      </c>
      <c r="P1141" s="65">
        <f t="shared" si="278"/>
        <v>0</v>
      </c>
      <c r="Q1141" s="148">
        <v>0</v>
      </c>
      <c r="S1141" s="65">
        <f t="shared" si="301"/>
        <v>0</v>
      </c>
      <c r="T1141" s="134"/>
    </row>
    <row r="1142" ht="24.75" customHeight="1" outlineLevel="1" spans="1:20">
      <c r="A1142" s="19" t="s">
        <v>1007</v>
      </c>
      <c r="B1142" s="20" t="s">
        <v>1008</v>
      </c>
      <c r="C1142" s="71" t="s">
        <v>1009</v>
      </c>
      <c r="D1142" s="57">
        <v>0</v>
      </c>
      <c r="E1142" s="57">
        <v>0</v>
      </c>
      <c r="F1142" s="57">
        <f>+ROUND(Q$1142+E1142,-2)</f>
        <v>0</v>
      </c>
      <c r="G1142" s="57">
        <f>+ROUND(Q$1142+F1142,-2)</f>
        <v>0</v>
      </c>
      <c r="H1142" s="57">
        <f>+ROUND(Q$1142+G1142,-2)</f>
        <v>0</v>
      </c>
      <c r="I1142" s="57">
        <f>+ROUND(Q$1142+H1142,-2)</f>
        <v>0</v>
      </c>
      <c r="J1142" s="57">
        <f>+ROUND(Q$1142+I1142,-2)</f>
        <v>0</v>
      </c>
      <c r="K1142" s="57">
        <f>+ROUND(Q$1142+J1142,-2)</f>
        <v>0</v>
      </c>
      <c r="L1142" s="57">
        <f>+ROUND(Q$1142+K1142,-2)</f>
        <v>0</v>
      </c>
      <c r="M1142" s="57">
        <f>+ROUND(Q$1142+L1142,-2)</f>
        <v>0</v>
      </c>
      <c r="N1142" s="57">
        <f>+ROUND(Q$1142+M1142,-2)</f>
        <v>0</v>
      </c>
      <c r="O1142" s="63">
        <f>+ROUND(Q$1142+N1142,-2)</f>
        <v>0</v>
      </c>
      <c r="P1142" s="65">
        <f t="shared" si="278"/>
        <v>0</v>
      </c>
      <c r="Q1142" s="148">
        <v>0</v>
      </c>
      <c r="S1142" s="65">
        <f t="shared" si="301"/>
        <v>0</v>
      </c>
      <c r="T1142" s="134"/>
    </row>
    <row r="1143" ht="24.75" customHeight="1" outlineLevel="1" spans="1:20">
      <c r="A1143" s="19" t="s">
        <v>1010</v>
      </c>
      <c r="B1143" s="20" t="s">
        <v>1011</v>
      </c>
      <c r="C1143" s="71" t="s">
        <v>1012</v>
      </c>
      <c r="D1143" s="57">
        <v>0</v>
      </c>
      <c r="E1143" s="57">
        <v>0</v>
      </c>
      <c r="F1143" s="57">
        <f>+ROUND(Q$1143+E1143,-2)</f>
        <v>0</v>
      </c>
      <c r="G1143" s="57">
        <f>+ROUND(Q$1143+F1143,-2)</f>
        <v>0</v>
      </c>
      <c r="H1143" s="57">
        <f>+ROUND(Q$1143+G1143,-2)</f>
        <v>0</v>
      </c>
      <c r="I1143" s="57">
        <f>+ROUND(Q$1143+H1143,-2)</f>
        <v>0</v>
      </c>
      <c r="J1143" s="57">
        <f>+ROUND(Q$1143+I1143,-2)</f>
        <v>0</v>
      </c>
      <c r="K1143" s="57">
        <f>+ROUND(Q$1143+J1143,-2)</f>
        <v>0</v>
      </c>
      <c r="L1143" s="57">
        <f>+ROUND(Q$1143+K1143,-2)</f>
        <v>0</v>
      </c>
      <c r="M1143" s="57">
        <f>+ROUND(Q$1143+L1143,-2)</f>
        <v>0</v>
      </c>
      <c r="N1143" s="57">
        <f>+ROUND(Q$1143+M1143,-2)</f>
        <v>0</v>
      </c>
      <c r="O1143" s="63">
        <f>+ROUND(Q$1143+N1143,-2)</f>
        <v>0</v>
      </c>
      <c r="P1143" s="65">
        <f t="shared" si="278"/>
        <v>0</v>
      </c>
      <c r="Q1143" s="148">
        <v>0</v>
      </c>
      <c r="S1143" s="65">
        <f t="shared" si="301"/>
        <v>0</v>
      </c>
      <c r="T1143" s="134"/>
    </row>
    <row r="1144" ht="24.75" customHeight="1" outlineLevel="1" spans="1:20">
      <c r="A1144" s="19">
        <v>44011</v>
      </c>
      <c r="B1144" s="20">
        <v>4591024</v>
      </c>
      <c r="C1144" s="71" t="s">
        <v>1013</v>
      </c>
      <c r="D1144" s="57">
        <v>9594.275</v>
      </c>
      <c r="E1144" s="57">
        <v>14610.77</v>
      </c>
      <c r="F1144" s="57">
        <f>+ROUND(Q$1144+E1144,-2)</f>
        <v>22000</v>
      </c>
      <c r="G1144" s="57">
        <f>+ROUND(Q$1144+F1144,-2)</f>
        <v>29400</v>
      </c>
      <c r="H1144" s="57">
        <f>+ROUND(Q$1144+G1144,-2)</f>
        <v>36800</v>
      </c>
      <c r="I1144" s="57">
        <f>+ROUND(Q$1144+H1144,-2)</f>
        <v>44200</v>
      </c>
      <c r="J1144" s="57">
        <f>+ROUND(Q$1144+I1144,-2)</f>
        <v>51600</v>
      </c>
      <c r="K1144" s="57">
        <f>+ROUND(Q$1144+J1144,-2)</f>
        <v>59000</v>
      </c>
      <c r="L1144" s="57">
        <f>+ROUND(Q$1144+K1144,-2)</f>
        <v>66400</v>
      </c>
      <c r="M1144" s="57">
        <f>+ROUND(Q$1144+L1144,-2)</f>
        <v>73800</v>
      </c>
      <c r="N1144" s="57">
        <f>+ROUND(Q$1144+M1144,-2)</f>
        <v>81200</v>
      </c>
      <c r="O1144" s="63">
        <f>+ROUND(Q$1144+N1144,-2)</f>
        <v>88600</v>
      </c>
      <c r="P1144" s="65">
        <f t="shared" si="278"/>
        <v>0</v>
      </c>
      <c r="Q1144" s="148">
        <v>7377.78589166667</v>
      </c>
      <c r="S1144" s="65">
        <f t="shared" si="301"/>
        <v>0</v>
      </c>
      <c r="T1144" s="134"/>
    </row>
    <row r="1145" ht="24.75" customHeight="1" outlineLevel="1" spans="1:20">
      <c r="A1145" s="19">
        <v>44024</v>
      </c>
      <c r="B1145" s="20">
        <v>4591025</v>
      </c>
      <c r="C1145" s="71" t="s">
        <v>1014</v>
      </c>
      <c r="D1145" s="57">
        <v>21</v>
      </c>
      <c r="E1145" s="57">
        <v>521</v>
      </c>
      <c r="F1145" s="57">
        <f>+ROUND(Q$1145+E1145,-2)</f>
        <v>1600</v>
      </c>
      <c r="G1145" s="57">
        <f>+ROUND(Q$1145+F1145,-2)</f>
        <v>2700</v>
      </c>
      <c r="H1145" s="57">
        <f>+ROUND(Q$1145+G1145,-2)</f>
        <v>3800</v>
      </c>
      <c r="I1145" s="57">
        <f>+ROUND(Q$1145+H1145,-2)</f>
        <v>4900</v>
      </c>
      <c r="J1145" s="57">
        <f>+ROUND(Q$1145+I1145,-2)</f>
        <v>6000</v>
      </c>
      <c r="K1145" s="57">
        <f>+ROUND(Q$1145+J1145,-2)</f>
        <v>7100</v>
      </c>
      <c r="L1145" s="57">
        <f>+ROUND(Q$1145+K1145,-2)</f>
        <v>8200</v>
      </c>
      <c r="M1145" s="57">
        <f>+ROUND(Q$1145+L1145,-2)</f>
        <v>9300</v>
      </c>
      <c r="N1145" s="57">
        <f>+ROUND(Q$1145+M1145,-2)</f>
        <v>10400</v>
      </c>
      <c r="O1145" s="63">
        <f>+ROUND(Q$1145+N1145,-2)</f>
        <v>11500</v>
      </c>
      <c r="P1145" s="65">
        <f t="shared" si="278"/>
        <v>0</v>
      </c>
      <c r="Q1145" s="148">
        <v>1066.28600833333</v>
      </c>
      <c r="S1145" s="65">
        <f t="shared" si="301"/>
        <v>0</v>
      </c>
      <c r="T1145" s="134"/>
    </row>
    <row r="1146" ht="24.75" customHeight="1" outlineLevel="1" spans="1:20">
      <c r="A1146" s="69">
        <v>44012</v>
      </c>
      <c r="B1146" s="87">
        <v>4591026</v>
      </c>
      <c r="C1146" s="71" t="s">
        <v>1015</v>
      </c>
      <c r="D1146" s="57">
        <v>4000</v>
      </c>
      <c r="E1146" s="57">
        <v>1291085.514</v>
      </c>
      <c r="F1146" s="57">
        <v>1296900</v>
      </c>
      <c r="G1146" s="57">
        <v>1302700</v>
      </c>
      <c r="H1146" s="57">
        <v>1308500</v>
      </c>
      <c r="I1146" s="57">
        <v>1314300</v>
      </c>
      <c r="J1146" s="57">
        <v>1320100</v>
      </c>
      <c r="K1146" s="57">
        <v>1325900</v>
      </c>
      <c r="L1146" s="57">
        <v>1331700</v>
      </c>
      <c r="M1146" s="57">
        <v>1337500</v>
      </c>
      <c r="N1146" s="57">
        <v>1340000</v>
      </c>
      <c r="O1146" s="63">
        <v>1342500</v>
      </c>
      <c r="P1146" s="65">
        <f t="shared" si="278"/>
        <v>0</v>
      </c>
      <c r="Q1146" s="148">
        <v>0</v>
      </c>
      <c r="S1146" s="65">
        <f t="shared" si="301"/>
        <v>0</v>
      </c>
      <c r="T1146" s="134"/>
    </row>
    <row r="1147" ht="24.75" customHeight="1" outlineLevel="1" spans="1:20">
      <c r="A1147" s="19">
        <v>44013</v>
      </c>
      <c r="B1147" s="20">
        <v>4591027</v>
      </c>
      <c r="C1147" s="71" t="s">
        <v>1016</v>
      </c>
      <c r="D1147" s="57">
        <v>0</v>
      </c>
      <c r="E1147" s="57">
        <v>0</v>
      </c>
      <c r="F1147" s="57">
        <f>+ROUND(Q$1147+E1147,-2)</f>
        <v>0</v>
      </c>
      <c r="G1147" s="57">
        <f>+ROUND(Q$1147+F1147,-2)</f>
        <v>0</v>
      </c>
      <c r="H1147" s="57">
        <f>+ROUND(Q$1147+G1147,-2)</f>
        <v>0</v>
      </c>
      <c r="I1147" s="57">
        <f>+ROUND(Q$1147+H1147,-2)</f>
        <v>0</v>
      </c>
      <c r="J1147" s="57">
        <f>+ROUND(Q$1147+I1147,-2)</f>
        <v>0</v>
      </c>
      <c r="K1147" s="57">
        <f>+ROUND(Q$1147+J1147,-2)</f>
        <v>0</v>
      </c>
      <c r="L1147" s="57">
        <f>+ROUND(Q$1147+K1147,-2)</f>
        <v>0</v>
      </c>
      <c r="M1147" s="57">
        <f>+ROUND(Q$1147+L1147,-2)</f>
        <v>0</v>
      </c>
      <c r="N1147" s="57">
        <f>+ROUND(Q$1147+M1147,-2)</f>
        <v>0</v>
      </c>
      <c r="O1147" s="63">
        <f>+ROUND(Q$1147+N1147,-2)</f>
        <v>0</v>
      </c>
      <c r="P1147" s="65">
        <f t="shared" si="278"/>
        <v>0</v>
      </c>
      <c r="Q1147" s="148">
        <v>0</v>
      </c>
      <c r="S1147" s="65">
        <f t="shared" si="301"/>
        <v>0</v>
      </c>
      <c r="T1147" s="134"/>
    </row>
    <row r="1148" ht="24.75" customHeight="1" outlineLevel="1" spans="1:20">
      <c r="A1148" s="19">
        <v>44014</v>
      </c>
      <c r="B1148" s="20">
        <v>4591028</v>
      </c>
      <c r="C1148" s="71" t="s">
        <v>1017</v>
      </c>
      <c r="D1148" s="57">
        <v>19487.387</v>
      </c>
      <c r="E1148" s="57">
        <v>52009.875</v>
      </c>
      <c r="F1148" s="57">
        <v>63800</v>
      </c>
      <c r="G1148" s="57">
        <v>75500</v>
      </c>
      <c r="H1148" s="57">
        <v>87200</v>
      </c>
      <c r="I1148" s="57">
        <v>98900</v>
      </c>
      <c r="J1148" s="57">
        <v>110600</v>
      </c>
      <c r="K1148" s="57">
        <v>112100</v>
      </c>
      <c r="L1148" s="57">
        <v>123800</v>
      </c>
      <c r="M1148" s="57">
        <v>135500</v>
      </c>
      <c r="N1148" s="57">
        <v>147200</v>
      </c>
      <c r="O1148" s="63">
        <v>147400</v>
      </c>
      <c r="P1148" s="65">
        <f t="shared" si="278"/>
        <v>0</v>
      </c>
      <c r="Q1148" s="148">
        <v>16752.76295</v>
      </c>
      <c r="S1148" s="65">
        <f t="shared" si="301"/>
        <v>0</v>
      </c>
      <c r="T1148" s="134"/>
    </row>
    <row r="1149" ht="24.75" customHeight="1" outlineLevel="1" spans="1:20">
      <c r="A1149" s="19">
        <v>44015</v>
      </c>
      <c r="B1149" s="20">
        <v>4591029</v>
      </c>
      <c r="C1149" s="71" t="s">
        <v>1018</v>
      </c>
      <c r="D1149" s="57">
        <v>0</v>
      </c>
      <c r="E1149" s="57">
        <v>0</v>
      </c>
      <c r="F1149" s="57">
        <f>+ROUND(Q$1149+E1149,-2)</f>
        <v>0</v>
      </c>
      <c r="G1149" s="57">
        <f>+ROUND(Q$1149+F1149,-2)</f>
        <v>0</v>
      </c>
      <c r="H1149" s="57">
        <f>+ROUND(Q$1149+G1149,-2)</f>
        <v>0</v>
      </c>
      <c r="I1149" s="57">
        <f>+ROUND(Q$1149+H1149,-2)</f>
        <v>0</v>
      </c>
      <c r="J1149" s="57">
        <f>+ROUND(Q$1149+I1149,-2)</f>
        <v>0</v>
      </c>
      <c r="K1149" s="57">
        <f>+ROUND(Q$1149+J1149,-2)</f>
        <v>0</v>
      </c>
      <c r="L1149" s="57">
        <f>+ROUND(Q$1149+K1149,-2)</f>
        <v>0</v>
      </c>
      <c r="M1149" s="57">
        <f>+ROUND(Q$1149+L1149,-2)</f>
        <v>0</v>
      </c>
      <c r="N1149" s="57">
        <f>+ROUND(Q$1149+M1149,-2)</f>
        <v>0</v>
      </c>
      <c r="O1149" s="63">
        <f>+ROUND(Q$1149+N1149,-2)</f>
        <v>0</v>
      </c>
      <c r="P1149" s="65">
        <f t="shared" si="278"/>
        <v>0</v>
      </c>
      <c r="Q1149" s="148">
        <v>0</v>
      </c>
      <c r="S1149" s="65">
        <f t="shared" si="301"/>
        <v>0</v>
      </c>
      <c r="T1149" s="134"/>
    </row>
    <row r="1150" ht="24.75" customHeight="1" outlineLevel="1" spans="1:20">
      <c r="A1150" s="19">
        <v>44016</v>
      </c>
      <c r="B1150" s="20">
        <v>4591030</v>
      </c>
      <c r="C1150" s="71" t="s">
        <v>1019</v>
      </c>
      <c r="D1150" s="57">
        <v>6</v>
      </c>
      <c r="E1150" s="57">
        <v>14</v>
      </c>
      <c r="F1150" s="57">
        <f>+ROUND(Q$1150+E1150,-2)</f>
        <v>100</v>
      </c>
      <c r="G1150" s="57">
        <f>+ROUND(Q$1150+F1150,-2)</f>
        <v>200</v>
      </c>
      <c r="H1150" s="57">
        <f>+ROUND(Q$1150+G1150,-2)</f>
        <v>300</v>
      </c>
      <c r="I1150" s="57">
        <f>+ROUND(Q$1150+H1150,-2)</f>
        <v>400</v>
      </c>
      <c r="J1150" s="57">
        <f>+ROUND(Q$1150+I1150,-2)</f>
        <v>500</v>
      </c>
      <c r="K1150" s="57">
        <f>+ROUND(Q$1150+J1150,-2)</f>
        <v>600</v>
      </c>
      <c r="L1150" s="57">
        <f>+ROUND(Q$1150+K1150,-2)</f>
        <v>700</v>
      </c>
      <c r="M1150" s="57">
        <f>+ROUND(Q$1150+L1150,-2)</f>
        <v>800</v>
      </c>
      <c r="N1150" s="57">
        <f>+ROUND(Q$1150+M1150,-2)</f>
        <v>900</v>
      </c>
      <c r="O1150" s="63">
        <f>+ROUND(Q$1150+N1150,-2)</f>
        <v>1000</v>
      </c>
      <c r="P1150" s="65">
        <f t="shared" si="278"/>
        <v>0</v>
      </c>
      <c r="Q1150" s="148">
        <v>100</v>
      </c>
      <c r="S1150" s="65">
        <f t="shared" si="301"/>
        <v>0</v>
      </c>
      <c r="T1150" s="134"/>
    </row>
    <row r="1151" ht="24.75" customHeight="1" outlineLevel="1" spans="1:20">
      <c r="A1151" s="19">
        <v>44017</v>
      </c>
      <c r="B1151" s="20">
        <v>4591031</v>
      </c>
      <c r="C1151" s="71" t="s">
        <v>1020</v>
      </c>
      <c r="D1151" s="57">
        <v>0</v>
      </c>
      <c r="E1151" s="57">
        <v>0</v>
      </c>
      <c r="F1151" s="57">
        <f>+ROUND(Q$1151+E1151,-2)</f>
        <v>0</v>
      </c>
      <c r="G1151" s="57">
        <f>+ROUND(Q$1151+F1151,-2)</f>
        <v>0</v>
      </c>
      <c r="H1151" s="57">
        <f>+ROUND(Q$1151+G1151,-2)</f>
        <v>0</v>
      </c>
      <c r="I1151" s="57">
        <f>+ROUND(Q$1151+H1151,-2)</f>
        <v>0</v>
      </c>
      <c r="J1151" s="57">
        <f>+ROUND(Q$1151+I1151,-2)</f>
        <v>0</v>
      </c>
      <c r="K1151" s="57">
        <f>+ROUND(Q$1151+J1151,-2)</f>
        <v>0</v>
      </c>
      <c r="L1151" s="57">
        <f>+ROUND(Q$1151+K1151,-2)</f>
        <v>0</v>
      </c>
      <c r="M1151" s="57">
        <f>+ROUND(Q$1151+L1151,-2)</f>
        <v>0</v>
      </c>
      <c r="N1151" s="57">
        <f>+ROUND(Q$1151+M1151,-2)</f>
        <v>0</v>
      </c>
      <c r="O1151" s="63">
        <f>+ROUND(Q$1151+N1151,-2)</f>
        <v>0</v>
      </c>
      <c r="P1151" s="65">
        <f t="shared" si="278"/>
        <v>0</v>
      </c>
      <c r="Q1151" s="148">
        <v>0</v>
      </c>
      <c r="S1151" s="65">
        <f t="shared" si="301"/>
        <v>0</v>
      </c>
      <c r="T1151" s="134"/>
    </row>
    <row r="1152" ht="24.75" customHeight="1" outlineLevel="1" spans="1:20">
      <c r="A1152" s="19">
        <v>44018</v>
      </c>
      <c r="B1152" s="20">
        <v>4591032</v>
      </c>
      <c r="C1152" s="71" t="s">
        <v>1021</v>
      </c>
      <c r="D1152" s="57">
        <v>31743.34</v>
      </c>
      <c r="E1152" s="57">
        <v>43551.035</v>
      </c>
      <c r="F1152" s="57">
        <f>+ROUND(Q$1152+E1152,-2)</f>
        <v>61200</v>
      </c>
      <c r="G1152" s="57">
        <f>+ROUND(Q$1152+F1152,-2)</f>
        <v>78900</v>
      </c>
      <c r="H1152" s="57">
        <f>+ROUND(Q$1152+G1152,-2)</f>
        <v>96600</v>
      </c>
      <c r="I1152" s="57">
        <f>+ROUND(Q$1152+H1152,-2)</f>
        <v>114300</v>
      </c>
      <c r="J1152" s="57">
        <f>+ROUND(Q$1152+I1152,-2)</f>
        <v>132000</v>
      </c>
      <c r="K1152" s="57">
        <f>+ROUND(Q$1152+J1152,-2)</f>
        <v>149700</v>
      </c>
      <c r="L1152" s="57">
        <f>+ROUND(Q$1152+K1152,-2)</f>
        <v>167400</v>
      </c>
      <c r="M1152" s="57">
        <f>+ROUND(Q$1152+L1152,-2)</f>
        <v>185100</v>
      </c>
      <c r="N1152" s="57">
        <f>+ROUND(Q$1152+M1152,-2)</f>
        <v>202800</v>
      </c>
      <c r="O1152" s="63">
        <f>+ROUND(Q$1152+N1152,-2)</f>
        <v>220500</v>
      </c>
      <c r="P1152" s="65">
        <f t="shared" si="278"/>
        <v>0</v>
      </c>
      <c r="Q1152" s="148">
        <v>17696.9712333333</v>
      </c>
      <c r="S1152" s="65">
        <f t="shared" ref="S1152:S1162" si="307">+IF(F1152&lt;E1152,1,0)+IF(G1152&lt;F1152,1,0)+IF(H1152&lt;G1152,1,0)+IF(I1152&lt;H1152,1,0)+IF(J1152&lt;I1152,1,0)+IF(K1152&lt;J1152,1,0)+IF(L1152&lt;K1152,1,0)+IF(M1152&lt;L1152,1,0)+IF(N1152&lt;M1152,1,0)+IF(O1152&lt;N1152,1,0)</f>
        <v>0</v>
      </c>
      <c r="T1152" s="134"/>
    </row>
    <row r="1153" ht="24.75" customHeight="1" outlineLevel="1" spans="1:20">
      <c r="A1153" s="19">
        <v>44019</v>
      </c>
      <c r="B1153" s="20">
        <v>4591033</v>
      </c>
      <c r="C1153" s="71" t="s">
        <v>1022</v>
      </c>
      <c r="D1153" s="57">
        <v>0</v>
      </c>
      <c r="E1153" s="57">
        <v>0</v>
      </c>
      <c r="F1153" s="57">
        <f>+ROUND(Q$1153+E1153,-2)</f>
        <v>0</v>
      </c>
      <c r="G1153" s="57">
        <f>+ROUND(Q$1153+F1153,-2)</f>
        <v>0</v>
      </c>
      <c r="H1153" s="57">
        <f>+ROUND(Q$1153+G1153,-2)</f>
        <v>0</v>
      </c>
      <c r="I1153" s="57">
        <f>+ROUND(Q$1153+H1153,-2)</f>
        <v>0</v>
      </c>
      <c r="J1153" s="57">
        <f>+ROUND(Q$1153+I1153,-2)</f>
        <v>0</v>
      </c>
      <c r="K1153" s="57">
        <f>+ROUND(Q$1153+J1153,-2)</f>
        <v>0</v>
      </c>
      <c r="L1153" s="57">
        <f>+ROUND(Q$1153+K1153,-2)</f>
        <v>0</v>
      </c>
      <c r="M1153" s="57">
        <f>+ROUND(Q$1153+L1153,-2)</f>
        <v>0</v>
      </c>
      <c r="N1153" s="57">
        <f>+ROUND(Q$1153+M1153,-2)</f>
        <v>0</v>
      </c>
      <c r="O1153" s="63">
        <f>+ROUND(Q$1153+N1153,-2)</f>
        <v>0</v>
      </c>
      <c r="P1153" s="65">
        <f t="shared" si="278"/>
        <v>0</v>
      </c>
      <c r="Q1153" s="148">
        <v>0</v>
      </c>
      <c r="S1153" s="65">
        <f t="shared" si="307"/>
        <v>0</v>
      </c>
      <c r="T1153" s="134"/>
    </row>
    <row r="1154" ht="24.75" customHeight="1" outlineLevel="1" spans="1:20">
      <c r="A1154" s="19">
        <v>44020</v>
      </c>
      <c r="B1154" s="20">
        <v>4591034</v>
      </c>
      <c r="C1154" s="71" t="s">
        <v>1023</v>
      </c>
      <c r="D1154" s="57">
        <v>0</v>
      </c>
      <c r="E1154" s="57">
        <v>0</v>
      </c>
      <c r="F1154" s="57">
        <f>+ROUND(Q$1154+E1154,-2)</f>
        <v>0</v>
      </c>
      <c r="G1154" s="57">
        <f>+ROUND(Q$1154+F1154,-2)</f>
        <v>0</v>
      </c>
      <c r="H1154" s="57">
        <f>+ROUND(Q$1154+G1154,-2)</f>
        <v>0</v>
      </c>
      <c r="I1154" s="57">
        <f>+ROUND(Q$1154+H1154,-2)</f>
        <v>0</v>
      </c>
      <c r="J1154" s="57">
        <f>+ROUND(Q$1154+I1154,-2)</f>
        <v>0</v>
      </c>
      <c r="K1154" s="57">
        <f>+ROUND(Q$1154+J1154,-2)</f>
        <v>0</v>
      </c>
      <c r="L1154" s="57">
        <f>+ROUND(Q$1154+K1154,-2)</f>
        <v>0</v>
      </c>
      <c r="M1154" s="57">
        <f>+ROUND(Q$1154+L1154,-2)</f>
        <v>0</v>
      </c>
      <c r="N1154" s="57">
        <f>+ROUND(Q$1154+M1154,-2)</f>
        <v>0</v>
      </c>
      <c r="O1154" s="63">
        <f>+ROUND(Q$1154+N1154,-2)</f>
        <v>0</v>
      </c>
      <c r="P1154" s="65">
        <f t="shared" si="278"/>
        <v>0</v>
      </c>
      <c r="Q1154" s="148">
        <v>0</v>
      </c>
      <c r="S1154" s="65">
        <f t="shared" si="307"/>
        <v>0</v>
      </c>
      <c r="T1154" s="134"/>
    </row>
    <row r="1155" ht="24.75" customHeight="1" outlineLevel="1" spans="1:20">
      <c r="A1155" s="19">
        <v>44021</v>
      </c>
      <c r="B1155" s="20">
        <v>4591035</v>
      </c>
      <c r="C1155" s="71" t="s">
        <v>1024</v>
      </c>
      <c r="D1155" s="57">
        <v>0</v>
      </c>
      <c r="E1155" s="57">
        <v>0</v>
      </c>
      <c r="F1155" s="57">
        <f>+ROUND(Q$1155+E1155,-2)</f>
        <v>0</v>
      </c>
      <c r="G1155" s="57">
        <f>+ROUND(Q$1155+F1155,-2)</f>
        <v>0</v>
      </c>
      <c r="H1155" s="57">
        <f>+ROUND(Q$1155+G1155,-2)</f>
        <v>0</v>
      </c>
      <c r="I1155" s="57">
        <f>+ROUND(Q$1155+H1155,-2)</f>
        <v>0</v>
      </c>
      <c r="J1155" s="57">
        <f>+ROUND(Q$1155+I1155,-2)</f>
        <v>0</v>
      </c>
      <c r="K1155" s="57">
        <f>+ROUND(Q$1155+J1155,-2)</f>
        <v>0</v>
      </c>
      <c r="L1155" s="57">
        <f>+ROUND(Q$1155+K1155,-2)</f>
        <v>0</v>
      </c>
      <c r="M1155" s="57">
        <f>+ROUND(Q$1155+L1155,-2)</f>
        <v>0</v>
      </c>
      <c r="N1155" s="57">
        <f>+ROUND(Q$1155+M1155,-2)</f>
        <v>0</v>
      </c>
      <c r="O1155" s="63">
        <f>+ROUND(Q$1155+N1155,-2)</f>
        <v>0</v>
      </c>
      <c r="P1155" s="65">
        <f t="shared" si="278"/>
        <v>0</v>
      </c>
      <c r="Q1155" s="148">
        <v>0</v>
      </c>
      <c r="S1155" s="65">
        <f t="shared" si="307"/>
        <v>0</v>
      </c>
      <c r="T1155" s="134"/>
    </row>
    <row r="1156" ht="24.75" customHeight="1" outlineLevel="1" spans="1:20">
      <c r="A1156" s="19">
        <v>44022</v>
      </c>
      <c r="B1156" s="20">
        <v>4591036</v>
      </c>
      <c r="C1156" s="71" t="s">
        <v>1025</v>
      </c>
      <c r="D1156" s="57">
        <v>130</v>
      </c>
      <c r="E1156" s="57">
        <v>240</v>
      </c>
      <c r="F1156" s="57">
        <f>+ROUND(Q$1156+E1156,-2)</f>
        <v>300</v>
      </c>
      <c r="G1156" s="57">
        <f>+ROUND(Q$1156+F1156,-2)</f>
        <v>400</v>
      </c>
      <c r="H1156" s="57">
        <f>+ROUND(Q$1156+G1156,-2)</f>
        <v>500</v>
      </c>
      <c r="I1156" s="57">
        <f>+ROUND(Q$1156+H1156,-2)</f>
        <v>600</v>
      </c>
      <c r="J1156" s="57">
        <f>+ROUND(Q$1156+I1156,-2)</f>
        <v>700</v>
      </c>
      <c r="K1156" s="57">
        <f>+ROUND(Q$1156+J1156,-2)</f>
        <v>800</v>
      </c>
      <c r="L1156" s="57">
        <f>+ROUND(Q$1156+K1156,-2)</f>
        <v>900</v>
      </c>
      <c r="M1156" s="57">
        <f>+ROUND(Q$1156+L1156,-2)</f>
        <v>1000</v>
      </c>
      <c r="N1156" s="57">
        <f>+ROUND(Q$1156+M1156,-2)</f>
        <v>1100</v>
      </c>
      <c r="O1156" s="63">
        <f>+ROUND(Q$1156+N1156,-2)</f>
        <v>1200</v>
      </c>
      <c r="P1156" s="65">
        <f t="shared" si="278"/>
        <v>0</v>
      </c>
      <c r="Q1156" s="148">
        <v>72.875</v>
      </c>
      <c r="S1156" s="65">
        <f t="shared" si="307"/>
        <v>0</v>
      </c>
      <c r="T1156" s="134"/>
    </row>
    <row r="1157" ht="24.75" customHeight="1" outlineLevel="1" spans="1:20">
      <c r="A1157" s="19">
        <v>44023</v>
      </c>
      <c r="B1157" s="20">
        <v>4591037</v>
      </c>
      <c r="C1157" s="71" t="s">
        <v>1026</v>
      </c>
      <c r="D1157" s="57">
        <v>29793.361</v>
      </c>
      <c r="E1157" s="57">
        <v>80319.339</v>
      </c>
      <c r="F1157" s="57">
        <v>102700</v>
      </c>
      <c r="G1157" s="57">
        <v>125100</v>
      </c>
      <c r="H1157" s="57">
        <v>147500</v>
      </c>
      <c r="I1157" s="57">
        <v>169900</v>
      </c>
      <c r="J1157" s="57">
        <v>192300</v>
      </c>
      <c r="K1157" s="57">
        <v>193600</v>
      </c>
      <c r="L1157" s="57">
        <v>216000</v>
      </c>
      <c r="M1157" s="57">
        <v>245800</v>
      </c>
      <c r="N1157" s="57">
        <v>275600</v>
      </c>
      <c r="O1157" s="63">
        <v>276800</v>
      </c>
      <c r="P1157" s="65">
        <f t="shared" si="278"/>
        <v>0</v>
      </c>
      <c r="Q1157" s="148">
        <v>59756.7284416667</v>
      </c>
      <c r="S1157" s="65">
        <f t="shared" si="307"/>
        <v>0</v>
      </c>
      <c r="T1157" s="134"/>
    </row>
    <row r="1158" ht="24.75" customHeight="1" outlineLevel="1" spans="1:20">
      <c r="A1158" s="19">
        <v>44025</v>
      </c>
      <c r="B1158" s="20">
        <v>4591038</v>
      </c>
      <c r="C1158" s="71" t="s">
        <v>1027</v>
      </c>
      <c r="D1158" s="57">
        <v>558.51</v>
      </c>
      <c r="E1158" s="57">
        <v>1117.02</v>
      </c>
      <c r="F1158" s="57">
        <f>+ROUND(Q$1158+E1158,-2)</f>
        <v>1300</v>
      </c>
      <c r="G1158" s="57">
        <f>+ROUND(Q$1158+F1158,-2)</f>
        <v>1500</v>
      </c>
      <c r="H1158" s="57">
        <f>+ROUND(Q$1158+G1158,-2)</f>
        <v>1700</v>
      </c>
      <c r="I1158" s="57">
        <f>+ROUND(Q$1158+H1158,-2)</f>
        <v>1900</v>
      </c>
      <c r="J1158" s="57">
        <f>+ROUND(Q$1158+I1158,-2)</f>
        <v>2100</v>
      </c>
      <c r="K1158" s="57">
        <f>+ROUND(Q$1158+J1158,-2)</f>
        <v>2300</v>
      </c>
      <c r="L1158" s="57">
        <f>+ROUND(Q$1158+K1158,-2)</f>
        <v>2500</v>
      </c>
      <c r="M1158" s="57">
        <f>+ROUND(Q$1158+L1158,-2)</f>
        <v>2700</v>
      </c>
      <c r="N1158" s="57">
        <f>+ROUND(Q$1158+M1158,-2)</f>
        <v>2900</v>
      </c>
      <c r="O1158" s="63">
        <f>+ROUND(Q$1158+N1158,-2)</f>
        <v>3100</v>
      </c>
      <c r="P1158" s="65">
        <f t="shared" si="278"/>
        <v>0</v>
      </c>
      <c r="Q1158" s="148">
        <v>156.47225</v>
      </c>
      <c r="S1158" s="65">
        <f t="shared" si="307"/>
        <v>0</v>
      </c>
      <c r="T1158" s="134"/>
    </row>
    <row r="1159" ht="24.75" customHeight="1" outlineLevel="1" spans="1:20">
      <c r="A1159" s="19">
        <v>44026</v>
      </c>
      <c r="B1159" s="20">
        <v>4591039</v>
      </c>
      <c r="C1159" s="71" t="s">
        <v>1028</v>
      </c>
      <c r="D1159" s="57">
        <v>9</v>
      </c>
      <c r="E1159" s="57">
        <v>14</v>
      </c>
      <c r="F1159" s="57">
        <f>+ROUND(Q$1159+E1159,-2)</f>
        <v>100</v>
      </c>
      <c r="G1159" s="57">
        <f>+ROUND(Q$1159+F1159,-2)</f>
        <v>200</v>
      </c>
      <c r="H1159" s="57">
        <f>+ROUND(Q$1159+G1159,-2)</f>
        <v>300</v>
      </c>
      <c r="I1159" s="57">
        <f>+ROUND(Q$1159+H1159,-2)</f>
        <v>400</v>
      </c>
      <c r="J1159" s="57">
        <f>+ROUND(Q$1159+I1159,-2)</f>
        <v>500</v>
      </c>
      <c r="K1159" s="57">
        <f>+ROUND(Q$1159+J1159,-2)</f>
        <v>600</v>
      </c>
      <c r="L1159" s="57">
        <f>+ROUND(Q$1159+K1159,-2)</f>
        <v>700</v>
      </c>
      <c r="M1159" s="57">
        <f>+ROUND(Q$1159+L1159,-2)</f>
        <v>800</v>
      </c>
      <c r="N1159" s="57">
        <f>+ROUND(Q$1159+M1159,-2)</f>
        <v>900</v>
      </c>
      <c r="O1159" s="63">
        <f>+ROUND(Q$1159+N1159,-2)</f>
        <v>1000</v>
      </c>
      <c r="P1159" s="65">
        <f t="shared" si="278"/>
        <v>0</v>
      </c>
      <c r="Q1159" s="148">
        <v>100</v>
      </c>
      <c r="S1159" s="65">
        <f t="shared" si="307"/>
        <v>0</v>
      </c>
      <c r="T1159" s="134"/>
    </row>
    <row r="1160" ht="24.75" customHeight="1" outlineLevel="1" spans="1:20">
      <c r="A1160" s="19">
        <v>44027</v>
      </c>
      <c r="B1160" s="20">
        <v>4591041</v>
      </c>
      <c r="C1160" s="71" t="s">
        <v>1029</v>
      </c>
      <c r="D1160" s="57">
        <v>0</v>
      </c>
      <c r="E1160" s="57">
        <v>0</v>
      </c>
      <c r="F1160" s="57">
        <f>+ROUND(Q$1160+E1160,-2)</f>
        <v>0</v>
      </c>
      <c r="G1160" s="57">
        <f>+ROUND(Q$1160+F1160,-2)</f>
        <v>0</v>
      </c>
      <c r="H1160" s="57">
        <f>+ROUND(Q$1160+G1160,-2)</f>
        <v>0</v>
      </c>
      <c r="I1160" s="57">
        <f>+ROUND(Q$1160+H1160,-2)</f>
        <v>0</v>
      </c>
      <c r="J1160" s="57">
        <f>+ROUND(Q$1160+I1160,-2)</f>
        <v>0</v>
      </c>
      <c r="K1160" s="57">
        <f>+ROUND(Q$1160+J1160,-2)</f>
        <v>0</v>
      </c>
      <c r="L1160" s="57">
        <f>+ROUND(Q$1160+K1160,-2)</f>
        <v>0</v>
      </c>
      <c r="M1160" s="57">
        <f>+ROUND(Q$1160+L1160,-2)</f>
        <v>0</v>
      </c>
      <c r="N1160" s="57">
        <f>+ROUND(Q$1160+M1160,-2)</f>
        <v>0</v>
      </c>
      <c r="O1160" s="63">
        <f>+ROUND(Q$1160+N1160,-2)</f>
        <v>0</v>
      </c>
      <c r="P1160" s="65">
        <f t="shared" si="278"/>
        <v>0</v>
      </c>
      <c r="Q1160" s="148">
        <v>0</v>
      </c>
      <c r="S1160" s="65">
        <f t="shared" si="307"/>
        <v>0</v>
      </c>
      <c r="T1160" s="134"/>
    </row>
    <row r="1161" ht="24.75" customHeight="1" outlineLevel="1" spans="1:20">
      <c r="A1161" s="19">
        <v>44998</v>
      </c>
      <c r="B1161" s="20">
        <v>4591046</v>
      </c>
      <c r="C1161" s="71" t="s">
        <v>1030</v>
      </c>
      <c r="D1161" s="57">
        <v>0</v>
      </c>
      <c r="E1161" s="57">
        <v>0</v>
      </c>
      <c r="F1161" s="57">
        <f>+ROUND(Q$1161+E1161,-2)</f>
        <v>0</v>
      </c>
      <c r="G1161" s="57">
        <f>+ROUND(Q$1161+F1161,-2)</f>
        <v>0</v>
      </c>
      <c r="H1161" s="57">
        <f>+ROUND(Q$1161+G1161,-2)</f>
        <v>0</v>
      </c>
      <c r="I1161" s="57">
        <f>+ROUND(Q$1161+H1161,-2)</f>
        <v>0</v>
      </c>
      <c r="J1161" s="57">
        <f>+ROUND(Q$1161+I1161,-2)</f>
        <v>0</v>
      </c>
      <c r="K1161" s="57">
        <f>+ROUND(Q$1161+J1161,-2)</f>
        <v>0</v>
      </c>
      <c r="L1161" s="57">
        <f>+ROUND(Q$1161+K1161,-2)</f>
        <v>0</v>
      </c>
      <c r="M1161" s="57">
        <f>+ROUND(Q$1161+L1161,-2)</f>
        <v>0</v>
      </c>
      <c r="N1161" s="57">
        <f>+ROUND(Q$1161+M1161,-2)</f>
        <v>0</v>
      </c>
      <c r="O1161" s="63">
        <f>+ROUND(Q$1161+N1161,-2)</f>
        <v>0</v>
      </c>
      <c r="P1161" s="65">
        <f t="shared" si="278"/>
        <v>0</v>
      </c>
      <c r="Q1161" s="148">
        <v>0</v>
      </c>
      <c r="S1161" s="65">
        <f t="shared" si="307"/>
        <v>0</v>
      </c>
      <c r="T1161" s="134"/>
    </row>
    <row r="1162" ht="24.75" customHeight="1" outlineLevel="1" spans="1:20">
      <c r="A1162" s="19">
        <v>44999</v>
      </c>
      <c r="B1162" s="20">
        <v>4591099</v>
      </c>
      <c r="C1162" s="71" t="s">
        <v>1031</v>
      </c>
      <c r="D1162" s="57">
        <v>35164.796</v>
      </c>
      <c r="E1162" s="57">
        <v>70481.14</v>
      </c>
      <c r="F1162" s="57">
        <v>110200</v>
      </c>
      <c r="G1162" s="57">
        <v>150000</v>
      </c>
      <c r="H1162" s="57">
        <v>189800</v>
      </c>
      <c r="I1162" s="57">
        <v>229600</v>
      </c>
      <c r="J1162" s="57">
        <v>269400</v>
      </c>
      <c r="K1162" s="57">
        <v>309200</v>
      </c>
      <c r="L1162" s="57">
        <v>349000</v>
      </c>
      <c r="M1162" s="57">
        <v>388800</v>
      </c>
      <c r="N1162" s="57">
        <v>428600</v>
      </c>
      <c r="O1162" s="63">
        <v>468400</v>
      </c>
      <c r="P1162" s="65">
        <f t="shared" si="278"/>
        <v>0</v>
      </c>
      <c r="Q1162" s="160">
        <v>39760.640975</v>
      </c>
      <c r="S1162" s="65">
        <f t="shared" si="307"/>
        <v>0</v>
      </c>
      <c r="T1162" s="134"/>
    </row>
    <row r="1163" ht="24.75" customHeight="1" spans="1:20">
      <c r="A1163" s="48" t="s">
        <v>1032</v>
      </c>
      <c r="B1163" s="49"/>
      <c r="C1163" s="50"/>
      <c r="D1163" s="51">
        <f t="shared" ref="D1163:O1163" si="308">D1164</f>
        <v>2528218.195</v>
      </c>
      <c r="E1163" s="51">
        <f t="shared" si="308"/>
        <v>5409091.097</v>
      </c>
      <c r="F1163" s="51" t="e">
        <f t="shared" si="308"/>
        <v>#REF!</v>
      </c>
      <c r="G1163" s="51" t="e">
        <f t="shared" si="308"/>
        <v>#REF!</v>
      </c>
      <c r="H1163" s="51" t="e">
        <f t="shared" si="308"/>
        <v>#REF!</v>
      </c>
      <c r="I1163" s="51" t="e">
        <f t="shared" si="308"/>
        <v>#REF!</v>
      </c>
      <c r="J1163" s="51" t="e">
        <f t="shared" si="308"/>
        <v>#REF!</v>
      </c>
      <c r="K1163" s="51" t="e">
        <f t="shared" si="308"/>
        <v>#REF!</v>
      </c>
      <c r="L1163" s="51" t="e">
        <f t="shared" si="308"/>
        <v>#REF!</v>
      </c>
      <c r="M1163" s="51" t="e">
        <f t="shared" si="308"/>
        <v>#REF!</v>
      </c>
      <c r="N1163" s="51" t="e">
        <f t="shared" si="308"/>
        <v>#REF!</v>
      </c>
      <c r="O1163" s="53" t="e">
        <f t="shared" si="308"/>
        <v>#REF!</v>
      </c>
      <c r="P1163" s="65" t="e">
        <f t="shared" si="278"/>
        <v>#REF!</v>
      </c>
      <c r="Q1163" s="127"/>
      <c r="S1163" s="65"/>
      <c r="T1163" s="134"/>
    </row>
    <row r="1164" ht="24.75" customHeight="1" outlineLevel="1" spans="1:20">
      <c r="A1164" s="19"/>
      <c r="B1164" s="20">
        <v>5500000</v>
      </c>
      <c r="C1164" s="71" t="s">
        <v>1033</v>
      </c>
      <c r="D1164" s="57">
        <f t="shared" ref="D1164:O1164" si="309">+D1165+D1176+D1185+D1194+D1195+D1210+D1218+D1227+D1240+D1244+D1245+D1263+D1271+D1272+D1282+D1318+D1325+D1327+D1335+D1338+D1343+D1355+D1392+D1262</f>
        <v>2528218.195</v>
      </c>
      <c r="E1164" s="57">
        <f t="shared" si="309"/>
        <v>5409091.097</v>
      </c>
      <c r="F1164" s="57" t="e">
        <f t="shared" si="309"/>
        <v>#REF!</v>
      </c>
      <c r="G1164" s="57" t="e">
        <f t="shared" si="309"/>
        <v>#REF!</v>
      </c>
      <c r="H1164" s="57" t="e">
        <f t="shared" si="309"/>
        <v>#REF!</v>
      </c>
      <c r="I1164" s="57" t="e">
        <f t="shared" si="309"/>
        <v>#REF!</v>
      </c>
      <c r="J1164" s="57" t="e">
        <f t="shared" si="309"/>
        <v>#REF!</v>
      </c>
      <c r="K1164" s="57" t="e">
        <f t="shared" si="309"/>
        <v>#REF!</v>
      </c>
      <c r="L1164" s="57" t="e">
        <f t="shared" si="309"/>
        <v>#REF!</v>
      </c>
      <c r="M1164" s="57" t="e">
        <f t="shared" si="309"/>
        <v>#REF!</v>
      </c>
      <c r="N1164" s="57" t="e">
        <f t="shared" si="309"/>
        <v>#REF!</v>
      </c>
      <c r="O1164" s="63" t="e">
        <f t="shared" si="309"/>
        <v>#REF!</v>
      </c>
      <c r="P1164" s="65" t="e">
        <f t="shared" si="278"/>
        <v>#REF!</v>
      </c>
      <c r="Q1164" s="142" t="s">
        <v>698</v>
      </c>
      <c r="S1164" s="65" t="e">
        <f t="shared" ref="S1164:S1227" si="310">+IF(F1164&lt;E1164,1,0)+IF(G1164&lt;F1164,1,0)+IF(H1164&lt;G1164,1,0)+IF(I1164&lt;H1164,1,0)+IF(J1164&lt;I1164,1,0)+IF(K1164&lt;J1164,1,0)+IF(L1164&lt;K1164,1,0)+IF(M1164&lt;L1164,1,0)+IF(N1164&lt;M1164,1,0)+IF(O1164&lt;N1164,1,0)</f>
        <v>#REF!</v>
      </c>
      <c r="T1164" s="134"/>
    </row>
    <row r="1165" ht="24.75" customHeight="1" outlineLevel="1" spans="1:20">
      <c r="A1165" s="19"/>
      <c r="B1165" s="20">
        <v>5510000</v>
      </c>
      <c r="C1165" s="71" t="s">
        <v>901</v>
      </c>
      <c r="D1165" s="57">
        <f t="shared" ref="D1165:O1165" si="311">+D1166+D1168</f>
        <v>0</v>
      </c>
      <c r="E1165" s="57">
        <f t="shared" si="311"/>
        <v>0</v>
      </c>
      <c r="F1165" s="57">
        <f t="shared" si="311"/>
        <v>0</v>
      </c>
      <c r="G1165" s="57">
        <f t="shared" si="311"/>
        <v>0</v>
      </c>
      <c r="H1165" s="57">
        <f t="shared" si="311"/>
        <v>0</v>
      </c>
      <c r="I1165" s="57">
        <f t="shared" si="311"/>
        <v>0</v>
      </c>
      <c r="J1165" s="57">
        <f t="shared" si="311"/>
        <v>0</v>
      </c>
      <c r="K1165" s="57">
        <f t="shared" si="311"/>
        <v>0</v>
      </c>
      <c r="L1165" s="57">
        <f t="shared" si="311"/>
        <v>0</v>
      </c>
      <c r="M1165" s="57">
        <f t="shared" si="311"/>
        <v>0</v>
      </c>
      <c r="N1165" s="57">
        <f t="shared" si="311"/>
        <v>0</v>
      </c>
      <c r="O1165" s="63">
        <f t="shared" si="311"/>
        <v>0</v>
      </c>
      <c r="P1165" s="65">
        <f t="shared" si="278"/>
        <v>0</v>
      </c>
      <c r="Q1165" s="148">
        <f>+E1165/2</f>
        <v>0</v>
      </c>
      <c r="S1165" s="65">
        <f t="shared" si="310"/>
        <v>0</v>
      </c>
      <c r="T1165" s="134"/>
    </row>
    <row r="1166" ht="24.75" customHeight="1" outlineLevel="1" spans="1:20">
      <c r="A1166" s="19"/>
      <c r="B1166" s="20">
        <v>5511000</v>
      </c>
      <c r="C1166" s="71" t="s">
        <v>1034</v>
      </c>
      <c r="D1166" s="57">
        <f t="shared" ref="D1166:O1166" si="312">+D1167</f>
        <v>0</v>
      </c>
      <c r="E1166" s="57">
        <f t="shared" si="312"/>
        <v>0</v>
      </c>
      <c r="F1166" s="57">
        <f t="shared" si="312"/>
        <v>0</v>
      </c>
      <c r="G1166" s="57">
        <f t="shared" si="312"/>
        <v>0</v>
      </c>
      <c r="H1166" s="57">
        <f t="shared" si="312"/>
        <v>0</v>
      </c>
      <c r="I1166" s="57">
        <f t="shared" si="312"/>
        <v>0</v>
      </c>
      <c r="J1166" s="57">
        <f t="shared" si="312"/>
        <v>0</v>
      </c>
      <c r="K1166" s="57">
        <f t="shared" si="312"/>
        <v>0</v>
      </c>
      <c r="L1166" s="57">
        <f t="shared" si="312"/>
        <v>0</v>
      </c>
      <c r="M1166" s="57">
        <f t="shared" si="312"/>
        <v>0</v>
      </c>
      <c r="N1166" s="57">
        <f t="shared" si="312"/>
        <v>0</v>
      </c>
      <c r="O1166" s="63">
        <f t="shared" si="312"/>
        <v>0</v>
      </c>
      <c r="P1166" s="65">
        <f t="shared" si="278"/>
        <v>0</v>
      </c>
      <c r="Q1166" s="148">
        <f t="shared" ref="Q1166:Q1221" si="313">+E1166-D1166</f>
        <v>0</v>
      </c>
      <c r="S1166" s="65">
        <f t="shared" si="310"/>
        <v>0</v>
      </c>
      <c r="T1166" s="134"/>
    </row>
    <row r="1167" ht="24.75" customHeight="1" outlineLevel="1" spans="1:20">
      <c r="A1167" s="19">
        <v>55701</v>
      </c>
      <c r="B1167" s="20">
        <v>5511001</v>
      </c>
      <c r="C1167" s="71" t="s">
        <v>1035</v>
      </c>
      <c r="D1167" s="57">
        <v>0</v>
      </c>
      <c r="E1167" s="57">
        <v>0</v>
      </c>
      <c r="F1167" s="57">
        <f>+ROUND(Q$1167+E1167,-2)</f>
        <v>0</v>
      </c>
      <c r="G1167" s="57">
        <f>+ROUND(Q$1167+F1167,-2)</f>
        <v>0</v>
      </c>
      <c r="H1167" s="57">
        <f>+ROUND(Q$1167+G1167,-2)</f>
        <v>0</v>
      </c>
      <c r="I1167" s="57">
        <f>+ROUND(Q$1167+H1167,-2)</f>
        <v>0</v>
      </c>
      <c r="J1167" s="57">
        <f>+ROUND(Q$1167+I1167,-2)</f>
        <v>0</v>
      </c>
      <c r="K1167" s="57">
        <f>+ROUND(Q$1167+J1167,-2)</f>
        <v>0</v>
      </c>
      <c r="L1167" s="57">
        <f>+ROUND(Q$1167+K1167,-2)</f>
        <v>0</v>
      </c>
      <c r="M1167" s="57">
        <f>+ROUND(Q$1167+L1167,-2)</f>
        <v>0</v>
      </c>
      <c r="N1167" s="57">
        <f>+ROUND(Q$1167+M1167,-2)</f>
        <v>0</v>
      </c>
      <c r="O1167" s="63">
        <f>+ROUND(Q$1167+N1167,-2)</f>
        <v>0</v>
      </c>
      <c r="P1167" s="65">
        <f t="shared" si="278"/>
        <v>0</v>
      </c>
      <c r="Q1167" s="148">
        <f t="shared" si="313"/>
        <v>0</v>
      </c>
      <c r="S1167" s="65">
        <f t="shared" si="310"/>
        <v>0</v>
      </c>
      <c r="T1167" s="134"/>
    </row>
    <row r="1168" ht="24.75" customHeight="1" outlineLevel="1" spans="1:20">
      <c r="A1168" s="19">
        <v>55720</v>
      </c>
      <c r="B1168" s="20">
        <v>5512000</v>
      </c>
      <c r="C1168" s="71" t="s">
        <v>1036</v>
      </c>
      <c r="D1168" s="57">
        <f t="shared" ref="D1168:O1168" si="314">+D1169+SUM(D1173:D1175)</f>
        <v>0</v>
      </c>
      <c r="E1168" s="57">
        <f t="shared" si="314"/>
        <v>0</v>
      </c>
      <c r="F1168" s="57">
        <f t="shared" si="314"/>
        <v>0</v>
      </c>
      <c r="G1168" s="57">
        <f t="shared" si="314"/>
        <v>0</v>
      </c>
      <c r="H1168" s="57">
        <f t="shared" si="314"/>
        <v>0</v>
      </c>
      <c r="I1168" s="57">
        <f t="shared" si="314"/>
        <v>0</v>
      </c>
      <c r="J1168" s="57">
        <f t="shared" si="314"/>
        <v>0</v>
      </c>
      <c r="K1168" s="57">
        <f t="shared" si="314"/>
        <v>0</v>
      </c>
      <c r="L1168" s="57">
        <f t="shared" si="314"/>
        <v>0</v>
      </c>
      <c r="M1168" s="57">
        <f t="shared" si="314"/>
        <v>0</v>
      </c>
      <c r="N1168" s="57">
        <f t="shared" si="314"/>
        <v>0</v>
      </c>
      <c r="O1168" s="63">
        <f t="shared" si="314"/>
        <v>0</v>
      </c>
      <c r="P1168" s="65">
        <f t="shared" si="278"/>
        <v>0</v>
      </c>
      <c r="Q1168" s="148">
        <f t="shared" si="313"/>
        <v>0</v>
      </c>
      <c r="S1168" s="65">
        <f t="shared" si="310"/>
        <v>0</v>
      </c>
      <c r="T1168" s="134"/>
    </row>
    <row r="1169" ht="24.75" customHeight="1" outlineLevel="1" spans="1:20">
      <c r="A1169" s="19"/>
      <c r="B1169" s="20">
        <v>5512100</v>
      </c>
      <c r="C1169" s="71" t="s">
        <v>1037</v>
      </c>
      <c r="D1169" s="57">
        <f t="shared" ref="D1169:O1169" si="315">+D1170+D1172</f>
        <v>0</v>
      </c>
      <c r="E1169" s="57">
        <f t="shared" si="315"/>
        <v>0</v>
      </c>
      <c r="F1169" s="57">
        <f t="shared" si="315"/>
        <v>0</v>
      </c>
      <c r="G1169" s="57">
        <f t="shared" si="315"/>
        <v>0</v>
      </c>
      <c r="H1169" s="57">
        <f t="shared" si="315"/>
        <v>0</v>
      </c>
      <c r="I1169" s="57">
        <f t="shared" si="315"/>
        <v>0</v>
      </c>
      <c r="J1169" s="57">
        <f t="shared" si="315"/>
        <v>0</v>
      </c>
      <c r="K1169" s="57">
        <f t="shared" si="315"/>
        <v>0</v>
      </c>
      <c r="L1169" s="57">
        <f t="shared" si="315"/>
        <v>0</v>
      </c>
      <c r="M1169" s="57">
        <f t="shared" si="315"/>
        <v>0</v>
      </c>
      <c r="N1169" s="57">
        <f t="shared" si="315"/>
        <v>0</v>
      </c>
      <c r="O1169" s="63">
        <f t="shared" si="315"/>
        <v>0</v>
      </c>
      <c r="P1169" s="65">
        <f t="shared" si="278"/>
        <v>0</v>
      </c>
      <c r="Q1169" s="148">
        <f t="shared" si="313"/>
        <v>0</v>
      </c>
      <c r="S1169" s="65">
        <f t="shared" si="310"/>
        <v>0</v>
      </c>
      <c r="T1169" s="134"/>
    </row>
    <row r="1170" ht="24.75" customHeight="1" outlineLevel="1" spans="1:20">
      <c r="A1170" s="19"/>
      <c r="B1170" s="20">
        <v>5512110</v>
      </c>
      <c r="C1170" s="71" t="s">
        <v>906</v>
      </c>
      <c r="D1170" s="57">
        <f t="shared" ref="D1170:O1170" si="316">+D1171</f>
        <v>0</v>
      </c>
      <c r="E1170" s="57">
        <f t="shared" si="316"/>
        <v>0</v>
      </c>
      <c r="F1170" s="57">
        <f t="shared" si="316"/>
        <v>0</v>
      </c>
      <c r="G1170" s="57">
        <f t="shared" si="316"/>
        <v>0</v>
      </c>
      <c r="H1170" s="57">
        <f t="shared" si="316"/>
        <v>0</v>
      </c>
      <c r="I1170" s="57">
        <f t="shared" si="316"/>
        <v>0</v>
      </c>
      <c r="J1170" s="57">
        <f t="shared" si="316"/>
        <v>0</v>
      </c>
      <c r="K1170" s="57">
        <f t="shared" si="316"/>
        <v>0</v>
      </c>
      <c r="L1170" s="57">
        <f t="shared" si="316"/>
        <v>0</v>
      </c>
      <c r="M1170" s="57">
        <f t="shared" si="316"/>
        <v>0</v>
      </c>
      <c r="N1170" s="57">
        <f t="shared" si="316"/>
        <v>0</v>
      </c>
      <c r="O1170" s="63">
        <f t="shared" si="316"/>
        <v>0</v>
      </c>
      <c r="P1170" s="65">
        <f t="shared" si="278"/>
        <v>0</v>
      </c>
      <c r="Q1170" s="148">
        <f t="shared" si="313"/>
        <v>0</v>
      </c>
      <c r="S1170" s="65">
        <f t="shared" si="310"/>
        <v>0</v>
      </c>
      <c r="T1170" s="134"/>
    </row>
    <row r="1171" ht="24.75" customHeight="1" outlineLevel="1" spans="1:20">
      <c r="A1171" s="19">
        <v>55722</v>
      </c>
      <c r="B1171" s="20">
        <v>5512115</v>
      </c>
      <c r="C1171" s="71" t="s">
        <v>1038</v>
      </c>
      <c r="D1171" s="57">
        <v>0</v>
      </c>
      <c r="E1171" s="57">
        <v>0</v>
      </c>
      <c r="F1171" s="57">
        <f>+ROUND(Q$1171+E1171,-2)</f>
        <v>0</v>
      </c>
      <c r="G1171" s="57">
        <f>+ROUND(Q$1171+F1171,-2)</f>
        <v>0</v>
      </c>
      <c r="H1171" s="57">
        <f>+ROUND(Q$1171+G1171,-2)</f>
        <v>0</v>
      </c>
      <c r="I1171" s="57">
        <f>+ROUND(Q$1171+H1171,-2)</f>
        <v>0</v>
      </c>
      <c r="J1171" s="57">
        <f>+ROUND(Q$1171+I1171,-2)</f>
        <v>0</v>
      </c>
      <c r="K1171" s="57">
        <f>+ROUND(Q$1171+J1171,-2)</f>
        <v>0</v>
      </c>
      <c r="L1171" s="57">
        <f>+ROUND(Q$1171+K1171,-2)</f>
        <v>0</v>
      </c>
      <c r="M1171" s="57">
        <f>+ROUND(Q$1171+L1171,-2)</f>
        <v>0</v>
      </c>
      <c r="N1171" s="57">
        <f>+ROUND(Q$1171+M1171,-2)</f>
        <v>0</v>
      </c>
      <c r="O1171" s="63">
        <f>+ROUND(Q$1171+N1171,-2)</f>
        <v>0</v>
      </c>
      <c r="P1171" s="65">
        <f t="shared" si="278"/>
        <v>0</v>
      </c>
      <c r="Q1171" s="148">
        <f t="shared" si="313"/>
        <v>0</v>
      </c>
      <c r="S1171" s="65">
        <f t="shared" si="310"/>
        <v>0</v>
      </c>
      <c r="T1171" s="134"/>
    </row>
    <row r="1172" ht="24.75" customHeight="1" outlineLevel="1" spans="1:20">
      <c r="A1172" s="19">
        <v>55721</v>
      </c>
      <c r="B1172" s="20">
        <v>5512150</v>
      </c>
      <c r="C1172" s="71" t="s">
        <v>907</v>
      </c>
      <c r="D1172" s="57">
        <v>0</v>
      </c>
      <c r="E1172" s="57">
        <v>0</v>
      </c>
      <c r="F1172" s="57">
        <f>+ROUND(Q$1172+E1172,-2)</f>
        <v>0</v>
      </c>
      <c r="G1172" s="57">
        <f>+ROUND(Q$1172+F1172,-2)</f>
        <v>0</v>
      </c>
      <c r="H1172" s="57">
        <f>+ROUND(Q$1172+G1172,-2)</f>
        <v>0</v>
      </c>
      <c r="I1172" s="57">
        <f>+ROUND(Q$1172+H1172,-2)</f>
        <v>0</v>
      </c>
      <c r="J1172" s="57">
        <f>+ROUND(Q$1172+I1172,-2)</f>
        <v>0</v>
      </c>
      <c r="K1172" s="57">
        <f>+ROUND(Q$1172+J1172,-2)</f>
        <v>0</v>
      </c>
      <c r="L1172" s="57">
        <f>+ROUND(Q$1172+K1172,-2)</f>
        <v>0</v>
      </c>
      <c r="M1172" s="57">
        <f>+ROUND(Q$1172+L1172,-2)</f>
        <v>0</v>
      </c>
      <c r="N1172" s="57">
        <f>+ROUND(Q$1172+M1172,-2)</f>
        <v>0</v>
      </c>
      <c r="O1172" s="63">
        <f>+ROUND(Q$1172+N1172,-2)</f>
        <v>0</v>
      </c>
      <c r="P1172" s="65">
        <f t="shared" si="278"/>
        <v>0</v>
      </c>
      <c r="Q1172" s="148">
        <f t="shared" si="313"/>
        <v>0</v>
      </c>
      <c r="S1172" s="65">
        <f t="shared" si="310"/>
        <v>0</v>
      </c>
      <c r="T1172" s="134"/>
    </row>
    <row r="1173" ht="24.75" customHeight="1" outlineLevel="1" spans="1:20">
      <c r="A1173" s="19">
        <v>55725</v>
      </c>
      <c r="B1173" s="20">
        <v>5512200</v>
      </c>
      <c r="C1173" s="71" t="s">
        <v>1039</v>
      </c>
      <c r="D1173" s="57">
        <v>0</v>
      </c>
      <c r="E1173" s="57">
        <v>0</v>
      </c>
      <c r="F1173" s="57">
        <f>+ROUND(Q$1173+E1173,-2)</f>
        <v>0</v>
      </c>
      <c r="G1173" s="57">
        <f>+ROUND(Q$1173+F1173,-2)</f>
        <v>0</v>
      </c>
      <c r="H1173" s="57">
        <f>+ROUND(Q$1173+G1173,-2)</f>
        <v>0</v>
      </c>
      <c r="I1173" s="57">
        <f>+ROUND(Q$1173+H1173,-2)</f>
        <v>0</v>
      </c>
      <c r="J1173" s="57">
        <f>+ROUND(Q$1173+I1173,-2)</f>
        <v>0</v>
      </c>
      <c r="K1173" s="57">
        <f>+ROUND(Q$1173+J1173,-2)</f>
        <v>0</v>
      </c>
      <c r="L1173" s="57">
        <f>+ROUND(Q$1173+K1173,-2)</f>
        <v>0</v>
      </c>
      <c r="M1173" s="57">
        <f>+ROUND(Q$1173+L1173,-2)</f>
        <v>0</v>
      </c>
      <c r="N1173" s="57">
        <f>+ROUND(Q$1173+M1173,-2)</f>
        <v>0</v>
      </c>
      <c r="O1173" s="63">
        <f>+ROUND(Q$1173+N1173,-2)</f>
        <v>0</v>
      </c>
      <c r="P1173" s="65">
        <f t="shared" si="278"/>
        <v>0</v>
      </c>
      <c r="Q1173" s="148">
        <f t="shared" si="313"/>
        <v>0</v>
      </c>
      <c r="S1173" s="65">
        <f t="shared" si="310"/>
        <v>0</v>
      </c>
      <c r="T1173" s="134"/>
    </row>
    <row r="1174" ht="24.75" customHeight="1" outlineLevel="1" spans="1:20">
      <c r="A1174" s="19">
        <v>55726</v>
      </c>
      <c r="B1174" s="20">
        <v>5512300</v>
      </c>
      <c r="C1174" s="71" t="s">
        <v>1040</v>
      </c>
      <c r="D1174" s="57">
        <v>0</v>
      </c>
      <c r="E1174" s="57">
        <v>0</v>
      </c>
      <c r="F1174" s="57">
        <f>+ROUND(Q$1174+E1174,-2)</f>
        <v>0</v>
      </c>
      <c r="G1174" s="57">
        <f>+ROUND(Q$1174+F1174,-2)</f>
        <v>0</v>
      </c>
      <c r="H1174" s="57">
        <f>+ROUND(Q$1174+G1174,-2)</f>
        <v>0</v>
      </c>
      <c r="I1174" s="57">
        <f>+ROUND(Q$1174+H1174,-2)</f>
        <v>0</v>
      </c>
      <c r="J1174" s="57">
        <f>+ROUND(Q$1174+I1174,-2)</f>
        <v>0</v>
      </c>
      <c r="K1174" s="57">
        <f>+ROUND(Q$1174+J1174,-2)</f>
        <v>0</v>
      </c>
      <c r="L1174" s="57">
        <f>+ROUND(Q$1174+K1174,-2)</f>
        <v>0</v>
      </c>
      <c r="M1174" s="57">
        <f>+ROUND(Q$1174+L1174,-2)</f>
        <v>0</v>
      </c>
      <c r="N1174" s="57">
        <f>+ROUND(Q$1174+M1174,-2)</f>
        <v>0</v>
      </c>
      <c r="O1174" s="63">
        <f>+ROUND(Q$1174+N1174,-2)</f>
        <v>0</v>
      </c>
      <c r="P1174" s="65">
        <f t="shared" si="278"/>
        <v>0</v>
      </c>
      <c r="Q1174" s="148">
        <f t="shared" si="313"/>
        <v>0</v>
      </c>
      <c r="S1174" s="65">
        <f t="shared" si="310"/>
        <v>0</v>
      </c>
      <c r="T1174" s="134"/>
    </row>
    <row r="1175" ht="24.75" customHeight="1" outlineLevel="1" spans="1:20">
      <c r="A1175" s="19">
        <v>55727</v>
      </c>
      <c r="B1175" s="20">
        <v>5512400</v>
      </c>
      <c r="C1175" s="71" t="s">
        <v>1041</v>
      </c>
      <c r="D1175" s="57">
        <v>0</v>
      </c>
      <c r="E1175" s="57">
        <v>0</v>
      </c>
      <c r="F1175" s="57">
        <f>+ROUND(Q$1175+E1175,-2)</f>
        <v>0</v>
      </c>
      <c r="G1175" s="57">
        <f>+ROUND(Q$1175+F1175,-2)</f>
        <v>0</v>
      </c>
      <c r="H1175" s="57">
        <f>+ROUND(Q$1175+G1175,-2)</f>
        <v>0</v>
      </c>
      <c r="I1175" s="57">
        <f>+ROUND(Q$1175+H1175,-2)</f>
        <v>0</v>
      </c>
      <c r="J1175" s="57">
        <f>+ROUND(Q$1175+I1175,-2)</f>
        <v>0</v>
      </c>
      <c r="K1175" s="57">
        <f>+ROUND(Q$1175+J1175,-2)</f>
        <v>0</v>
      </c>
      <c r="L1175" s="57">
        <f>+ROUND(Q$1175+K1175,-2)</f>
        <v>0</v>
      </c>
      <c r="M1175" s="57">
        <f>+ROUND(Q$1175+L1175,-2)</f>
        <v>0</v>
      </c>
      <c r="N1175" s="57">
        <f>+ROUND(Q$1175+M1175,-2)</f>
        <v>0</v>
      </c>
      <c r="O1175" s="63">
        <f>+ROUND(Q$1175+N1175,-2)</f>
        <v>0</v>
      </c>
      <c r="P1175" s="65">
        <f t="shared" si="278"/>
        <v>0</v>
      </c>
      <c r="Q1175" s="148">
        <f t="shared" si="313"/>
        <v>0</v>
      </c>
      <c r="S1175" s="65">
        <f t="shared" si="310"/>
        <v>0</v>
      </c>
      <c r="T1175" s="134"/>
    </row>
    <row r="1176" ht="24.75" customHeight="1" outlineLevel="1" spans="1:20">
      <c r="A1176" s="19"/>
      <c r="B1176" s="20">
        <v>5520000</v>
      </c>
      <c r="C1176" s="71" t="s">
        <v>911</v>
      </c>
      <c r="D1176" s="57">
        <f t="shared" ref="D1176:O1176" si="317">+D1177+D1178</f>
        <v>0</v>
      </c>
      <c r="E1176" s="57">
        <f t="shared" si="317"/>
        <v>0</v>
      </c>
      <c r="F1176" s="57">
        <f t="shared" si="317"/>
        <v>0</v>
      </c>
      <c r="G1176" s="57">
        <f t="shared" si="317"/>
        <v>0</v>
      </c>
      <c r="H1176" s="57">
        <f t="shared" si="317"/>
        <v>0</v>
      </c>
      <c r="I1176" s="57">
        <f t="shared" si="317"/>
        <v>0</v>
      </c>
      <c r="J1176" s="57">
        <f t="shared" si="317"/>
        <v>0</v>
      </c>
      <c r="K1176" s="57">
        <f t="shared" si="317"/>
        <v>0</v>
      </c>
      <c r="L1176" s="57">
        <f t="shared" si="317"/>
        <v>0</v>
      </c>
      <c r="M1176" s="57">
        <f t="shared" si="317"/>
        <v>0</v>
      </c>
      <c r="N1176" s="57">
        <f t="shared" si="317"/>
        <v>0</v>
      </c>
      <c r="O1176" s="63">
        <f t="shared" si="317"/>
        <v>0</v>
      </c>
      <c r="P1176" s="65">
        <f t="shared" si="278"/>
        <v>0</v>
      </c>
      <c r="Q1176" s="148">
        <f t="shared" si="313"/>
        <v>0</v>
      </c>
      <c r="S1176" s="65">
        <f t="shared" si="310"/>
        <v>0</v>
      </c>
      <c r="T1176" s="134"/>
    </row>
    <row r="1177" ht="24.75" customHeight="1" outlineLevel="1" spans="1:20">
      <c r="A1177" s="19"/>
      <c r="B1177" s="20">
        <v>5521000</v>
      </c>
      <c r="C1177" s="71" t="s">
        <v>1042</v>
      </c>
      <c r="D1177" s="57">
        <v>0</v>
      </c>
      <c r="E1177" s="57">
        <v>0</v>
      </c>
      <c r="F1177" s="57">
        <f>+ROUND(Q$1177+E1177,-2)</f>
        <v>0</v>
      </c>
      <c r="G1177" s="57">
        <f>+ROUND(Q$1177+F1177,-2)</f>
        <v>0</v>
      </c>
      <c r="H1177" s="57">
        <f>+ROUND(Q$1177+G1177,-2)</f>
        <v>0</v>
      </c>
      <c r="I1177" s="57">
        <f>+ROUND(Q$1177+H1177,-2)</f>
        <v>0</v>
      </c>
      <c r="J1177" s="57">
        <f>+ROUND(Q$1177+I1177,-2)</f>
        <v>0</v>
      </c>
      <c r="K1177" s="57">
        <f>+ROUND(Q$1177+J1177,-2)</f>
        <v>0</v>
      </c>
      <c r="L1177" s="57">
        <f>+ROUND(Q$1177+K1177,-2)</f>
        <v>0</v>
      </c>
      <c r="M1177" s="57">
        <f>+ROUND(Q$1177+L1177,-2)</f>
        <v>0</v>
      </c>
      <c r="N1177" s="57">
        <f>+ROUND(Q$1177+M1177,-2)</f>
        <v>0</v>
      </c>
      <c r="O1177" s="63">
        <f>+ROUND(Q$1177+N1177,-2)</f>
        <v>0</v>
      </c>
      <c r="P1177" s="65">
        <f t="shared" si="278"/>
        <v>0</v>
      </c>
      <c r="Q1177" s="148">
        <f t="shared" si="313"/>
        <v>0</v>
      </c>
      <c r="S1177" s="65">
        <f t="shared" si="310"/>
        <v>0</v>
      </c>
      <c r="T1177" s="134"/>
    </row>
    <row r="1178" ht="24.75" customHeight="1" outlineLevel="1" spans="1:20">
      <c r="A1178" s="19"/>
      <c r="B1178" s="20">
        <v>5522000</v>
      </c>
      <c r="C1178" s="71" t="s">
        <v>1043</v>
      </c>
      <c r="D1178" s="57">
        <f t="shared" ref="D1178:O1178" si="318">+D1179+SUM(D1182:D1184)</f>
        <v>0</v>
      </c>
      <c r="E1178" s="57">
        <f t="shared" si="318"/>
        <v>0</v>
      </c>
      <c r="F1178" s="57">
        <f t="shared" si="318"/>
        <v>0</v>
      </c>
      <c r="G1178" s="57">
        <f t="shared" si="318"/>
        <v>0</v>
      </c>
      <c r="H1178" s="57">
        <f t="shared" si="318"/>
        <v>0</v>
      </c>
      <c r="I1178" s="57">
        <f t="shared" si="318"/>
        <v>0</v>
      </c>
      <c r="J1178" s="57">
        <f t="shared" si="318"/>
        <v>0</v>
      </c>
      <c r="K1178" s="57">
        <f t="shared" si="318"/>
        <v>0</v>
      </c>
      <c r="L1178" s="57">
        <f t="shared" si="318"/>
        <v>0</v>
      </c>
      <c r="M1178" s="57">
        <f t="shared" si="318"/>
        <v>0</v>
      </c>
      <c r="N1178" s="57">
        <f t="shared" si="318"/>
        <v>0</v>
      </c>
      <c r="O1178" s="63">
        <f t="shared" si="318"/>
        <v>0</v>
      </c>
      <c r="P1178" s="65">
        <f t="shared" si="278"/>
        <v>0</v>
      </c>
      <c r="Q1178" s="148">
        <f t="shared" si="313"/>
        <v>0</v>
      </c>
      <c r="S1178" s="65">
        <f t="shared" si="310"/>
        <v>0</v>
      </c>
      <c r="T1178" s="134"/>
    </row>
    <row r="1179" ht="24.75" customHeight="1" outlineLevel="1" spans="1:20">
      <c r="A1179" s="19"/>
      <c r="B1179" s="20">
        <v>5522100</v>
      </c>
      <c r="C1179" s="71" t="s">
        <v>1037</v>
      </c>
      <c r="D1179" s="57">
        <f t="shared" ref="D1179:O1179" si="319">+D1180+D1181</f>
        <v>0</v>
      </c>
      <c r="E1179" s="57">
        <f t="shared" si="319"/>
        <v>0</v>
      </c>
      <c r="F1179" s="57">
        <f t="shared" si="319"/>
        <v>0</v>
      </c>
      <c r="G1179" s="57">
        <f t="shared" si="319"/>
        <v>0</v>
      </c>
      <c r="H1179" s="57">
        <f t="shared" si="319"/>
        <v>0</v>
      </c>
      <c r="I1179" s="57">
        <f t="shared" si="319"/>
        <v>0</v>
      </c>
      <c r="J1179" s="57">
        <f t="shared" si="319"/>
        <v>0</v>
      </c>
      <c r="K1179" s="57">
        <f t="shared" si="319"/>
        <v>0</v>
      </c>
      <c r="L1179" s="57">
        <f t="shared" si="319"/>
        <v>0</v>
      </c>
      <c r="M1179" s="57">
        <f t="shared" si="319"/>
        <v>0</v>
      </c>
      <c r="N1179" s="57">
        <f t="shared" si="319"/>
        <v>0</v>
      </c>
      <c r="O1179" s="63">
        <f t="shared" si="319"/>
        <v>0</v>
      </c>
      <c r="P1179" s="65">
        <f t="shared" si="278"/>
        <v>0</v>
      </c>
      <c r="Q1179" s="148">
        <f t="shared" si="313"/>
        <v>0</v>
      </c>
      <c r="S1179" s="65">
        <f t="shared" si="310"/>
        <v>0</v>
      </c>
      <c r="T1179" s="134"/>
    </row>
    <row r="1180" ht="24.75" customHeight="1" outlineLevel="1" spans="1:20">
      <c r="A1180" s="19"/>
      <c r="B1180" s="20">
        <v>5522110</v>
      </c>
      <c r="C1180" s="71" t="s">
        <v>906</v>
      </c>
      <c r="D1180" s="57">
        <v>0</v>
      </c>
      <c r="E1180" s="57">
        <v>0</v>
      </c>
      <c r="F1180" s="57">
        <f>+ROUND(Q$1180+E1180,-2)</f>
        <v>0</v>
      </c>
      <c r="G1180" s="57">
        <f>+ROUND(Q$1180+F1180,-2)</f>
        <v>0</v>
      </c>
      <c r="H1180" s="57">
        <f>+ROUND(Q$1180+G1180,-2)</f>
        <v>0</v>
      </c>
      <c r="I1180" s="57">
        <f>+ROUND(Q$1180+H1180,-2)</f>
        <v>0</v>
      </c>
      <c r="J1180" s="57">
        <f>+ROUND(Q$1180+I1180,-2)</f>
        <v>0</v>
      </c>
      <c r="K1180" s="57">
        <f>+ROUND(Q$1180+J1180,-2)</f>
        <v>0</v>
      </c>
      <c r="L1180" s="57">
        <f>+ROUND(Q$1180+K1180,-2)</f>
        <v>0</v>
      </c>
      <c r="M1180" s="57">
        <f>+ROUND(Q$1180+L1180,-2)</f>
        <v>0</v>
      </c>
      <c r="N1180" s="57">
        <f>+ROUND(Q$1180+M1180,-2)</f>
        <v>0</v>
      </c>
      <c r="O1180" s="63">
        <f>+ROUND(Q$1180+N1180,-2)</f>
        <v>0</v>
      </c>
      <c r="P1180" s="65">
        <f t="shared" si="278"/>
        <v>0</v>
      </c>
      <c r="Q1180" s="148">
        <f t="shared" si="313"/>
        <v>0</v>
      </c>
      <c r="S1180" s="65">
        <f t="shared" si="310"/>
        <v>0</v>
      </c>
      <c r="T1180" s="134"/>
    </row>
    <row r="1181" ht="24.75" customHeight="1" outlineLevel="1" spans="1:20">
      <c r="A1181" s="19"/>
      <c r="B1181" s="20">
        <v>5522150</v>
      </c>
      <c r="C1181" s="71" t="s">
        <v>907</v>
      </c>
      <c r="D1181" s="57">
        <v>0</v>
      </c>
      <c r="E1181" s="57">
        <v>0</v>
      </c>
      <c r="F1181" s="57">
        <f>+ROUND(Q$1181+E1181,-2)</f>
        <v>0</v>
      </c>
      <c r="G1181" s="57">
        <f>+ROUND(Q$1181+F1181,-2)</f>
        <v>0</v>
      </c>
      <c r="H1181" s="57">
        <f>+ROUND(Q$1181+G1181,-2)</f>
        <v>0</v>
      </c>
      <c r="I1181" s="57">
        <f>+ROUND(Q$1181+H1181,-2)</f>
        <v>0</v>
      </c>
      <c r="J1181" s="57">
        <f>+ROUND(Q$1181+I1181,-2)</f>
        <v>0</v>
      </c>
      <c r="K1181" s="57">
        <f>+ROUND(Q$1181+J1181,-2)</f>
        <v>0</v>
      </c>
      <c r="L1181" s="57">
        <f>+ROUND(Q$1181+K1181,-2)</f>
        <v>0</v>
      </c>
      <c r="M1181" s="57">
        <f>+ROUND(Q$1181+L1181,-2)</f>
        <v>0</v>
      </c>
      <c r="N1181" s="57">
        <f>+ROUND(Q$1181+M1181,-2)</f>
        <v>0</v>
      </c>
      <c r="O1181" s="63">
        <f>+ROUND(Q$1181+N1181,-2)</f>
        <v>0</v>
      </c>
      <c r="P1181" s="65">
        <f t="shared" si="278"/>
        <v>0</v>
      </c>
      <c r="Q1181" s="148">
        <f t="shared" si="313"/>
        <v>0</v>
      </c>
      <c r="S1181" s="65">
        <f t="shared" si="310"/>
        <v>0</v>
      </c>
      <c r="T1181" s="134"/>
    </row>
    <row r="1182" ht="24.75" customHeight="1" outlineLevel="1" spans="1:20">
      <c r="A1182" s="19"/>
      <c r="B1182" s="20">
        <v>5522200</v>
      </c>
      <c r="C1182" s="71" t="s">
        <v>1039</v>
      </c>
      <c r="D1182" s="57">
        <v>0</v>
      </c>
      <c r="E1182" s="57">
        <v>0</v>
      </c>
      <c r="F1182" s="57">
        <f>+ROUND(Q$1182+E1182,-2)</f>
        <v>0</v>
      </c>
      <c r="G1182" s="57">
        <f>+ROUND(Q$1182+F1182,-2)</f>
        <v>0</v>
      </c>
      <c r="H1182" s="57">
        <f>+ROUND(Q$1182+G1182,-2)</f>
        <v>0</v>
      </c>
      <c r="I1182" s="57">
        <f>+ROUND(Q$1182+H1182,-2)</f>
        <v>0</v>
      </c>
      <c r="J1182" s="57">
        <f>+ROUND(Q$1182+I1182,-2)</f>
        <v>0</v>
      </c>
      <c r="K1182" s="57">
        <f>+ROUND(Q$1182+J1182,-2)</f>
        <v>0</v>
      </c>
      <c r="L1182" s="57">
        <f>+ROUND(Q$1182+K1182,-2)</f>
        <v>0</v>
      </c>
      <c r="M1182" s="57">
        <f>+ROUND(Q$1182+L1182,-2)</f>
        <v>0</v>
      </c>
      <c r="N1182" s="57">
        <f>+ROUND(Q$1182+M1182,-2)</f>
        <v>0</v>
      </c>
      <c r="O1182" s="63">
        <f>+ROUND(Q$1182+N1182,-2)</f>
        <v>0</v>
      </c>
      <c r="P1182" s="65">
        <f t="shared" si="278"/>
        <v>0</v>
      </c>
      <c r="Q1182" s="148">
        <f t="shared" si="313"/>
        <v>0</v>
      </c>
      <c r="S1182" s="65">
        <f t="shared" si="310"/>
        <v>0</v>
      </c>
      <c r="T1182" s="134"/>
    </row>
    <row r="1183" ht="24.75" customHeight="1" outlineLevel="1" spans="1:20">
      <c r="A1183" s="19"/>
      <c r="B1183" s="20">
        <v>5522300</v>
      </c>
      <c r="C1183" s="71" t="s">
        <v>1040</v>
      </c>
      <c r="D1183" s="57">
        <v>0</v>
      </c>
      <c r="E1183" s="57">
        <v>0</v>
      </c>
      <c r="F1183" s="57">
        <f>+ROUND(Q$1183+E1183,-2)</f>
        <v>0</v>
      </c>
      <c r="G1183" s="57">
        <f>+ROUND(Q$1183+F1183,-2)</f>
        <v>0</v>
      </c>
      <c r="H1183" s="57">
        <f>+ROUND(Q$1183+G1183,-2)</f>
        <v>0</v>
      </c>
      <c r="I1183" s="57">
        <f>+ROUND(Q$1183+H1183,-2)</f>
        <v>0</v>
      </c>
      <c r="J1183" s="57">
        <f>+ROUND(Q$1183+I1183,-2)</f>
        <v>0</v>
      </c>
      <c r="K1183" s="57">
        <f>+ROUND(Q$1183+J1183,-2)</f>
        <v>0</v>
      </c>
      <c r="L1183" s="57">
        <f>+ROUND(Q$1183+K1183,-2)</f>
        <v>0</v>
      </c>
      <c r="M1183" s="57">
        <f>+ROUND(Q$1183+L1183,-2)</f>
        <v>0</v>
      </c>
      <c r="N1183" s="57">
        <f>+ROUND(Q$1183+M1183,-2)</f>
        <v>0</v>
      </c>
      <c r="O1183" s="63">
        <f>+ROUND(Q$1183+N1183,-2)</f>
        <v>0</v>
      </c>
      <c r="P1183" s="65">
        <f t="shared" si="278"/>
        <v>0</v>
      </c>
      <c r="Q1183" s="148">
        <f t="shared" si="313"/>
        <v>0</v>
      </c>
      <c r="S1183" s="65">
        <f t="shared" si="310"/>
        <v>0</v>
      </c>
      <c r="T1183" s="134"/>
    </row>
    <row r="1184" ht="24.75" customHeight="1" outlineLevel="1" spans="1:20">
      <c r="A1184" s="19"/>
      <c r="B1184" s="20">
        <v>5522400</v>
      </c>
      <c r="C1184" s="71" t="s">
        <v>1041</v>
      </c>
      <c r="D1184" s="57">
        <v>0</v>
      </c>
      <c r="E1184" s="57">
        <v>0</v>
      </c>
      <c r="F1184" s="57">
        <f>+ROUND(Q$1184+E1184,-2)</f>
        <v>0</v>
      </c>
      <c r="G1184" s="57">
        <f>+ROUND(Q$1184+F1184,-2)</f>
        <v>0</v>
      </c>
      <c r="H1184" s="57">
        <f>+ROUND(Q$1184+G1184,-2)</f>
        <v>0</v>
      </c>
      <c r="I1184" s="57">
        <f>+ROUND(Q$1184+H1184,-2)</f>
        <v>0</v>
      </c>
      <c r="J1184" s="57">
        <f>+ROUND(Q$1184+I1184,-2)</f>
        <v>0</v>
      </c>
      <c r="K1184" s="57">
        <f>+ROUND(Q$1184+J1184,-2)</f>
        <v>0</v>
      </c>
      <c r="L1184" s="57">
        <f>+ROUND(Q$1184+K1184,-2)</f>
        <v>0</v>
      </c>
      <c r="M1184" s="57">
        <f>+ROUND(Q$1184+L1184,-2)</f>
        <v>0</v>
      </c>
      <c r="N1184" s="57">
        <f>+ROUND(Q$1184+M1184,-2)</f>
        <v>0</v>
      </c>
      <c r="O1184" s="63">
        <f>+ROUND(Q$1184+N1184,-2)</f>
        <v>0</v>
      </c>
      <c r="P1184" s="65">
        <f t="shared" si="278"/>
        <v>0</v>
      </c>
      <c r="Q1184" s="148">
        <f t="shared" si="313"/>
        <v>0</v>
      </c>
      <c r="S1184" s="65">
        <f t="shared" si="310"/>
        <v>0</v>
      </c>
      <c r="T1184" s="134"/>
    </row>
    <row r="1185" ht="24.75" customHeight="1" outlineLevel="1" spans="1:20">
      <c r="A1185" s="19"/>
      <c r="B1185" s="20">
        <v>5530000</v>
      </c>
      <c r="C1185" s="71" t="s">
        <v>915</v>
      </c>
      <c r="D1185" s="57">
        <f t="shared" ref="D1185:O1185" si="320">+D1186+D1187+SUM(D1191:D1193)</f>
        <v>0</v>
      </c>
      <c r="E1185" s="57">
        <f t="shared" si="320"/>
        <v>0</v>
      </c>
      <c r="F1185" s="57">
        <f t="shared" si="320"/>
        <v>0</v>
      </c>
      <c r="G1185" s="57">
        <f t="shared" si="320"/>
        <v>0</v>
      </c>
      <c r="H1185" s="57">
        <f t="shared" si="320"/>
        <v>0</v>
      </c>
      <c r="I1185" s="57">
        <f t="shared" si="320"/>
        <v>0</v>
      </c>
      <c r="J1185" s="57">
        <f t="shared" si="320"/>
        <v>0</v>
      </c>
      <c r="K1185" s="57">
        <f t="shared" si="320"/>
        <v>0</v>
      </c>
      <c r="L1185" s="57">
        <f t="shared" si="320"/>
        <v>0</v>
      </c>
      <c r="M1185" s="57">
        <f t="shared" si="320"/>
        <v>0</v>
      </c>
      <c r="N1185" s="57">
        <f t="shared" si="320"/>
        <v>0</v>
      </c>
      <c r="O1185" s="63">
        <f t="shared" si="320"/>
        <v>0</v>
      </c>
      <c r="P1185" s="65">
        <f t="shared" si="278"/>
        <v>0</v>
      </c>
      <c r="Q1185" s="148">
        <f t="shared" si="313"/>
        <v>0</v>
      </c>
      <c r="S1185" s="65">
        <f t="shared" si="310"/>
        <v>0</v>
      </c>
      <c r="T1185" s="134"/>
    </row>
    <row r="1186" ht="24.75" customHeight="1" outlineLevel="1" spans="1:20">
      <c r="A1186" s="19"/>
      <c r="B1186" s="20">
        <v>5531000</v>
      </c>
      <c r="C1186" s="71" t="s">
        <v>1044</v>
      </c>
      <c r="D1186" s="57">
        <v>0</v>
      </c>
      <c r="E1186" s="57">
        <v>0</v>
      </c>
      <c r="F1186" s="57">
        <f>+ROUND(Q$1186+E1186,-2)</f>
        <v>0</v>
      </c>
      <c r="G1186" s="57">
        <f>+ROUND(Q$1186+F1186,-2)</f>
        <v>0</v>
      </c>
      <c r="H1186" s="57">
        <f>+ROUND(Q$1186+G1186,-2)</f>
        <v>0</v>
      </c>
      <c r="I1186" s="57">
        <f>+ROUND(Q$1186+H1186,-2)</f>
        <v>0</v>
      </c>
      <c r="J1186" s="57">
        <f>+ROUND(Q$1186+I1186,-2)</f>
        <v>0</v>
      </c>
      <c r="K1186" s="57">
        <f>+ROUND(Q$1186+J1186,-2)</f>
        <v>0</v>
      </c>
      <c r="L1186" s="57">
        <f>+ROUND(Q$1186+K1186,-2)</f>
        <v>0</v>
      </c>
      <c r="M1186" s="57">
        <f>+ROUND(Q$1186+L1186,-2)</f>
        <v>0</v>
      </c>
      <c r="N1186" s="57">
        <f>+ROUND(Q$1186+M1186,-2)</f>
        <v>0</v>
      </c>
      <c r="O1186" s="63">
        <f>+ROUND(Q$1186+N1186,-2)</f>
        <v>0</v>
      </c>
      <c r="P1186" s="65">
        <f t="shared" si="278"/>
        <v>0</v>
      </c>
      <c r="Q1186" s="148">
        <f t="shared" si="313"/>
        <v>0</v>
      </c>
      <c r="S1186" s="65">
        <f t="shared" si="310"/>
        <v>0</v>
      </c>
      <c r="T1186" s="134"/>
    </row>
    <row r="1187" ht="24.75" customHeight="1" outlineLevel="1" spans="1:20">
      <c r="A1187" s="19"/>
      <c r="B1187" s="20">
        <v>5532000</v>
      </c>
      <c r="C1187" s="71" t="s">
        <v>1045</v>
      </c>
      <c r="D1187" s="57">
        <f t="shared" ref="D1187:O1187" si="321">+D1188+SUM(D1191:D1193)</f>
        <v>0</v>
      </c>
      <c r="E1187" s="57">
        <f t="shared" si="321"/>
        <v>0</v>
      </c>
      <c r="F1187" s="57">
        <f t="shared" si="321"/>
        <v>0</v>
      </c>
      <c r="G1187" s="57">
        <f t="shared" si="321"/>
        <v>0</v>
      </c>
      <c r="H1187" s="57">
        <f t="shared" si="321"/>
        <v>0</v>
      </c>
      <c r="I1187" s="57">
        <f t="shared" si="321"/>
        <v>0</v>
      </c>
      <c r="J1187" s="57">
        <f t="shared" si="321"/>
        <v>0</v>
      </c>
      <c r="K1187" s="57">
        <f t="shared" si="321"/>
        <v>0</v>
      </c>
      <c r="L1187" s="57">
        <f t="shared" si="321"/>
        <v>0</v>
      </c>
      <c r="M1187" s="57">
        <f t="shared" si="321"/>
        <v>0</v>
      </c>
      <c r="N1187" s="57">
        <f t="shared" si="321"/>
        <v>0</v>
      </c>
      <c r="O1187" s="63">
        <f t="shared" si="321"/>
        <v>0</v>
      </c>
      <c r="P1187" s="65">
        <f t="shared" si="278"/>
        <v>0</v>
      </c>
      <c r="Q1187" s="148">
        <f t="shared" si="313"/>
        <v>0</v>
      </c>
      <c r="S1187" s="65">
        <f t="shared" si="310"/>
        <v>0</v>
      </c>
      <c r="T1187" s="134"/>
    </row>
    <row r="1188" ht="24.75" customHeight="1" outlineLevel="1" spans="1:20">
      <c r="A1188" s="19"/>
      <c r="B1188" s="20">
        <v>5532100</v>
      </c>
      <c r="C1188" s="71" t="s">
        <v>1046</v>
      </c>
      <c r="D1188" s="57">
        <f t="shared" ref="D1188:O1188" si="322">+D1189+D1190</f>
        <v>0</v>
      </c>
      <c r="E1188" s="57">
        <f t="shared" si="322"/>
        <v>0</v>
      </c>
      <c r="F1188" s="57">
        <f t="shared" si="322"/>
        <v>0</v>
      </c>
      <c r="G1188" s="57">
        <f t="shared" si="322"/>
        <v>0</v>
      </c>
      <c r="H1188" s="57">
        <f t="shared" si="322"/>
        <v>0</v>
      </c>
      <c r="I1188" s="57">
        <f t="shared" si="322"/>
        <v>0</v>
      </c>
      <c r="J1188" s="57">
        <f t="shared" si="322"/>
        <v>0</v>
      </c>
      <c r="K1188" s="57">
        <f t="shared" si="322"/>
        <v>0</v>
      </c>
      <c r="L1188" s="57">
        <f t="shared" si="322"/>
        <v>0</v>
      </c>
      <c r="M1188" s="57">
        <f t="shared" si="322"/>
        <v>0</v>
      </c>
      <c r="N1188" s="57">
        <f t="shared" si="322"/>
        <v>0</v>
      </c>
      <c r="O1188" s="63">
        <f t="shared" si="322"/>
        <v>0</v>
      </c>
      <c r="P1188" s="65">
        <f t="shared" si="278"/>
        <v>0</v>
      </c>
      <c r="Q1188" s="148">
        <f t="shared" si="313"/>
        <v>0</v>
      </c>
      <c r="S1188" s="65">
        <f t="shared" si="310"/>
        <v>0</v>
      </c>
      <c r="T1188" s="134"/>
    </row>
    <row r="1189" ht="24.75" customHeight="1" outlineLevel="1" spans="1:20">
      <c r="A1189" s="19"/>
      <c r="B1189" s="20">
        <v>5532110</v>
      </c>
      <c r="C1189" s="71" t="s">
        <v>906</v>
      </c>
      <c r="D1189" s="57">
        <v>0</v>
      </c>
      <c r="E1189" s="57">
        <v>0</v>
      </c>
      <c r="F1189" s="57">
        <f>+ROUND(Q$1189+E1189,-2)</f>
        <v>0</v>
      </c>
      <c r="G1189" s="57">
        <f>+ROUND(Q$1189+F1189,-2)</f>
        <v>0</v>
      </c>
      <c r="H1189" s="57">
        <f>+ROUND(Q$1189+G1189,-2)</f>
        <v>0</v>
      </c>
      <c r="I1189" s="57">
        <f>+ROUND(Q$1189+H1189,-2)</f>
        <v>0</v>
      </c>
      <c r="J1189" s="57">
        <f>+ROUND(Q$1189+I1189,-2)</f>
        <v>0</v>
      </c>
      <c r="K1189" s="57">
        <f>+ROUND(Q$1189+J1189,-2)</f>
        <v>0</v>
      </c>
      <c r="L1189" s="57">
        <f>+ROUND(Q$1189+K1189,-2)</f>
        <v>0</v>
      </c>
      <c r="M1189" s="57">
        <f>+ROUND(Q$1189+L1189,-2)</f>
        <v>0</v>
      </c>
      <c r="N1189" s="57">
        <f>+ROUND(Q$1189+M1189,-2)</f>
        <v>0</v>
      </c>
      <c r="O1189" s="63">
        <f>+ROUND(Q$1189+N1189,-2)</f>
        <v>0</v>
      </c>
      <c r="P1189" s="65">
        <f t="shared" si="278"/>
        <v>0</v>
      </c>
      <c r="Q1189" s="148">
        <f t="shared" si="313"/>
        <v>0</v>
      </c>
      <c r="S1189" s="65">
        <f t="shared" si="310"/>
        <v>0</v>
      </c>
      <c r="T1189" s="134"/>
    </row>
    <row r="1190" ht="24.75" customHeight="1" outlineLevel="1" spans="1:20">
      <c r="A1190" s="19"/>
      <c r="B1190" s="20">
        <v>5532150</v>
      </c>
      <c r="C1190" s="71" t="s">
        <v>907</v>
      </c>
      <c r="D1190" s="57">
        <v>0</v>
      </c>
      <c r="E1190" s="57">
        <v>0</v>
      </c>
      <c r="F1190" s="57">
        <f>+ROUND(Q$1190+E1190,-2)</f>
        <v>0</v>
      </c>
      <c r="G1190" s="57">
        <f>+ROUND(Q$1190+F1190,-2)</f>
        <v>0</v>
      </c>
      <c r="H1190" s="57">
        <f>+ROUND(Q$1190+G1190,-2)</f>
        <v>0</v>
      </c>
      <c r="I1190" s="57">
        <f>+ROUND(Q$1190+H1190,-2)</f>
        <v>0</v>
      </c>
      <c r="J1190" s="57">
        <f>+ROUND(Q$1190+I1190,-2)</f>
        <v>0</v>
      </c>
      <c r="K1190" s="57">
        <f>+ROUND(Q$1190+J1190,-2)</f>
        <v>0</v>
      </c>
      <c r="L1190" s="57">
        <f>+ROUND(Q$1190+K1190,-2)</f>
        <v>0</v>
      </c>
      <c r="M1190" s="57">
        <f>+ROUND(Q$1190+L1190,-2)</f>
        <v>0</v>
      </c>
      <c r="N1190" s="57">
        <f>+ROUND(Q$1190+M1190,-2)</f>
        <v>0</v>
      </c>
      <c r="O1190" s="63">
        <f>+ROUND(Q$1190+N1190,-2)</f>
        <v>0</v>
      </c>
      <c r="P1190" s="65">
        <f t="shared" si="278"/>
        <v>0</v>
      </c>
      <c r="Q1190" s="148">
        <f t="shared" si="313"/>
        <v>0</v>
      </c>
      <c r="S1190" s="65">
        <f t="shared" si="310"/>
        <v>0</v>
      </c>
      <c r="T1190" s="134"/>
    </row>
    <row r="1191" ht="24.75" customHeight="1" outlineLevel="1" spans="1:20">
      <c r="A1191" s="19"/>
      <c r="B1191" s="20">
        <v>5532200</v>
      </c>
      <c r="C1191" s="71" t="s">
        <v>1039</v>
      </c>
      <c r="D1191" s="57">
        <v>0</v>
      </c>
      <c r="E1191" s="57">
        <v>0</v>
      </c>
      <c r="F1191" s="57">
        <f>+ROUND(Q$1191+E1191,-2)</f>
        <v>0</v>
      </c>
      <c r="G1191" s="57">
        <f>+ROUND(Q$1191+F1191,-2)</f>
        <v>0</v>
      </c>
      <c r="H1191" s="57">
        <f>+ROUND(Q$1191+G1191,-2)</f>
        <v>0</v>
      </c>
      <c r="I1191" s="57">
        <f>+ROUND(Q$1191+H1191,-2)</f>
        <v>0</v>
      </c>
      <c r="J1191" s="57">
        <f>+ROUND(Q$1191+I1191,-2)</f>
        <v>0</v>
      </c>
      <c r="K1191" s="57">
        <f>+ROUND(Q$1191+J1191,-2)</f>
        <v>0</v>
      </c>
      <c r="L1191" s="57">
        <f>+ROUND(Q$1191+K1191,-2)</f>
        <v>0</v>
      </c>
      <c r="M1191" s="57">
        <f>+ROUND(Q$1191+L1191,-2)</f>
        <v>0</v>
      </c>
      <c r="N1191" s="57">
        <f>+ROUND(Q$1191+M1191,-2)</f>
        <v>0</v>
      </c>
      <c r="O1191" s="63">
        <f>+ROUND(Q$1191+N1191,-2)</f>
        <v>0</v>
      </c>
      <c r="P1191" s="65">
        <f t="shared" si="278"/>
        <v>0</v>
      </c>
      <c r="Q1191" s="148">
        <f t="shared" si="313"/>
        <v>0</v>
      </c>
      <c r="S1191" s="65">
        <f t="shared" si="310"/>
        <v>0</v>
      </c>
      <c r="T1191" s="134"/>
    </row>
    <row r="1192" ht="24.75" customHeight="1" outlineLevel="1" spans="1:20">
      <c r="A1192" s="19"/>
      <c r="B1192" s="20">
        <v>5532300</v>
      </c>
      <c r="C1192" s="71" t="s">
        <v>1040</v>
      </c>
      <c r="D1192" s="57">
        <v>0</v>
      </c>
      <c r="E1192" s="57">
        <v>0</v>
      </c>
      <c r="F1192" s="57">
        <f>+ROUND(Q$1192+E1192,-2)</f>
        <v>0</v>
      </c>
      <c r="G1192" s="57">
        <f>+ROUND(Q$1192+F1192,-2)</f>
        <v>0</v>
      </c>
      <c r="H1192" s="57">
        <f>+ROUND(Q$1192+G1192,-2)</f>
        <v>0</v>
      </c>
      <c r="I1192" s="57">
        <f>+ROUND(Q$1192+H1192,-2)</f>
        <v>0</v>
      </c>
      <c r="J1192" s="57">
        <f>+ROUND(Q$1192+I1192,-2)</f>
        <v>0</v>
      </c>
      <c r="K1192" s="57">
        <f>+ROUND(Q$1192+J1192,-2)</f>
        <v>0</v>
      </c>
      <c r="L1192" s="57">
        <f>+ROUND(Q$1192+K1192,-2)</f>
        <v>0</v>
      </c>
      <c r="M1192" s="57">
        <f>+ROUND(Q$1192+L1192,-2)</f>
        <v>0</v>
      </c>
      <c r="N1192" s="57">
        <f>+ROUND(Q$1192+M1192,-2)</f>
        <v>0</v>
      </c>
      <c r="O1192" s="63">
        <f>+ROUND(Q$1192+N1192,-2)</f>
        <v>0</v>
      </c>
      <c r="P1192" s="65">
        <f t="shared" si="278"/>
        <v>0</v>
      </c>
      <c r="Q1192" s="148">
        <f t="shared" si="313"/>
        <v>0</v>
      </c>
      <c r="S1192" s="65">
        <f t="shared" si="310"/>
        <v>0</v>
      </c>
      <c r="T1192" s="134"/>
    </row>
    <row r="1193" ht="24.75" customHeight="1" outlineLevel="1" spans="1:20">
      <c r="A1193" s="19"/>
      <c r="B1193" s="20">
        <v>5532400</v>
      </c>
      <c r="C1193" s="71" t="s">
        <v>1041</v>
      </c>
      <c r="D1193" s="57">
        <v>0</v>
      </c>
      <c r="E1193" s="57">
        <v>0</v>
      </c>
      <c r="F1193" s="57">
        <f>+ROUND(Q$1193+E1193,-2)</f>
        <v>0</v>
      </c>
      <c r="G1193" s="57">
        <f>+ROUND(Q$1193+F1193,-2)</f>
        <v>0</v>
      </c>
      <c r="H1193" s="57">
        <f>+ROUND(Q$1193+G1193,-2)</f>
        <v>0</v>
      </c>
      <c r="I1193" s="57">
        <f>+ROUND(Q$1193+H1193,-2)</f>
        <v>0</v>
      </c>
      <c r="J1193" s="57">
        <f>+ROUND(Q$1193+I1193,-2)</f>
        <v>0</v>
      </c>
      <c r="K1193" s="57">
        <f>+ROUND(Q$1193+J1193,-2)</f>
        <v>0</v>
      </c>
      <c r="L1193" s="57">
        <f>+ROUND(Q$1193+K1193,-2)</f>
        <v>0</v>
      </c>
      <c r="M1193" s="57">
        <f>+ROUND(Q$1193+L1193,-2)</f>
        <v>0</v>
      </c>
      <c r="N1193" s="57">
        <f>+ROUND(Q$1193+M1193,-2)</f>
        <v>0</v>
      </c>
      <c r="O1193" s="63">
        <f>+ROUND(Q$1193+N1193,-2)</f>
        <v>0</v>
      </c>
      <c r="P1193" s="65">
        <f t="shared" si="278"/>
        <v>0</v>
      </c>
      <c r="Q1193" s="148">
        <f t="shared" si="313"/>
        <v>0</v>
      </c>
      <c r="S1193" s="65">
        <f t="shared" si="310"/>
        <v>0</v>
      </c>
      <c r="T1193" s="134"/>
    </row>
    <row r="1194" ht="24.75" customHeight="1" outlineLevel="1" spans="1:20">
      <c r="A1194" s="19"/>
      <c r="B1194" s="20">
        <v>5540000</v>
      </c>
      <c r="C1194" s="71" t="s">
        <v>1047</v>
      </c>
      <c r="D1194" s="57">
        <v>0</v>
      </c>
      <c r="E1194" s="57">
        <v>0</v>
      </c>
      <c r="F1194" s="57">
        <f>+ROUND(Q$1194+E1194,-2)</f>
        <v>0</v>
      </c>
      <c r="G1194" s="57">
        <f>+ROUND(Q$1194+F1194,-2)</f>
        <v>0</v>
      </c>
      <c r="H1194" s="57">
        <f>+ROUND(Q$1194+G1194,-2)</f>
        <v>0</v>
      </c>
      <c r="I1194" s="57">
        <f>+ROUND(Q$1194+H1194,-2)</f>
        <v>0</v>
      </c>
      <c r="J1194" s="57">
        <f>+ROUND(Q$1194+I1194,-2)</f>
        <v>0</v>
      </c>
      <c r="K1194" s="57">
        <f>+ROUND(Q$1194+J1194,-2)</f>
        <v>0</v>
      </c>
      <c r="L1194" s="57">
        <f>+ROUND(Q$1194+K1194,-2)</f>
        <v>0</v>
      </c>
      <c r="M1194" s="57">
        <f>+ROUND(Q$1194+L1194,-2)</f>
        <v>0</v>
      </c>
      <c r="N1194" s="57">
        <f>+ROUND(Q$1194+M1194,-2)</f>
        <v>0</v>
      </c>
      <c r="O1194" s="63">
        <f>+ROUND(Q$1194+N1194,-2)</f>
        <v>0</v>
      </c>
      <c r="P1194" s="65">
        <f t="shared" si="278"/>
        <v>0</v>
      </c>
      <c r="Q1194" s="148">
        <f t="shared" si="313"/>
        <v>0</v>
      </c>
      <c r="S1194" s="65">
        <f t="shared" si="310"/>
        <v>0</v>
      </c>
      <c r="T1194" s="134"/>
    </row>
    <row r="1195" ht="24.75" customHeight="1" outlineLevel="1" spans="1:20">
      <c r="A1195" s="19"/>
      <c r="B1195" s="20">
        <v>5550000</v>
      </c>
      <c r="C1195" s="71" t="s">
        <v>1048</v>
      </c>
      <c r="D1195" s="57">
        <f t="shared" ref="D1195:O1195" si="323">+D1196+D1203</f>
        <v>0</v>
      </c>
      <c r="E1195" s="57">
        <f t="shared" si="323"/>
        <v>0</v>
      </c>
      <c r="F1195" s="57">
        <f t="shared" si="323"/>
        <v>0</v>
      </c>
      <c r="G1195" s="57">
        <f t="shared" si="323"/>
        <v>0</v>
      </c>
      <c r="H1195" s="57">
        <f t="shared" si="323"/>
        <v>0</v>
      </c>
      <c r="I1195" s="57">
        <f t="shared" si="323"/>
        <v>0</v>
      </c>
      <c r="J1195" s="57">
        <f t="shared" si="323"/>
        <v>0</v>
      </c>
      <c r="K1195" s="57">
        <f t="shared" si="323"/>
        <v>0</v>
      </c>
      <c r="L1195" s="57">
        <f t="shared" si="323"/>
        <v>0</v>
      </c>
      <c r="M1195" s="57">
        <f t="shared" si="323"/>
        <v>0</v>
      </c>
      <c r="N1195" s="57">
        <f t="shared" si="323"/>
        <v>0</v>
      </c>
      <c r="O1195" s="63">
        <f t="shared" si="323"/>
        <v>0</v>
      </c>
      <c r="P1195" s="65">
        <f t="shared" si="278"/>
        <v>0</v>
      </c>
      <c r="Q1195" s="148">
        <f t="shared" si="313"/>
        <v>0</v>
      </c>
      <c r="S1195" s="65">
        <f t="shared" si="310"/>
        <v>0</v>
      </c>
      <c r="T1195" s="134"/>
    </row>
    <row r="1196" ht="24.75" customHeight="1" outlineLevel="1" spans="1:20">
      <c r="A1196" s="19"/>
      <c r="B1196" s="20">
        <v>5551000</v>
      </c>
      <c r="C1196" s="71" t="s">
        <v>920</v>
      </c>
      <c r="D1196" s="57">
        <f t="shared" ref="D1196:O1196" si="324">+SUM(D1197:D1202)</f>
        <v>0</v>
      </c>
      <c r="E1196" s="57">
        <f t="shared" si="324"/>
        <v>0</v>
      </c>
      <c r="F1196" s="57">
        <f t="shared" si="324"/>
        <v>0</v>
      </c>
      <c r="G1196" s="57">
        <f t="shared" si="324"/>
        <v>0</v>
      </c>
      <c r="H1196" s="57">
        <f t="shared" si="324"/>
        <v>0</v>
      </c>
      <c r="I1196" s="57">
        <f t="shared" si="324"/>
        <v>0</v>
      </c>
      <c r="J1196" s="57">
        <f t="shared" si="324"/>
        <v>0</v>
      </c>
      <c r="K1196" s="57">
        <f t="shared" si="324"/>
        <v>0</v>
      </c>
      <c r="L1196" s="57">
        <f t="shared" si="324"/>
        <v>0</v>
      </c>
      <c r="M1196" s="57">
        <f t="shared" si="324"/>
        <v>0</v>
      </c>
      <c r="N1196" s="57">
        <f t="shared" si="324"/>
        <v>0</v>
      </c>
      <c r="O1196" s="63">
        <f t="shared" si="324"/>
        <v>0</v>
      </c>
      <c r="P1196" s="65">
        <f t="shared" si="278"/>
        <v>0</v>
      </c>
      <c r="Q1196" s="148">
        <f t="shared" si="313"/>
        <v>0</v>
      </c>
      <c r="S1196" s="65">
        <f t="shared" si="310"/>
        <v>0</v>
      </c>
      <c r="T1196" s="134"/>
    </row>
    <row r="1197" ht="24.75" customHeight="1" outlineLevel="1" spans="1:20">
      <c r="A1197" s="19">
        <v>52102</v>
      </c>
      <c r="B1197" s="20">
        <v>5551100</v>
      </c>
      <c r="C1197" s="71" t="s">
        <v>921</v>
      </c>
      <c r="D1197" s="57">
        <v>0</v>
      </c>
      <c r="E1197" s="57">
        <v>0</v>
      </c>
      <c r="F1197" s="57">
        <f>+ROUND(Q$1197+E1197,-2)</f>
        <v>0</v>
      </c>
      <c r="G1197" s="57">
        <f>+ROUND(Q$1197+F1197,-2)</f>
        <v>0</v>
      </c>
      <c r="H1197" s="57">
        <f>+ROUND(Q$1197+G1197,-2)</f>
        <v>0</v>
      </c>
      <c r="I1197" s="57">
        <f>+ROUND(Q$1197+H1197,-2)</f>
        <v>0</v>
      </c>
      <c r="J1197" s="57">
        <f>+ROUND(Q$1197+I1197,-2)</f>
        <v>0</v>
      </c>
      <c r="K1197" s="57">
        <f>+ROUND(Q$1197+J1197,-2)</f>
        <v>0</v>
      </c>
      <c r="L1197" s="57">
        <f>+ROUND(Q$1197+K1197,-2)</f>
        <v>0</v>
      </c>
      <c r="M1197" s="57">
        <f>+ROUND(Q$1197+L1197,-2)</f>
        <v>0</v>
      </c>
      <c r="N1197" s="57">
        <f>+ROUND(Q$1197+M1197,-2)</f>
        <v>0</v>
      </c>
      <c r="O1197" s="63">
        <f>+ROUND(Q$1197+N1197,-2)</f>
        <v>0</v>
      </c>
      <c r="P1197" s="65">
        <f t="shared" si="278"/>
        <v>0</v>
      </c>
      <c r="Q1197" s="148">
        <f t="shared" si="313"/>
        <v>0</v>
      </c>
      <c r="S1197" s="65">
        <f t="shared" si="310"/>
        <v>0</v>
      </c>
      <c r="T1197" s="134"/>
    </row>
    <row r="1198" ht="24.75" customHeight="1" outlineLevel="1" spans="1:20">
      <c r="A1198" s="19"/>
      <c r="B1198" s="20">
        <v>5551200</v>
      </c>
      <c r="C1198" s="71" t="s">
        <v>922</v>
      </c>
      <c r="D1198" s="57">
        <v>0</v>
      </c>
      <c r="E1198" s="57">
        <v>0</v>
      </c>
      <c r="F1198" s="57">
        <f>+ROUND(Q$1198+E1198,-2)</f>
        <v>0</v>
      </c>
      <c r="G1198" s="57">
        <f>+ROUND(Q$1198+F1198,-2)</f>
        <v>0</v>
      </c>
      <c r="H1198" s="57">
        <f>+ROUND(Q$1198+G1198,-2)</f>
        <v>0</v>
      </c>
      <c r="I1198" s="57">
        <f>+ROUND(Q$1198+H1198,-2)</f>
        <v>0</v>
      </c>
      <c r="J1198" s="57">
        <f>+ROUND(Q$1198+I1198,-2)</f>
        <v>0</v>
      </c>
      <c r="K1198" s="57">
        <f>+ROUND(Q$1198+J1198,-2)</f>
        <v>0</v>
      </c>
      <c r="L1198" s="57">
        <f>+ROUND(Q$1198+K1198,-2)</f>
        <v>0</v>
      </c>
      <c r="M1198" s="57">
        <f>+ROUND(Q$1198+L1198,-2)</f>
        <v>0</v>
      </c>
      <c r="N1198" s="57">
        <f>+ROUND(Q$1198+M1198,-2)</f>
        <v>0</v>
      </c>
      <c r="O1198" s="63">
        <f>+ROUND(Q$1198+N1198,-2)</f>
        <v>0</v>
      </c>
      <c r="P1198" s="65">
        <f t="shared" si="278"/>
        <v>0</v>
      </c>
      <c r="Q1198" s="148">
        <f t="shared" si="313"/>
        <v>0</v>
      </c>
      <c r="S1198" s="65">
        <f t="shared" si="310"/>
        <v>0</v>
      </c>
      <c r="T1198" s="134"/>
    </row>
    <row r="1199" ht="24.75" customHeight="1" outlineLevel="1" spans="1:20">
      <c r="A1199" s="19">
        <v>52103</v>
      </c>
      <c r="B1199" s="20">
        <v>5551300</v>
      </c>
      <c r="C1199" s="71" t="s">
        <v>923</v>
      </c>
      <c r="D1199" s="57">
        <v>0</v>
      </c>
      <c r="E1199" s="57">
        <v>0</v>
      </c>
      <c r="F1199" s="57">
        <f>+ROUND(Q$1199+E1199,-2)</f>
        <v>0</v>
      </c>
      <c r="G1199" s="57">
        <f>+ROUND(Q$1199+F1199,-2)</f>
        <v>0</v>
      </c>
      <c r="H1199" s="57">
        <f>+ROUND(Q$1199+G1199,-2)</f>
        <v>0</v>
      </c>
      <c r="I1199" s="57">
        <f>+ROUND(Q$1199+H1199,-2)</f>
        <v>0</v>
      </c>
      <c r="J1199" s="57">
        <f>+ROUND(Q$1199+I1199,-2)</f>
        <v>0</v>
      </c>
      <c r="K1199" s="57">
        <f>+ROUND(Q$1199+J1199,-2)</f>
        <v>0</v>
      </c>
      <c r="L1199" s="57">
        <f>+ROUND(Q$1199+K1199,-2)</f>
        <v>0</v>
      </c>
      <c r="M1199" s="57">
        <f>+ROUND(Q$1199+L1199,-2)</f>
        <v>0</v>
      </c>
      <c r="N1199" s="57">
        <f>+ROUND(Q$1199+M1199,-2)</f>
        <v>0</v>
      </c>
      <c r="O1199" s="63">
        <f>+ROUND(Q$1199+N1199,-2)</f>
        <v>0</v>
      </c>
      <c r="P1199" s="65">
        <f t="shared" si="278"/>
        <v>0</v>
      </c>
      <c r="Q1199" s="148">
        <f t="shared" si="313"/>
        <v>0</v>
      </c>
      <c r="S1199" s="65">
        <f t="shared" si="310"/>
        <v>0</v>
      </c>
      <c r="T1199" s="134"/>
    </row>
    <row r="1200" ht="24.75" customHeight="1" outlineLevel="1" spans="1:20">
      <c r="A1200" s="19">
        <v>52104</v>
      </c>
      <c r="B1200" s="20">
        <v>5551400</v>
      </c>
      <c r="C1200" s="71" t="s">
        <v>924</v>
      </c>
      <c r="D1200" s="57">
        <v>0</v>
      </c>
      <c r="E1200" s="57">
        <v>0</v>
      </c>
      <c r="F1200" s="57">
        <f>+ROUND(Q$1200+E1200,-2)</f>
        <v>0</v>
      </c>
      <c r="G1200" s="57">
        <f>+ROUND(Q$1200+F1200,-2)</f>
        <v>0</v>
      </c>
      <c r="H1200" s="57">
        <f>+ROUND(Q$1200+G1200,-2)</f>
        <v>0</v>
      </c>
      <c r="I1200" s="57">
        <f>+ROUND(Q$1200+H1200,-2)</f>
        <v>0</v>
      </c>
      <c r="J1200" s="57">
        <f>+ROUND(Q$1200+I1200,-2)</f>
        <v>0</v>
      </c>
      <c r="K1200" s="57">
        <f>+ROUND(Q$1200+J1200,-2)</f>
        <v>0</v>
      </c>
      <c r="L1200" s="57">
        <f>+ROUND(Q$1200+K1200,-2)</f>
        <v>0</v>
      </c>
      <c r="M1200" s="57">
        <f>+ROUND(Q$1200+L1200,-2)</f>
        <v>0</v>
      </c>
      <c r="N1200" s="57">
        <f>+ROUND(Q$1200+M1200,-2)</f>
        <v>0</v>
      </c>
      <c r="O1200" s="63">
        <f>+ROUND(Q$1200+N1200,-2)</f>
        <v>0</v>
      </c>
      <c r="P1200" s="65">
        <f t="shared" si="278"/>
        <v>0</v>
      </c>
      <c r="Q1200" s="148">
        <f t="shared" si="313"/>
        <v>0</v>
      </c>
      <c r="S1200" s="65">
        <f t="shared" si="310"/>
        <v>0</v>
      </c>
      <c r="T1200" s="134"/>
    </row>
    <row r="1201" ht="24.75" customHeight="1" outlineLevel="1" spans="1:20">
      <c r="A1201" s="19">
        <v>52101</v>
      </c>
      <c r="B1201" s="20">
        <v>5551500</v>
      </c>
      <c r="C1201" s="71" t="s">
        <v>925</v>
      </c>
      <c r="D1201" s="57">
        <v>0</v>
      </c>
      <c r="E1201" s="57">
        <v>0</v>
      </c>
      <c r="F1201" s="57">
        <f>+ROUND(Q$1201+E1201,-2)</f>
        <v>0</v>
      </c>
      <c r="G1201" s="57">
        <f>+ROUND(Q$1201+F1201,-2)</f>
        <v>0</v>
      </c>
      <c r="H1201" s="57">
        <f>+ROUND(Q$1201+G1201,-2)</f>
        <v>0</v>
      </c>
      <c r="I1201" s="57">
        <f>+ROUND(Q$1201+H1201,-2)</f>
        <v>0</v>
      </c>
      <c r="J1201" s="57">
        <f>+ROUND(Q$1201+I1201,-2)</f>
        <v>0</v>
      </c>
      <c r="K1201" s="57">
        <f>+ROUND(Q$1201+J1201,-2)</f>
        <v>0</v>
      </c>
      <c r="L1201" s="57">
        <f>+ROUND(Q$1201+K1201,-2)</f>
        <v>0</v>
      </c>
      <c r="M1201" s="57">
        <f>+ROUND(Q$1201+L1201,-2)</f>
        <v>0</v>
      </c>
      <c r="N1201" s="57">
        <f>+ROUND(Q$1201+M1201,-2)</f>
        <v>0</v>
      </c>
      <c r="O1201" s="63">
        <f>+ROUND(Q$1201+N1201,-2)</f>
        <v>0</v>
      </c>
      <c r="P1201" s="65">
        <f t="shared" si="278"/>
        <v>0</v>
      </c>
      <c r="Q1201" s="148">
        <f t="shared" si="313"/>
        <v>0</v>
      </c>
      <c r="S1201" s="65">
        <f t="shared" si="310"/>
        <v>0</v>
      </c>
      <c r="T1201" s="134"/>
    </row>
    <row r="1202" ht="24.75" customHeight="1" outlineLevel="1" spans="1:20">
      <c r="A1202" s="19">
        <v>52109</v>
      </c>
      <c r="B1202" s="20">
        <v>5551900</v>
      </c>
      <c r="C1202" s="71" t="s">
        <v>926</v>
      </c>
      <c r="D1202" s="57">
        <v>0</v>
      </c>
      <c r="E1202" s="57">
        <v>0</v>
      </c>
      <c r="F1202" s="57">
        <f>+ROUND(Q$1202+E1202,-2)</f>
        <v>0</v>
      </c>
      <c r="G1202" s="57">
        <f>+ROUND(Q$1202+F1202,-2)</f>
        <v>0</v>
      </c>
      <c r="H1202" s="57">
        <f>+ROUND(Q$1202+G1202,-2)</f>
        <v>0</v>
      </c>
      <c r="I1202" s="57">
        <f>+ROUND(Q$1202+H1202,-2)</f>
        <v>0</v>
      </c>
      <c r="J1202" s="57">
        <f>+ROUND(Q$1202+I1202,-2)</f>
        <v>0</v>
      </c>
      <c r="K1202" s="57">
        <f>+ROUND(Q$1202+J1202,-2)</f>
        <v>0</v>
      </c>
      <c r="L1202" s="57">
        <f>+ROUND(Q$1202+K1202,-2)</f>
        <v>0</v>
      </c>
      <c r="M1202" s="57">
        <f>+ROUND(Q$1202+L1202,-2)</f>
        <v>0</v>
      </c>
      <c r="N1202" s="57">
        <f>+ROUND(Q$1202+M1202,-2)</f>
        <v>0</v>
      </c>
      <c r="O1202" s="63">
        <f>+ROUND(Q$1202+N1202,-2)</f>
        <v>0</v>
      </c>
      <c r="P1202" s="65">
        <f t="shared" si="278"/>
        <v>0</v>
      </c>
      <c r="Q1202" s="148">
        <f t="shared" si="313"/>
        <v>0</v>
      </c>
      <c r="S1202" s="65">
        <f t="shared" si="310"/>
        <v>0</v>
      </c>
      <c r="T1202" s="134"/>
    </row>
    <row r="1203" ht="24.75" customHeight="1" outlineLevel="1" spans="1:20">
      <c r="A1203" s="19"/>
      <c r="B1203" s="20">
        <v>5552000</v>
      </c>
      <c r="C1203" s="71" t="s">
        <v>1049</v>
      </c>
      <c r="D1203" s="57">
        <f t="shared" ref="D1203:O1203" si="325">+SUM(D1204:D1209)</f>
        <v>0</v>
      </c>
      <c r="E1203" s="57">
        <f t="shared" si="325"/>
        <v>0</v>
      </c>
      <c r="F1203" s="57">
        <f t="shared" si="325"/>
        <v>0</v>
      </c>
      <c r="G1203" s="57">
        <f t="shared" si="325"/>
        <v>0</v>
      </c>
      <c r="H1203" s="57">
        <f t="shared" si="325"/>
        <v>0</v>
      </c>
      <c r="I1203" s="57">
        <f t="shared" si="325"/>
        <v>0</v>
      </c>
      <c r="J1203" s="57">
        <f t="shared" si="325"/>
        <v>0</v>
      </c>
      <c r="K1203" s="57">
        <f t="shared" si="325"/>
        <v>0</v>
      </c>
      <c r="L1203" s="57">
        <f t="shared" si="325"/>
        <v>0</v>
      </c>
      <c r="M1203" s="57">
        <f t="shared" si="325"/>
        <v>0</v>
      </c>
      <c r="N1203" s="57">
        <f t="shared" si="325"/>
        <v>0</v>
      </c>
      <c r="O1203" s="63">
        <f t="shared" si="325"/>
        <v>0</v>
      </c>
      <c r="P1203" s="65">
        <f t="shared" si="278"/>
        <v>0</v>
      </c>
      <c r="Q1203" s="148">
        <f t="shared" si="313"/>
        <v>0</v>
      </c>
      <c r="S1203" s="65">
        <f t="shared" si="310"/>
        <v>0</v>
      </c>
      <c r="T1203" s="134"/>
    </row>
    <row r="1204" ht="24.75" customHeight="1" outlineLevel="1" spans="1:20">
      <c r="A1204" s="19">
        <v>52202</v>
      </c>
      <c r="B1204" s="20">
        <v>5552100</v>
      </c>
      <c r="C1204" s="71" t="s">
        <v>928</v>
      </c>
      <c r="D1204" s="57">
        <v>0</v>
      </c>
      <c r="E1204" s="57">
        <v>0</v>
      </c>
      <c r="F1204" s="57">
        <f>+ROUND(Q$1204+E1204,-2)</f>
        <v>0</v>
      </c>
      <c r="G1204" s="57">
        <f>+ROUND(Q$1204+F1204,-2)</f>
        <v>0</v>
      </c>
      <c r="H1204" s="57">
        <f>+ROUND(Q$1204+G1204,-2)</f>
        <v>0</v>
      </c>
      <c r="I1204" s="57">
        <f>+ROUND(Q$1204+H1204,-2)</f>
        <v>0</v>
      </c>
      <c r="J1204" s="57">
        <f>+ROUND(Q$1204+I1204,-2)</f>
        <v>0</v>
      </c>
      <c r="K1204" s="57">
        <f>+ROUND(Q$1204+J1204,-2)</f>
        <v>0</v>
      </c>
      <c r="L1204" s="57">
        <f>+ROUND(Q$1204+K1204,-2)</f>
        <v>0</v>
      </c>
      <c r="M1204" s="57">
        <f>+ROUND(Q$1204+L1204,-2)</f>
        <v>0</v>
      </c>
      <c r="N1204" s="57">
        <f>+ROUND(Q$1204+M1204,-2)</f>
        <v>0</v>
      </c>
      <c r="O1204" s="63">
        <f>+ROUND(Q$1204+N1204,-2)</f>
        <v>0</v>
      </c>
      <c r="P1204" s="65">
        <f t="shared" si="278"/>
        <v>0</v>
      </c>
      <c r="Q1204" s="148">
        <f t="shared" si="313"/>
        <v>0</v>
      </c>
      <c r="S1204" s="65">
        <f t="shared" si="310"/>
        <v>0</v>
      </c>
      <c r="T1204" s="134"/>
    </row>
    <row r="1205" ht="24.75" customHeight="1" outlineLevel="1" spans="1:20">
      <c r="A1205" s="19"/>
      <c r="B1205" s="20">
        <v>5552200</v>
      </c>
      <c r="C1205" s="71" t="s">
        <v>929</v>
      </c>
      <c r="D1205" s="57">
        <v>0</v>
      </c>
      <c r="E1205" s="57">
        <v>0</v>
      </c>
      <c r="F1205" s="57">
        <f>+ROUND(Q$1205+E1205,-2)</f>
        <v>0</v>
      </c>
      <c r="G1205" s="57">
        <f>+ROUND(Q$1205+F1205,-2)</f>
        <v>0</v>
      </c>
      <c r="H1205" s="57">
        <f>+ROUND(Q$1205+G1205,-2)</f>
        <v>0</v>
      </c>
      <c r="I1205" s="57">
        <f>+ROUND(Q$1205+H1205,-2)</f>
        <v>0</v>
      </c>
      <c r="J1205" s="57">
        <f>+ROUND(Q$1205+I1205,-2)</f>
        <v>0</v>
      </c>
      <c r="K1205" s="57">
        <f>+ROUND(Q$1205+J1205,-2)</f>
        <v>0</v>
      </c>
      <c r="L1205" s="57">
        <f>+ROUND(Q$1205+K1205,-2)</f>
        <v>0</v>
      </c>
      <c r="M1205" s="57">
        <f>+ROUND(Q$1205+L1205,-2)</f>
        <v>0</v>
      </c>
      <c r="N1205" s="57">
        <f>+ROUND(Q$1205+M1205,-2)</f>
        <v>0</v>
      </c>
      <c r="O1205" s="63">
        <f>+ROUND(Q$1205+N1205,-2)</f>
        <v>0</v>
      </c>
      <c r="P1205" s="65">
        <f t="shared" si="278"/>
        <v>0</v>
      </c>
      <c r="Q1205" s="148">
        <f t="shared" si="313"/>
        <v>0</v>
      </c>
      <c r="S1205" s="65">
        <f t="shared" si="310"/>
        <v>0</v>
      </c>
      <c r="T1205" s="134"/>
    </row>
    <row r="1206" ht="24.75" customHeight="1" outlineLevel="1" spans="1:20">
      <c r="A1206" s="19">
        <v>52203</v>
      </c>
      <c r="B1206" s="20">
        <v>5552300</v>
      </c>
      <c r="C1206" s="71" t="s">
        <v>930</v>
      </c>
      <c r="D1206" s="57">
        <v>0</v>
      </c>
      <c r="E1206" s="57">
        <v>0</v>
      </c>
      <c r="F1206" s="57">
        <f>+ROUND(Q$1206+E1206,-2)</f>
        <v>0</v>
      </c>
      <c r="G1206" s="57">
        <f>+ROUND(Q$1206+F1206,-2)</f>
        <v>0</v>
      </c>
      <c r="H1206" s="57">
        <f>+ROUND(Q$1206+G1206,-2)</f>
        <v>0</v>
      </c>
      <c r="I1206" s="57">
        <f>+ROUND(Q$1206+H1206,-2)</f>
        <v>0</v>
      </c>
      <c r="J1206" s="57">
        <f>+ROUND(Q$1206+I1206,-2)</f>
        <v>0</v>
      </c>
      <c r="K1206" s="57">
        <f>+ROUND(Q$1206+J1206,-2)</f>
        <v>0</v>
      </c>
      <c r="L1206" s="57">
        <f>+ROUND(Q$1206+K1206,-2)</f>
        <v>0</v>
      </c>
      <c r="M1206" s="57">
        <f>+ROUND(Q$1206+L1206,-2)</f>
        <v>0</v>
      </c>
      <c r="N1206" s="57">
        <f>+ROUND(Q$1206+M1206,-2)</f>
        <v>0</v>
      </c>
      <c r="O1206" s="63">
        <f>+ROUND(Q$1206+N1206,-2)</f>
        <v>0</v>
      </c>
      <c r="P1206" s="65">
        <f t="shared" si="278"/>
        <v>0</v>
      </c>
      <c r="Q1206" s="148">
        <f t="shared" si="313"/>
        <v>0</v>
      </c>
      <c r="S1206" s="65">
        <f t="shared" si="310"/>
        <v>0</v>
      </c>
      <c r="T1206" s="134"/>
    </row>
    <row r="1207" ht="24.75" customHeight="1" outlineLevel="1" spans="1:20">
      <c r="A1207" s="19">
        <v>52204</v>
      </c>
      <c r="B1207" s="20">
        <v>5552400</v>
      </c>
      <c r="C1207" s="71" t="s">
        <v>931</v>
      </c>
      <c r="D1207" s="57">
        <v>0</v>
      </c>
      <c r="E1207" s="57">
        <v>0</v>
      </c>
      <c r="F1207" s="57">
        <f>+ROUND(Q$1207+E1207,-2)</f>
        <v>0</v>
      </c>
      <c r="G1207" s="57">
        <f>+ROUND(Q$1207+F1207,-2)</f>
        <v>0</v>
      </c>
      <c r="H1207" s="57">
        <f>+ROUND(Q$1207+G1207,-2)</f>
        <v>0</v>
      </c>
      <c r="I1207" s="57">
        <f>+ROUND(Q$1207+H1207,-2)</f>
        <v>0</v>
      </c>
      <c r="J1207" s="57">
        <f>+ROUND(Q$1207+I1207,-2)</f>
        <v>0</v>
      </c>
      <c r="K1207" s="57">
        <f>+ROUND(Q$1207+J1207,-2)</f>
        <v>0</v>
      </c>
      <c r="L1207" s="57">
        <f>+ROUND(Q$1207+K1207,-2)</f>
        <v>0</v>
      </c>
      <c r="M1207" s="57">
        <f>+ROUND(Q$1207+L1207,-2)</f>
        <v>0</v>
      </c>
      <c r="N1207" s="57">
        <f>+ROUND(Q$1207+M1207,-2)</f>
        <v>0</v>
      </c>
      <c r="O1207" s="63">
        <f>+ROUND(Q$1207+N1207,-2)</f>
        <v>0</v>
      </c>
      <c r="P1207" s="65">
        <f t="shared" si="278"/>
        <v>0</v>
      </c>
      <c r="Q1207" s="148">
        <f t="shared" si="313"/>
        <v>0</v>
      </c>
      <c r="S1207" s="65">
        <f t="shared" si="310"/>
        <v>0</v>
      </c>
      <c r="T1207" s="134"/>
    </row>
    <row r="1208" ht="24.75" customHeight="1" outlineLevel="1" spans="1:20">
      <c r="A1208" s="19">
        <v>52201</v>
      </c>
      <c r="B1208" s="20">
        <v>5552500</v>
      </c>
      <c r="C1208" s="71" t="s">
        <v>932</v>
      </c>
      <c r="D1208" s="57">
        <v>0</v>
      </c>
      <c r="E1208" s="57">
        <v>0</v>
      </c>
      <c r="F1208" s="57">
        <f>+ROUND(Q$1208+E1208,-2)</f>
        <v>0</v>
      </c>
      <c r="G1208" s="57">
        <f>+ROUND(Q$1208+F1208,-2)</f>
        <v>0</v>
      </c>
      <c r="H1208" s="57">
        <f>+ROUND(Q$1208+G1208,-2)</f>
        <v>0</v>
      </c>
      <c r="I1208" s="57">
        <f>+ROUND(Q$1208+H1208,-2)</f>
        <v>0</v>
      </c>
      <c r="J1208" s="57">
        <f>+ROUND(Q$1208+I1208,-2)</f>
        <v>0</v>
      </c>
      <c r="K1208" s="57">
        <f>+ROUND(Q$1208+J1208,-2)</f>
        <v>0</v>
      </c>
      <c r="L1208" s="57">
        <f>+ROUND(Q$1208+K1208,-2)</f>
        <v>0</v>
      </c>
      <c r="M1208" s="57">
        <f>+ROUND(Q$1208+L1208,-2)</f>
        <v>0</v>
      </c>
      <c r="N1208" s="57">
        <f>+ROUND(Q$1208+M1208,-2)</f>
        <v>0</v>
      </c>
      <c r="O1208" s="63">
        <f>+ROUND(Q$1208+N1208,-2)</f>
        <v>0</v>
      </c>
      <c r="P1208" s="65">
        <f t="shared" si="278"/>
        <v>0</v>
      </c>
      <c r="Q1208" s="148">
        <f t="shared" si="313"/>
        <v>0</v>
      </c>
      <c r="S1208" s="65">
        <f t="shared" si="310"/>
        <v>0</v>
      </c>
      <c r="T1208" s="134"/>
    </row>
    <row r="1209" ht="24.75" customHeight="1" outlineLevel="1" spans="1:20">
      <c r="A1209" s="19">
        <v>52209</v>
      </c>
      <c r="B1209" s="20">
        <v>5552900</v>
      </c>
      <c r="C1209" s="71" t="s">
        <v>933</v>
      </c>
      <c r="D1209" s="57">
        <v>0</v>
      </c>
      <c r="E1209" s="57">
        <v>0</v>
      </c>
      <c r="F1209" s="57">
        <f>+ROUND(Q$1209+E1209,-2)</f>
        <v>0</v>
      </c>
      <c r="G1209" s="57">
        <f>+ROUND(Q$1209+F1209,-2)</f>
        <v>0</v>
      </c>
      <c r="H1209" s="57">
        <f>+ROUND(Q$1209+G1209,-2)</f>
        <v>0</v>
      </c>
      <c r="I1209" s="57">
        <f>+ROUND(Q$1209+H1209,-2)</f>
        <v>0</v>
      </c>
      <c r="J1209" s="57">
        <f>+ROUND(Q$1209+I1209,-2)</f>
        <v>0</v>
      </c>
      <c r="K1209" s="57">
        <f>+ROUND(Q$1209+J1209,-2)</f>
        <v>0</v>
      </c>
      <c r="L1209" s="57">
        <f>+ROUND(Q$1209+K1209,-2)</f>
        <v>0</v>
      </c>
      <c r="M1209" s="57">
        <f>+ROUND(Q$1209+L1209,-2)</f>
        <v>0</v>
      </c>
      <c r="N1209" s="57">
        <f>+ROUND(Q$1209+M1209,-2)</f>
        <v>0</v>
      </c>
      <c r="O1209" s="63">
        <f>+ROUND(Q$1209+N1209,-2)</f>
        <v>0</v>
      </c>
      <c r="P1209" s="65">
        <f t="shared" si="278"/>
        <v>0</v>
      </c>
      <c r="Q1209" s="148">
        <f t="shared" si="313"/>
        <v>0</v>
      </c>
      <c r="S1209" s="65">
        <f t="shared" si="310"/>
        <v>0</v>
      </c>
      <c r="T1209" s="134"/>
    </row>
    <row r="1210" ht="24.75" customHeight="1" outlineLevel="1" spans="1:20">
      <c r="A1210" s="19"/>
      <c r="B1210" s="20">
        <v>5560000</v>
      </c>
      <c r="C1210" s="71" t="s">
        <v>1050</v>
      </c>
      <c r="D1210" s="57">
        <f t="shared" ref="D1210:O1210" si="326">+SUM(D1211:D1215)</f>
        <v>0</v>
      </c>
      <c r="E1210" s="57">
        <f t="shared" si="326"/>
        <v>0</v>
      </c>
      <c r="F1210" s="57">
        <f t="shared" si="326"/>
        <v>0</v>
      </c>
      <c r="G1210" s="57">
        <f t="shared" si="326"/>
        <v>0</v>
      </c>
      <c r="H1210" s="57">
        <f t="shared" si="326"/>
        <v>0</v>
      </c>
      <c r="I1210" s="57">
        <f t="shared" si="326"/>
        <v>0</v>
      </c>
      <c r="J1210" s="57">
        <f t="shared" si="326"/>
        <v>0</v>
      </c>
      <c r="K1210" s="57">
        <f t="shared" si="326"/>
        <v>0</v>
      </c>
      <c r="L1210" s="57">
        <f t="shared" si="326"/>
        <v>0</v>
      </c>
      <c r="M1210" s="57">
        <f t="shared" si="326"/>
        <v>0</v>
      </c>
      <c r="N1210" s="57">
        <f t="shared" si="326"/>
        <v>0</v>
      </c>
      <c r="O1210" s="63">
        <f t="shared" si="326"/>
        <v>0</v>
      </c>
      <c r="P1210" s="65">
        <f t="shared" si="278"/>
        <v>0</v>
      </c>
      <c r="Q1210" s="148">
        <f t="shared" si="313"/>
        <v>0</v>
      </c>
      <c r="S1210" s="65">
        <f t="shared" si="310"/>
        <v>0</v>
      </c>
      <c r="T1210" s="134"/>
    </row>
    <row r="1211" ht="24.75" customHeight="1" outlineLevel="1" spans="1:20">
      <c r="A1211" s="19"/>
      <c r="B1211" s="20">
        <v>5561000</v>
      </c>
      <c r="C1211" s="71" t="s">
        <v>1051</v>
      </c>
      <c r="D1211" s="57">
        <v>0</v>
      </c>
      <c r="E1211" s="57">
        <v>0</v>
      </c>
      <c r="F1211" s="57">
        <f>+ROUND(Q$1211+E1211,-2)</f>
        <v>0</v>
      </c>
      <c r="G1211" s="57">
        <f>+ROUND(Q$1211+F1211,-2)</f>
        <v>0</v>
      </c>
      <c r="H1211" s="57">
        <f>+ROUND(Q$1211+G1211,-2)</f>
        <v>0</v>
      </c>
      <c r="I1211" s="57">
        <f>+ROUND(Q$1211+H1211,-2)</f>
        <v>0</v>
      </c>
      <c r="J1211" s="57">
        <f>+ROUND(Q$1211+I1211,-2)</f>
        <v>0</v>
      </c>
      <c r="K1211" s="57">
        <f>+ROUND(Q$1211+J1211,-2)</f>
        <v>0</v>
      </c>
      <c r="L1211" s="57">
        <f>+ROUND(Q$1211+K1211,-2)</f>
        <v>0</v>
      </c>
      <c r="M1211" s="57">
        <f>+ROUND(Q$1211+L1211,-2)</f>
        <v>0</v>
      </c>
      <c r="N1211" s="57">
        <f>+ROUND(Q$1211+M1211,-2)</f>
        <v>0</v>
      </c>
      <c r="O1211" s="63">
        <f>+ROUND(Q$1211+N1211,-2)</f>
        <v>0</v>
      </c>
      <c r="P1211" s="65">
        <f t="shared" si="278"/>
        <v>0</v>
      </c>
      <c r="Q1211" s="148">
        <f t="shared" si="313"/>
        <v>0</v>
      </c>
      <c r="S1211" s="65">
        <f t="shared" si="310"/>
        <v>0</v>
      </c>
      <c r="T1211" s="134"/>
    </row>
    <row r="1212" ht="24.75" customHeight="1" outlineLevel="1" spans="1:20">
      <c r="A1212" s="19"/>
      <c r="B1212" s="20">
        <v>5562000</v>
      </c>
      <c r="C1212" s="71" t="s">
        <v>1052</v>
      </c>
      <c r="D1212" s="57">
        <v>0</v>
      </c>
      <c r="E1212" s="57">
        <v>0</v>
      </c>
      <c r="F1212" s="57">
        <f>+ROUND(Q$1212+E1212,-2)</f>
        <v>0</v>
      </c>
      <c r="G1212" s="57">
        <f>+ROUND(Q$1212+F1212,-2)</f>
        <v>0</v>
      </c>
      <c r="H1212" s="57">
        <f>+ROUND(Q$1212+G1212,-2)</f>
        <v>0</v>
      </c>
      <c r="I1212" s="57">
        <f>+ROUND(Q$1212+H1212,-2)</f>
        <v>0</v>
      </c>
      <c r="J1212" s="57">
        <f>+ROUND(Q$1212+I1212,-2)</f>
        <v>0</v>
      </c>
      <c r="K1212" s="57">
        <f>+ROUND(Q$1212+J1212,-2)</f>
        <v>0</v>
      </c>
      <c r="L1212" s="57">
        <f>+ROUND(Q$1212+K1212,-2)</f>
        <v>0</v>
      </c>
      <c r="M1212" s="57">
        <f>+ROUND(Q$1212+L1212,-2)</f>
        <v>0</v>
      </c>
      <c r="N1212" s="57">
        <f>+ROUND(Q$1212+M1212,-2)</f>
        <v>0</v>
      </c>
      <c r="O1212" s="63">
        <f>+ROUND(Q$1212+N1212,-2)</f>
        <v>0</v>
      </c>
      <c r="P1212" s="65">
        <f t="shared" si="278"/>
        <v>0</v>
      </c>
      <c r="Q1212" s="148">
        <f t="shared" si="313"/>
        <v>0</v>
      </c>
      <c r="S1212" s="65">
        <f t="shared" si="310"/>
        <v>0</v>
      </c>
      <c r="T1212" s="134"/>
    </row>
    <row r="1213" ht="24.75" customHeight="1" outlineLevel="1" spans="1:20">
      <c r="A1213" s="19"/>
      <c r="B1213" s="20">
        <v>5563000</v>
      </c>
      <c r="C1213" s="71" t="s">
        <v>1053</v>
      </c>
      <c r="D1213" s="57">
        <v>0</v>
      </c>
      <c r="E1213" s="57">
        <v>0</v>
      </c>
      <c r="F1213" s="57">
        <f>+ROUND(Q$1213+E1213,-2)</f>
        <v>0</v>
      </c>
      <c r="G1213" s="57">
        <f>+ROUND(Q$1213+F1213,-2)</f>
        <v>0</v>
      </c>
      <c r="H1213" s="57">
        <f>+ROUND(Q$1213+G1213,-2)</f>
        <v>0</v>
      </c>
      <c r="I1213" s="57">
        <f>+ROUND(Q$1213+H1213,-2)</f>
        <v>0</v>
      </c>
      <c r="J1213" s="57">
        <f>+ROUND(Q$1213+I1213,-2)</f>
        <v>0</v>
      </c>
      <c r="K1213" s="57">
        <f>+ROUND(Q$1213+J1213,-2)</f>
        <v>0</v>
      </c>
      <c r="L1213" s="57">
        <f>+ROUND(Q$1213+K1213,-2)</f>
        <v>0</v>
      </c>
      <c r="M1213" s="57">
        <f>+ROUND(Q$1213+L1213,-2)</f>
        <v>0</v>
      </c>
      <c r="N1213" s="57">
        <f>+ROUND(Q$1213+M1213,-2)</f>
        <v>0</v>
      </c>
      <c r="O1213" s="63">
        <f>+ROUND(Q$1213+N1213,-2)</f>
        <v>0</v>
      </c>
      <c r="P1213" s="65">
        <f t="shared" si="278"/>
        <v>0</v>
      </c>
      <c r="Q1213" s="148">
        <f t="shared" si="313"/>
        <v>0</v>
      </c>
      <c r="S1213" s="65">
        <f t="shared" si="310"/>
        <v>0</v>
      </c>
      <c r="T1213" s="134"/>
    </row>
    <row r="1214" ht="24.75" customHeight="1" outlineLevel="1" spans="1:20">
      <c r="A1214" s="19"/>
      <c r="B1214" s="20">
        <v>5564000</v>
      </c>
      <c r="C1214" s="71" t="s">
        <v>1054</v>
      </c>
      <c r="D1214" s="57">
        <v>0</v>
      </c>
      <c r="E1214" s="57">
        <v>0</v>
      </c>
      <c r="F1214" s="57">
        <f>+ROUND(Q$1214+E1214,-2)</f>
        <v>0</v>
      </c>
      <c r="G1214" s="57">
        <f>+ROUND(Q$1214+F1214,-2)</f>
        <v>0</v>
      </c>
      <c r="H1214" s="57">
        <f>+ROUND(Q$1214+G1214,-2)</f>
        <v>0</v>
      </c>
      <c r="I1214" s="57">
        <f>+ROUND(Q$1214+H1214,-2)</f>
        <v>0</v>
      </c>
      <c r="J1214" s="57">
        <f>+ROUND(Q$1214+I1214,-2)</f>
        <v>0</v>
      </c>
      <c r="K1214" s="57">
        <f>+ROUND(Q$1214+J1214,-2)</f>
        <v>0</v>
      </c>
      <c r="L1214" s="57">
        <f>+ROUND(Q$1214+K1214,-2)</f>
        <v>0</v>
      </c>
      <c r="M1214" s="57">
        <f>+ROUND(Q$1214+L1214,-2)</f>
        <v>0</v>
      </c>
      <c r="N1214" s="57">
        <f>+ROUND(Q$1214+M1214,-2)</f>
        <v>0</v>
      </c>
      <c r="O1214" s="63">
        <f>+ROUND(Q$1214+N1214,-2)</f>
        <v>0</v>
      </c>
      <c r="P1214" s="65">
        <f t="shared" si="278"/>
        <v>0</v>
      </c>
      <c r="Q1214" s="148">
        <f t="shared" si="313"/>
        <v>0</v>
      </c>
      <c r="S1214" s="65">
        <f t="shared" si="310"/>
        <v>0</v>
      </c>
      <c r="T1214" s="134"/>
    </row>
    <row r="1215" ht="24.75" customHeight="1" outlineLevel="1" spans="1:20">
      <c r="A1215" s="19"/>
      <c r="B1215" s="20">
        <v>5569000</v>
      </c>
      <c r="C1215" s="71" t="s">
        <v>720</v>
      </c>
      <c r="D1215" s="57">
        <f t="shared" ref="D1215:O1215" si="327">+D1216+D1217</f>
        <v>0</v>
      </c>
      <c r="E1215" s="57">
        <f t="shared" si="327"/>
        <v>0</v>
      </c>
      <c r="F1215" s="57">
        <f t="shared" si="327"/>
        <v>0</v>
      </c>
      <c r="G1215" s="57">
        <f t="shared" si="327"/>
        <v>0</v>
      </c>
      <c r="H1215" s="57">
        <f t="shared" si="327"/>
        <v>0</v>
      </c>
      <c r="I1215" s="57">
        <f t="shared" si="327"/>
        <v>0</v>
      </c>
      <c r="J1215" s="57">
        <f t="shared" si="327"/>
        <v>0</v>
      </c>
      <c r="K1215" s="57">
        <f t="shared" si="327"/>
        <v>0</v>
      </c>
      <c r="L1215" s="57">
        <f t="shared" si="327"/>
        <v>0</v>
      </c>
      <c r="M1215" s="57">
        <f t="shared" si="327"/>
        <v>0</v>
      </c>
      <c r="N1215" s="57">
        <f t="shared" si="327"/>
        <v>0</v>
      </c>
      <c r="O1215" s="63">
        <f t="shared" si="327"/>
        <v>0</v>
      </c>
      <c r="P1215" s="65">
        <f t="shared" si="278"/>
        <v>0</v>
      </c>
      <c r="Q1215" s="148">
        <f t="shared" si="313"/>
        <v>0</v>
      </c>
      <c r="S1215" s="65">
        <f t="shared" si="310"/>
        <v>0</v>
      </c>
      <c r="T1215" s="134"/>
    </row>
    <row r="1216" ht="24.75" customHeight="1" outlineLevel="1" spans="1:20">
      <c r="A1216" s="19">
        <v>52519</v>
      </c>
      <c r="B1216" s="20">
        <v>5569019</v>
      </c>
      <c r="C1216" s="71" t="s">
        <v>888</v>
      </c>
      <c r="D1216" s="57">
        <v>0</v>
      </c>
      <c r="E1216" s="57">
        <v>0</v>
      </c>
      <c r="F1216" s="57">
        <f>+ROUND(Q$1216+E1216,-2)</f>
        <v>0</v>
      </c>
      <c r="G1216" s="57">
        <f>+ROUND(Q$1216+F1216,-2)</f>
        <v>0</v>
      </c>
      <c r="H1216" s="57">
        <f>+ROUND(Q$1216+G1216,-2)</f>
        <v>0</v>
      </c>
      <c r="I1216" s="57">
        <f>+ROUND(Q$1216+H1216,-2)</f>
        <v>0</v>
      </c>
      <c r="J1216" s="57">
        <f>+ROUND(Q$1216+I1216,-2)</f>
        <v>0</v>
      </c>
      <c r="K1216" s="57">
        <f>+ROUND(Q$1216+J1216,-2)</f>
        <v>0</v>
      </c>
      <c r="L1216" s="57">
        <f>+ROUND(Q$1216+K1216,-2)</f>
        <v>0</v>
      </c>
      <c r="M1216" s="57">
        <f>+ROUND(Q$1216+L1216,-2)</f>
        <v>0</v>
      </c>
      <c r="N1216" s="57">
        <f>+ROUND(Q$1216+M1216,-2)</f>
        <v>0</v>
      </c>
      <c r="O1216" s="63">
        <f>+ROUND(Q$1216+N1216,-2)</f>
        <v>0</v>
      </c>
      <c r="P1216" s="65">
        <f t="shared" si="278"/>
        <v>0</v>
      </c>
      <c r="Q1216" s="148">
        <f t="shared" si="313"/>
        <v>0</v>
      </c>
      <c r="S1216" s="65">
        <f t="shared" si="310"/>
        <v>0</v>
      </c>
      <c r="T1216" s="134"/>
    </row>
    <row r="1217" ht="24.75" customHeight="1" outlineLevel="1" spans="1:20">
      <c r="A1217" s="19">
        <v>52539</v>
      </c>
      <c r="B1217" s="20">
        <v>5569039</v>
      </c>
      <c r="C1217" s="71" t="s">
        <v>889</v>
      </c>
      <c r="D1217" s="57">
        <v>0</v>
      </c>
      <c r="E1217" s="57">
        <v>0</v>
      </c>
      <c r="F1217" s="57">
        <f>+ROUND(Q$1217+E1217,-2)</f>
        <v>0</v>
      </c>
      <c r="G1217" s="57">
        <f>+ROUND(Q$1217+F1217,-2)</f>
        <v>0</v>
      </c>
      <c r="H1217" s="57">
        <f>+ROUND(Q$1217+G1217,-2)</f>
        <v>0</v>
      </c>
      <c r="I1217" s="57">
        <f>+ROUND(Q$1217+H1217,-2)</f>
        <v>0</v>
      </c>
      <c r="J1217" s="57">
        <f>+ROUND(Q$1217+I1217,-2)</f>
        <v>0</v>
      </c>
      <c r="K1217" s="57">
        <f>+ROUND(Q$1217+J1217,-2)</f>
        <v>0</v>
      </c>
      <c r="L1217" s="57">
        <f>+ROUND(Q$1217+K1217,-2)</f>
        <v>0</v>
      </c>
      <c r="M1217" s="57">
        <f>+ROUND(Q$1217+L1217,-2)</f>
        <v>0</v>
      </c>
      <c r="N1217" s="57">
        <f>+ROUND(Q$1217+M1217,-2)</f>
        <v>0</v>
      </c>
      <c r="O1217" s="63">
        <f>+ROUND(Q$1217+N1217,-2)</f>
        <v>0</v>
      </c>
      <c r="P1217" s="65">
        <f t="shared" si="278"/>
        <v>0</v>
      </c>
      <c r="Q1217" s="148">
        <f t="shared" si="313"/>
        <v>0</v>
      </c>
      <c r="S1217" s="65">
        <f t="shared" si="310"/>
        <v>0</v>
      </c>
      <c r="T1217" s="134"/>
    </row>
    <row r="1218" ht="24.75" customHeight="1" outlineLevel="1" spans="1:20">
      <c r="A1218" s="19">
        <v>52700</v>
      </c>
      <c r="B1218" s="20">
        <v>5570000</v>
      </c>
      <c r="C1218" s="71" t="s">
        <v>1055</v>
      </c>
      <c r="D1218" s="57">
        <f t="shared" ref="D1218:O1218" si="328">+SUM(D1219:D1221)+D1226</f>
        <v>87</v>
      </c>
      <c r="E1218" s="57">
        <f t="shared" si="328"/>
        <v>264836.378</v>
      </c>
      <c r="F1218" s="57">
        <f t="shared" si="328"/>
        <v>532100</v>
      </c>
      <c r="G1218" s="57">
        <f t="shared" si="328"/>
        <v>799900</v>
      </c>
      <c r="H1218" s="57">
        <f t="shared" si="328"/>
        <v>1096200</v>
      </c>
      <c r="I1218" s="57">
        <f t="shared" si="328"/>
        <v>1369500</v>
      </c>
      <c r="J1218" s="57">
        <f t="shared" si="328"/>
        <v>1634800</v>
      </c>
      <c r="K1218" s="57">
        <f t="shared" si="328"/>
        <v>1902600</v>
      </c>
      <c r="L1218" s="57">
        <f t="shared" si="328"/>
        <v>2167400</v>
      </c>
      <c r="M1218" s="57">
        <f t="shared" si="328"/>
        <v>2441700</v>
      </c>
      <c r="N1218" s="57">
        <f t="shared" si="328"/>
        <v>2712000</v>
      </c>
      <c r="O1218" s="63">
        <f t="shared" si="328"/>
        <v>2979400</v>
      </c>
      <c r="P1218" s="65">
        <f t="shared" si="278"/>
        <v>0</v>
      </c>
      <c r="Q1218" s="148">
        <f t="shared" si="313"/>
        <v>264749.378</v>
      </c>
      <c r="S1218" s="65">
        <f t="shared" si="310"/>
        <v>0</v>
      </c>
      <c r="T1218" s="134"/>
    </row>
    <row r="1219" ht="24.75" customHeight="1" outlineLevel="1" spans="1:20">
      <c r="A1219" s="19">
        <v>52701</v>
      </c>
      <c r="B1219" s="20">
        <v>5571000</v>
      </c>
      <c r="C1219" s="71" t="s">
        <v>1056</v>
      </c>
      <c r="D1219" s="57">
        <v>0</v>
      </c>
      <c r="E1219" s="57">
        <v>0</v>
      </c>
      <c r="F1219" s="57">
        <f>+ROUND(Q$1219+E1219,-2)</f>
        <v>0</v>
      </c>
      <c r="G1219" s="57">
        <f>+ROUND(Q$1219+F1219,-2)</f>
        <v>0</v>
      </c>
      <c r="H1219" s="57">
        <f>+ROUND(Q$1219+G1219,-2)</f>
        <v>0</v>
      </c>
      <c r="I1219" s="57">
        <f>+ROUND(Q$1219+H1219,-2)</f>
        <v>0</v>
      </c>
      <c r="J1219" s="57">
        <f>+ROUND(Q$1219+I1219,-2)</f>
        <v>0</v>
      </c>
      <c r="K1219" s="57">
        <f>+ROUND(Q$1219+J1219,-2)</f>
        <v>0</v>
      </c>
      <c r="L1219" s="57">
        <f>+ROUND(Q$1219+K1219,-2)</f>
        <v>0</v>
      </c>
      <c r="M1219" s="57">
        <f>+ROUND(Q$1219+L1219,-2)</f>
        <v>0</v>
      </c>
      <c r="N1219" s="57">
        <f>+ROUND(Q$1219+M1219,-2)</f>
        <v>0</v>
      </c>
      <c r="O1219" s="63">
        <f>+ROUND(Q$1219+N1219,-2)</f>
        <v>0</v>
      </c>
      <c r="P1219" s="164"/>
      <c r="Q1219" s="148">
        <f t="shared" si="313"/>
        <v>0</v>
      </c>
      <c r="R1219" s="167"/>
      <c r="S1219" s="65">
        <f t="shared" si="310"/>
        <v>0</v>
      </c>
      <c r="T1219" s="134"/>
    </row>
    <row r="1220" ht="24.75" customHeight="1" outlineLevel="1" spans="1:20">
      <c r="A1220" s="19">
        <v>52705</v>
      </c>
      <c r="B1220" s="20">
        <v>5572000</v>
      </c>
      <c r="C1220" s="71" t="s">
        <v>1057</v>
      </c>
      <c r="D1220" s="57">
        <v>0</v>
      </c>
      <c r="E1220" s="57">
        <v>247089.435</v>
      </c>
      <c r="F1220" s="57">
        <f>+ROUND(Q$1220+E1220,-2)</f>
        <v>494200</v>
      </c>
      <c r="G1220" s="57">
        <f>+ROUND(Q$1220+F1220,-2)</f>
        <v>741300</v>
      </c>
      <c r="H1220" s="57">
        <f>+ROUND(Q$1220+G1220,-2)</f>
        <v>988400</v>
      </c>
      <c r="I1220" s="57">
        <f>+ROUND(Q$1220+H1220,-2)</f>
        <v>1235500</v>
      </c>
      <c r="J1220" s="57">
        <f>+ROUND(Q$1220+I1220,-2)</f>
        <v>1482600</v>
      </c>
      <c r="K1220" s="57">
        <f>+ROUND(Q$1220+J1220,-2)</f>
        <v>1729700</v>
      </c>
      <c r="L1220" s="57">
        <f>+ROUND(Q$1220+K1220,-2)</f>
        <v>1976800</v>
      </c>
      <c r="M1220" s="57">
        <f>+ROUND(Q$1220+L1220,-2)</f>
        <v>2223900</v>
      </c>
      <c r="N1220" s="57">
        <f>+ROUND(Q$1220+M1220,-2)</f>
        <v>2471000</v>
      </c>
      <c r="O1220" s="63">
        <f>+ROUND(Q$1220+N1220,-2)</f>
        <v>2718100</v>
      </c>
      <c r="P1220" s="164"/>
      <c r="Q1220" s="148">
        <f t="shared" si="313"/>
        <v>247089.435</v>
      </c>
      <c r="R1220" s="167"/>
      <c r="S1220" s="65">
        <f t="shared" si="310"/>
        <v>0</v>
      </c>
      <c r="T1220" s="134"/>
    </row>
    <row r="1221" ht="24.75" customHeight="1" outlineLevel="1" spans="1:20">
      <c r="A1221" s="19"/>
      <c r="B1221" s="20">
        <v>5573000</v>
      </c>
      <c r="C1221" s="71" t="s">
        <v>1058</v>
      </c>
      <c r="D1221" s="57">
        <f t="shared" ref="D1221:O1221" si="329">+SUM(D1222:D1225)</f>
        <v>87</v>
      </c>
      <c r="E1221" s="57">
        <f t="shared" si="329"/>
        <v>17746.943</v>
      </c>
      <c r="F1221" s="57">
        <f t="shared" si="329"/>
        <v>37900</v>
      </c>
      <c r="G1221" s="57">
        <f t="shared" si="329"/>
        <v>58600</v>
      </c>
      <c r="H1221" s="57">
        <f t="shared" si="329"/>
        <v>107800</v>
      </c>
      <c r="I1221" s="57">
        <f t="shared" si="329"/>
        <v>134000</v>
      </c>
      <c r="J1221" s="57">
        <f t="shared" si="329"/>
        <v>152200</v>
      </c>
      <c r="K1221" s="57">
        <f t="shared" si="329"/>
        <v>172900</v>
      </c>
      <c r="L1221" s="57">
        <f t="shared" si="329"/>
        <v>190600</v>
      </c>
      <c r="M1221" s="57">
        <f t="shared" si="329"/>
        <v>217800</v>
      </c>
      <c r="N1221" s="57">
        <f t="shared" si="329"/>
        <v>241000</v>
      </c>
      <c r="O1221" s="63">
        <f t="shared" si="329"/>
        <v>261300</v>
      </c>
      <c r="P1221" s="165"/>
      <c r="Q1221" s="148">
        <f t="shared" si="313"/>
        <v>17659.943</v>
      </c>
      <c r="R1221" s="168"/>
      <c r="S1221" s="65">
        <f t="shared" si="310"/>
        <v>0</v>
      </c>
      <c r="T1221" s="134"/>
    </row>
    <row r="1222" ht="24.75" customHeight="1" outlineLevel="1" spans="1:20">
      <c r="A1222" s="19">
        <v>52702</v>
      </c>
      <c r="B1222" s="20">
        <v>5573011</v>
      </c>
      <c r="C1222" s="71" t="s">
        <v>1059</v>
      </c>
      <c r="D1222" s="57">
        <v>0</v>
      </c>
      <c r="E1222" s="57">
        <v>13227.443</v>
      </c>
      <c r="F1222" s="57">
        <f>+ROUND(E1222+Q$1222,-2)</f>
        <v>30400</v>
      </c>
      <c r="G1222" s="57">
        <f>+ROUND(F1222+Q$1222,-2)</f>
        <v>47600</v>
      </c>
      <c r="H1222" s="57">
        <f>+ROUND(G1222+Q$1222,-2)</f>
        <v>64800</v>
      </c>
      <c r="I1222" s="57">
        <f>+ROUND(H1222+Q$1222,-2)</f>
        <v>82000</v>
      </c>
      <c r="J1222" s="57">
        <f>+ROUND(I1222+Q$1222,-2)</f>
        <v>99200</v>
      </c>
      <c r="K1222" s="57">
        <f>+ROUND(J1222+Q$1222,-2)</f>
        <v>116400</v>
      </c>
      <c r="L1222" s="57">
        <f>+ROUND(K1222+Q$1222,-2)</f>
        <v>133600</v>
      </c>
      <c r="M1222" s="57">
        <f>+ROUND(L1222+Q$1222,-2)</f>
        <v>150800</v>
      </c>
      <c r="N1222" s="57">
        <f>+ROUND(M1222+Q$1222,-2)</f>
        <v>168000</v>
      </c>
      <c r="O1222" s="63">
        <v>184800</v>
      </c>
      <c r="P1222" s="164"/>
      <c r="Q1222" s="148">
        <f>+(O1222-E1222)/10</f>
        <v>17157.2557</v>
      </c>
      <c r="R1222" s="167"/>
      <c r="S1222" s="65">
        <f t="shared" si="310"/>
        <v>0</v>
      </c>
      <c r="T1222" s="134"/>
    </row>
    <row r="1223" ht="24.75" customHeight="1" outlineLevel="1" spans="1:20">
      <c r="A1223" s="19">
        <v>52703</v>
      </c>
      <c r="B1223" s="20">
        <v>5573012</v>
      </c>
      <c r="C1223" s="71" t="s">
        <v>1060</v>
      </c>
      <c r="D1223" s="163">
        <v>0</v>
      </c>
      <c r="E1223" s="163">
        <v>0</v>
      </c>
      <c r="F1223" s="163">
        <v>0</v>
      </c>
      <c r="G1223" s="163">
        <v>0</v>
      </c>
      <c r="H1223" s="163">
        <v>30000</v>
      </c>
      <c r="I1223" s="163">
        <v>30000</v>
      </c>
      <c r="J1223" s="163">
        <v>30000</v>
      </c>
      <c r="K1223" s="163">
        <v>30000</v>
      </c>
      <c r="L1223" s="163">
        <v>30000</v>
      </c>
      <c r="M1223" s="163">
        <v>30000</v>
      </c>
      <c r="N1223" s="163">
        <v>30000</v>
      </c>
      <c r="O1223" s="166">
        <v>30000</v>
      </c>
      <c r="P1223" s="167"/>
      <c r="Q1223" s="148">
        <f>+(O1223-E1223)/10</f>
        <v>3000</v>
      </c>
      <c r="R1223" s="169">
        <f>IF(E1223&lt;D1223,1,0)+IF(F1223&lt;E1223,1,0)+IF(G1223&lt;F1223,1,0)+IF(H1223&lt;G1223,1,0)+IF(I1223&lt;H1223,1,0)+IF(J1223&lt;I1223,1,0)+IF(K1223&lt;J1223,1,0)+IF(L1223&lt;K1223,1,0)+IF(M1223&lt;L1223,1,0)+IF(N1223&lt;M1223,1,0)+IF(O1223&lt;N1223,1,0)</f>
        <v>0</v>
      </c>
      <c r="S1223" s="65">
        <f t="shared" si="310"/>
        <v>0</v>
      </c>
      <c r="T1223" s="134"/>
    </row>
    <row r="1224" ht="24.75" customHeight="1" outlineLevel="1" spans="1:20">
      <c r="A1224" s="19">
        <v>52704</v>
      </c>
      <c r="B1224" s="20">
        <v>5573013</v>
      </c>
      <c r="C1224" s="71" t="s">
        <v>1061</v>
      </c>
      <c r="D1224" s="163">
        <v>87</v>
      </c>
      <c r="E1224" s="163">
        <v>4519.5</v>
      </c>
      <c r="F1224" s="163">
        <v>7500</v>
      </c>
      <c r="G1224" s="163">
        <v>11000</v>
      </c>
      <c r="H1224" s="163">
        <v>13000</v>
      </c>
      <c r="I1224" s="163">
        <v>22000</v>
      </c>
      <c r="J1224" s="163">
        <v>23000</v>
      </c>
      <c r="K1224" s="163">
        <v>26500</v>
      </c>
      <c r="L1224" s="163">
        <v>27000</v>
      </c>
      <c r="M1224" s="163">
        <v>37000</v>
      </c>
      <c r="N1224" s="163">
        <v>43000</v>
      </c>
      <c r="O1224" s="166">
        <v>46500</v>
      </c>
      <c r="P1224" s="167"/>
      <c r="Q1224" s="148">
        <f>+(O1224-E1224)/10</f>
        <v>4198.05</v>
      </c>
      <c r="R1224" s="169">
        <f>IF(E1224&lt;D1224,1,0)+IF(F1224&lt;E1224,1,0)+IF(G1224&lt;F1224,1,0)+IF(H1224&lt;G1224,1,0)+IF(I1224&lt;H1224,1,0)+IF(J1224&lt;I1224,1,0)+IF(K1224&lt;J1224,1,0)+IF(L1224&lt;K1224,1,0)+IF(M1224&lt;L1224,1,0)+IF(N1224&lt;M1224,1,0)+IF(O1224&lt;N1224,1,0)</f>
        <v>0</v>
      </c>
      <c r="S1224" s="65">
        <f t="shared" si="310"/>
        <v>0</v>
      </c>
      <c r="T1224" s="134"/>
    </row>
    <row r="1225" ht="24.75" customHeight="1" outlineLevel="1" spans="1:20">
      <c r="A1225" s="19">
        <v>52706</v>
      </c>
      <c r="B1225" s="20">
        <v>5573014</v>
      </c>
      <c r="C1225" s="71" t="s">
        <v>1062</v>
      </c>
      <c r="D1225" s="57">
        <v>0</v>
      </c>
      <c r="E1225" s="57">
        <v>0</v>
      </c>
      <c r="F1225" s="57">
        <v>0</v>
      </c>
      <c r="G1225" s="57">
        <v>0</v>
      </c>
      <c r="H1225" s="57">
        <v>0</v>
      </c>
      <c r="I1225" s="57">
        <v>0</v>
      </c>
      <c r="J1225" s="57">
        <v>0</v>
      </c>
      <c r="K1225" s="57">
        <v>0</v>
      </c>
      <c r="L1225" s="57">
        <v>0</v>
      </c>
      <c r="M1225" s="57">
        <v>0</v>
      </c>
      <c r="N1225" s="57">
        <v>0</v>
      </c>
      <c r="O1225" s="63">
        <v>0</v>
      </c>
      <c r="P1225" s="164"/>
      <c r="Q1225" s="148">
        <f t="shared" ref="Q1225:Q1288" si="330">+E1225-D1225</f>
        <v>0</v>
      </c>
      <c r="R1225" s="167"/>
      <c r="S1225" s="65">
        <f t="shared" si="310"/>
        <v>0</v>
      </c>
      <c r="T1225" s="134"/>
    </row>
    <row r="1226" ht="24.75" customHeight="1" outlineLevel="1" spans="1:20">
      <c r="A1226" s="19">
        <v>52709</v>
      </c>
      <c r="B1226" s="20">
        <v>5579000</v>
      </c>
      <c r="C1226" s="71" t="s">
        <v>1063</v>
      </c>
      <c r="D1226" s="57">
        <v>0</v>
      </c>
      <c r="E1226" s="57">
        <v>0</v>
      </c>
      <c r="F1226" s="57">
        <f>+ROUND(Q$1226+E1226,-2)</f>
        <v>0</v>
      </c>
      <c r="G1226" s="57">
        <f>+ROUND(Q$1226+F1226,-2)</f>
        <v>0</v>
      </c>
      <c r="H1226" s="57">
        <f>+ROUND(Q$1226+G1226,-2)</f>
        <v>0</v>
      </c>
      <c r="I1226" s="57">
        <f>+ROUND(Q$1226+H1226,-2)</f>
        <v>0</v>
      </c>
      <c r="J1226" s="57">
        <f>+ROUND(Q$1226+I1226,-2)</f>
        <v>0</v>
      </c>
      <c r="K1226" s="57">
        <f>+ROUND(Q$1226+J1226,-2)</f>
        <v>0</v>
      </c>
      <c r="L1226" s="57">
        <f>+ROUND(Q$1226+K1226,-2)</f>
        <v>0</v>
      </c>
      <c r="M1226" s="57">
        <f>+ROUND(Q$1226+L1226,-2)</f>
        <v>0</v>
      </c>
      <c r="N1226" s="57">
        <f>+ROUND(Q$1226+M1226,-2)</f>
        <v>0</v>
      </c>
      <c r="O1226" s="63">
        <f>+ROUND(Q$1226+N1226,-2)</f>
        <v>0</v>
      </c>
      <c r="P1226" s="164"/>
      <c r="Q1226" s="148">
        <f t="shared" si="330"/>
        <v>0</v>
      </c>
      <c r="R1226" s="168"/>
      <c r="S1226" s="65">
        <f t="shared" si="310"/>
        <v>0</v>
      </c>
      <c r="T1226" s="134"/>
    </row>
    <row r="1227" ht="24.75" customHeight="1" outlineLevel="1" spans="1:20">
      <c r="A1227" s="19">
        <v>55520</v>
      </c>
      <c r="B1227" s="20">
        <v>5580011</v>
      </c>
      <c r="C1227" s="71" t="s">
        <v>1064</v>
      </c>
      <c r="D1227" s="57">
        <f t="shared" ref="D1227:O1227" si="331">+SUM(D1228:D1232)+D1235+D1238+D1239</f>
        <v>1009681.024</v>
      </c>
      <c r="E1227" s="57">
        <f t="shared" si="331"/>
        <v>1289954.997</v>
      </c>
      <c r="F1227" s="57">
        <f t="shared" si="331"/>
        <v>2000000</v>
      </c>
      <c r="G1227" s="57">
        <f t="shared" si="331"/>
        <v>3618200</v>
      </c>
      <c r="H1227" s="57">
        <f t="shared" si="331"/>
        <v>4764500</v>
      </c>
      <c r="I1227" s="57">
        <f t="shared" si="331"/>
        <v>5659400</v>
      </c>
      <c r="J1227" s="57">
        <f t="shared" si="331"/>
        <v>6520400</v>
      </c>
      <c r="K1227" s="57">
        <f t="shared" si="331"/>
        <v>7613900</v>
      </c>
      <c r="L1227" s="57">
        <f t="shared" si="331"/>
        <v>8565900</v>
      </c>
      <c r="M1227" s="57">
        <f t="shared" si="331"/>
        <v>9611600</v>
      </c>
      <c r="N1227" s="57">
        <f t="shared" si="331"/>
        <v>10685900</v>
      </c>
      <c r="O1227" s="63">
        <f t="shared" si="331"/>
        <v>12065900</v>
      </c>
      <c r="P1227" s="65">
        <f t="shared" ref="P1227:P1251" si="332">IF(E1227&lt;D1227,1,0)+IF(F1227&lt;E1227,1,0)+IF(G1227&lt;F1227,1,0)+IF(H1227&lt;G1227,1,0)+IF(I1227&lt;H1227,1,0)+IF(J1227&lt;I1227,1,0)+IF(K1227&lt;J1227,1,0)+IF(L1227&lt;K1227,1,0)+IF(M1227&lt;L1227,1,0)+IF(N1227&lt;M1227,1,0)+IF(O1227&lt;N1227,1,0)</f>
        <v>0</v>
      </c>
      <c r="Q1227" s="148">
        <f t="shared" si="330"/>
        <v>280273.973</v>
      </c>
      <c r="R1227" s="168"/>
      <c r="S1227" s="65">
        <f t="shared" si="310"/>
        <v>0</v>
      </c>
      <c r="T1227" s="134"/>
    </row>
    <row r="1228" ht="24.75" customHeight="1" outlineLevel="1" spans="1:20">
      <c r="A1228" s="19">
        <v>55523</v>
      </c>
      <c r="B1228" s="20">
        <v>5581011</v>
      </c>
      <c r="C1228" s="71" t="s">
        <v>1065</v>
      </c>
      <c r="D1228" s="57">
        <v>0</v>
      </c>
      <c r="E1228" s="57">
        <v>0</v>
      </c>
      <c r="F1228" s="57">
        <f>+ROUND(Q$1228+E1228,-2)</f>
        <v>0</v>
      </c>
      <c r="G1228" s="57">
        <f>+ROUND(Q$1228+F1228,-2)</f>
        <v>0</v>
      </c>
      <c r="H1228" s="57">
        <f>+ROUND(Q$1228+G1228,-2)</f>
        <v>0</v>
      </c>
      <c r="I1228" s="57">
        <f>+ROUND(Q$1228+H1228,-2)</f>
        <v>0</v>
      </c>
      <c r="J1228" s="57">
        <f>+ROUND(Q$1228+I1228,-2)</f>
        <v>0</v>
      </c>
      <c r="K1228" s="57">
        <f>+ROUND(Q$1228+J1228,-2)</f>
        <v>0</v>
      </c>
      <c r="L1228" s="57">
        <f>+ROUND(Q$1228+K1228,-2)</f>
        <v>0</v>
      </c>
      <c r="M1228" s="57">
        <f>+ROUND(Q$1228+L1228,-2)</f>
        <v>0</v>
      </c>
      <c r="N1228" s="57">
        <f>+ROUND(Q$1228+M1228,-2)</f>
        <v>0</v>
      </c>
      <c r="O1228" s="63">
        <f>+ROUND(Q$1228+N1228,-2)</f>
        <v>0</v>
      </c>
      <c r="P1228" s="65">
        <f t="shared" si="332"/>
        <v>0</v>
      </c>
      <c r="Q1228" s="148">
        <f t="shared" si="330"/>
        <v>0</v>
      </c>
      <c r="R1228" s="168"/>
      <c r="S1228" s="65">
        <f t="shared" ref="S1228:S1291" si="333">+IF(F1228&lt;E1228,1,0)+IF(G1228&lt;F1228,1,0)+IF(H1228&lt;G1228,1,0)+IF(I1228&lt;H1228,1,0)+IF(J1228&lt;I1228,1,0)+IF(K1228&lt;J1228,1,0)+IF(L1228&lt;K1228,1,0)+IF(M1228&lt;L1228,1,0)+IF(N1228&lt;M1228,1,0)+IF(O1228&lt;N1228,1,0)</f>
        <v>0</v>
      </c>
      <c r="T1228" s="134"/>
    </row>
    <row r="1229" ht="24.75" customHeight="1" outlineLevel="1" spans="1:20">
      <c r="A1229" s="19"/>
      <c r="B1229" s="20">
        <v>5582000</v>
      </c>
      <c r="C1229" s="71" t="s">
        <v>1066</v>
      </c>
      <c r="D1229" s="57">
        <v>0</v>
      </c>
      <c r="E1229" s="57">
        <v>0</v>
      </c>
      <c r="F1229" s="57">
        <f>+ROUND(Q$1229+E1229,-2)</f>
        <v>0</v>
      </c>
      <c r="G1229" s="57">
        <f>+ROUND(Q$1229+F1229,-2)</f>
        <v>0</v>
      </c>
      <c r="H1229" s="57">
        <f>+ROUND(Q$1229+G1229,-2)</f>
        <v>0</v>
      </c>
      <c r="I1229" s="57">
        <f>+ROUND(Q$1229+H1229,-2)</f>
        <v>0</v>
      </c>
      <c r="J1229" s="57">
        <f>+ROUND(Q$1229+I1229,-2)</f>
        <v>0</v>
      </c>
      <c r="K1229" s="57">
        <f>+ROUND(Q$1229+J1229,-2)</f>
        <v>0</v>
      </c>
      <c r="L1229" s="57">
        <f>+ROUND(Q$1229+K1229,-2)</f>
        <v>0</v>
      </c>
      <c r="M1229" s="57">
        <f>+ROUND(Q$1229+L1229,-2)</f>
        <v>0</v>
      </c>
      <c r="N1229" s="57">
        <f>+ROUND(Q$1229+M1229,-2)</f>
        <v>0</v>
      </c>
      <c r="O1229" s="63">
        <f>+ROUND(Q$1229+N1229,-2)</f>
        <v>0</v>
      </c>
      <c r="P1229" s="65">
        <f t="shared" si="332"/>
        <v>0</v>
      </c>
      <c r="Q1229" s="148">
        <f t="shared" si="330"/>
        <v>0</v>
      </c>
      <c r="R1229" s="168"/>
      <c r="S1229" s="65">
        <f t="shared" si="333"/>
        <v>0</v>
      </c>
      <c r="T1229" s="134"/>
    </row>
    <row r="1230" ht="24.75" customHeight="1" outlineLevel="1" spans="1:20">
      <c r="A1230" s="19">
        <v>55522</v>
      </c>
      <c r="B1230" s="20">
        <v>5583011</v>
      </c>
      <c r="C1230" s="71" t="s">
        <v>1067</v>
      </c>
      <c r="D1230" s="57">
        <v>0</v>
      </c>
      <c r="E1230" s="57">
        <v>0</v>
      </c>
      <c r="F1230" s="57">
        <f>+ROUND(Q$1230+E1230,-2)</f>
        <v>0</v>
      </c>
      <c r="G1230" s="57">
        <f>+ROUND(Q$1230+F1230,-2)</f>
        <v>0</v>
      </c>
      <c r="H1230" s="57">
        <f>+ROUND(Q$1230+G1230,-2)</f>
        <v>0</v>
      </c>
      <c r="I1230" s="57">
        <f>+ROUND(Q$1230+H1230,-2)</f>
        <v>0</v>
      </c>
      <c r="J1230" s="57">
        <f>+ROUND(Q$1230+I1230,-2)</f>
        <v>0</v>
      </c>
      <c r="K1230" s="57">
        <f>+ROUND(Q$1230+J1230,-2)</f>
        <v>0</v>
      </c>
      <c r="L1230" s="57">
        <f>+ROUND(Q$1230+K1230,-2)</f>
        <v>0</v>
      </c>
      <c r="M1230" s="57">
        <f>+ROUND(Q$1230+L1230,-2)</f>
        <v>0</v>
      </c>
      <c r="N1230" s="57">
        <f>+ROUND(Q$1230+M1230,-2)</f>
        <v>0</v>
      </c>
      <c r="O1230" s="63">
        <f>+ROUND(Q$1230+N1230,-2)</f>
        <v>0</v>
      </c>
      <c r="P1230" s="65">
        <f t="shared" si="332"/>
        <v>0</v>
      </c>
      <c r="Q1230" s="148">
        <f t="shared" si="330"/>
        <v>0</v>
      </c>
      <c r="R1230" s="168"/>
      <c r="S1230" s="65">
        <f t="shared" si="333"/>
        <v>0</v>
      </c>
      <c r="T1230" s="134"/>
    </row>
    <row r="1231" ht="24.75" customHeight="1" outlineLevel="1" spans="1:20">
      <c r="A1231" s="19"/>
      <c r="B1231" s="20">
        <v>5584000</v>
      </c>
      <c r="C1231" s="71" t="s">
        <v>1068</v>
      </c>
      <c r="D1231" s="57">
        <v>0</v>
      </c>
      <c r="E1231" s="57">
        <v>0</v>
      </c>
      <c r="F1231" s="57">
        <f>+ROUND(Q$1231+E1231,-2)</f>
        <v>0</v>
      </c>
      <c r="G1231" s="57">
        <f>+ROUND(Q$1231+F1231,-2)</f>
        <v>0</v>
      </c>
      <c r="H1231" s="57">
        <f>+ROUND(Q$1231+G1231,-2)</f>
        <v>0</v>
      </c>
      <c r="I1231" s="57">
        <f>+ROUND(Q$1231+H1231,-2)</f>
        <v>0</v>
      </c>
      <c r="J1231" s="57">
        <f>+ROUND(Q$1231+I1231,-2)</f>
        <v>0</v>
      </c>
      <c r="K1231" s="57">
        <f>+ROUND(Q$1231+J1231,-2)</f>
        <v>0</v>
      </c>
      <c r="L1231" s="57">
        <f>+ROUND(Q$1231+K1231,-2)</f>
        <v>0</v>
      </c>
      <c r="M1231" s="57">
        <f>+ROUND(Q$1231+L1231,-2)</f>
        <v>0</v>
      </c>
      <c r="N1231" s="57">
        <f>+ROUND(Q$1231+M1231,-2)</f>
        <v>0</v>
      </c>
      <c r="O1231" s="63">
        <f>+ROUND(Q$1231+N1231,-2)</f>
        <v>0</v>
      </c>
      <c r="P1231" s="65">
        <f t="shared" si="332"/>
        <v>0</v>
      </c>
      <c r="Q1231" s="148">
        <f t="shared" si="330"/>
        <v>0</v>
      </c>
      <c r="R1231" s="168"/>
      <c r="S1231" s="65">
        <f t="shared" si="333"/>
        <v>0</v>
      </c>
      <c r="T1231" s="134"/>
    </row>
    <row r="1232" ht="24.75" customHeight="1" outlineLevel="1" spans="1:20">
      <c r="A1232" s="19"/>
      <c r="B1232" s="20"/>
      <c r="C1232" s="71" t="s">
        <v>1069</v>
      </c>
      <c r="D1232" s="57">
        <f t="shared" ref="D1232:O1232" si="334">+D1233+D1234</f>
        <v>0</v>
      </c>
      <c r="E1232" s="57">
        <f t="shared" si="334"/>
        <v>0</v>
      </c>
      <c r="F1232" s="57">
        <f t="shared" si="334"/>
        <v>0</v>
      </c>
      <c r="G1232" s="57">
        <f t="shared" si="334"/>
        <v>0</v>
      </c>
      <c r="H1232" s="57">
        <f t="shared" si="334"/>
        <v>0</v>
      </c>
      <c r="I1232" s="57">
        <f t="shared" si="334"/>
        <v>0</v>
      </c>
      <c r="J1232" s="57">
        <f t="shared" si="334"/>
        <v>0</v>
      </c>
      <c r="K1232" s="57">
        <f t="shared" si="334"/>
        <v>0</v>
      </c>
      <c r="L1232" s="57">
        <f t="shared" si="334"/>
        <v>0</v>
      </c>
      <c r="M1232" s="57">
        <f t="shared" si="334"/>
        <v>0</v>
      </c>
      <c r="N1232" s="57">
        <f t="shared" si="334"/>
        <v>0</v>
      </c>
      <c r="O1232" s="63">
        <f t="shared" si="334"/>
        <v>0</v>
      </c>
      <c r="P1232" s="65">
        <f t="shared" si="332"/>
        <v>0</v>
      </c>
      <c r="Q1232" s="148">
        <f t="shared" si="330"/>
        <v>0</v>
      </c>
      <c r="R1232" s="168"/>
      <c r="S1232" s="65">
        <f t="shared" si="333"/>
        <v>0</v>
      </c>
      <c r="T1232" s="134"/>
    </row>
    <row r="1233" ht="24.75" customHeight="1" outlineLevel="1" spans="1:20">
      <c r="A1233" s="19">
        <v>55524</v>
      </c>
      <c r="B1233" s="20">
        <v>5585011</v>
      </c>
      <c r="C1233" s="71" t="s">
        <v>1070</v>
      </c>
      <c r="D1233" s="57">
        <v>0</v>
      </c>
      <c r="E1233" s="57">
        <v>0</v>
      </c>
      <c r="F1233" s="57">
        <f>+ROUND(Q$1233+E1233,-2)</f>
        <v>0</v>
      </c>
      <c r="G1233" s="57">
        <f>+ROUND(Q$1233+F1233,-2)</f>
        <v>0</v>
      </c>
      <c r="H1233" s="57">
        <f>+ROUND(Q$1233+G1233,-2)</f>
        <v>0</v>
      </c>
      <c r="I1233" s="57">
        <f>+ROUND(Q$1233+H1233,-2)</f>
        <v>0</v>
      </c>
      <c r="J1233" s="57">
        <f>+ROUND(Q$1233+I1233,-2)</f>
        <v>0</v>
      </c>
      <c r="K1233" s="57">
        <f>+ROUND(Q$1233+J1233,-2)</f>
        <v>0</v>
      </c>
      <c r="L1233" s="57">
        <f>+ROUND(Q$1233+K1233,-2)</f>
        <v>0</v>
      </c>
      <c r="M1233" s="57">
        <f>+ROUND(Q$1233+L1233,-2)</f>
        <v>0</v>
      </c>
      <c r="N1233" s="57">
        <f>+ROUND(Q$1233+M1233,-2)</f>
        <v>0</v>
      </c>
      <c r="O1233" s="63">
        <f>+ROUND(Q$1233+N1233,-2)</f>
        <v>0</v>
      </c>
      <c r="P1233" s="65">
        <f t="shared" si="332"/>
        <v>0</v>
      </c>
      <c r="Q1233" s="148">
        <f t="shared" si="330"/>
        <v>0</v>
      </c>
      <c r="R1233" s="168"/>
      <c r="S1233" s="65">
        <f t="shared" si="333"/>
        <v>0</v>
      </c>
      <c r="T1233" s="134"/>
    </row>
    <row r="1234" ht="24.75" customHeight="1" outlineLevel="1" spans="1:20">
      <c r="A1234" s="19">
        <v>55527</v>
      </c>
      <c r="B1234" s="20">
        <v>5589020</v>
      </c>
      <c r="C1234" s="71" t="s">
        <v>807</v>
      </c>
      <c r="D1234" s="57">
        <v>0</v>
      </c>
      <c r="E1234" s="57">
        <v>0</v>
      </c>
      <c r="F1234" s="57">
        <f>+ROUND(Q$1234+E1234,-2)</f>
        <v>0</v>
      </c>
      <c r="G1234" s="57">
        <f>+ROUND(Q$1234+F1234,-2)</f>
        <v>0</v>
      </c>
      <c r="H1234" s="57">
        <f>+ROUND(Q$1234+G1234,-2)</f>
        <v>0</v>
      </c>
      <c r="I1234" s="57">
        <f>+ROUND(Q$1234+H1234,-2)</f>
        <v>0</v>
      </c>
      <c r="J1234" s="57">
        <f>+ROUND(Q$1234+I1234,-2)</f>
        <v>0</v>
      </c>
      <c r="K1234" s="57">
        <f>+ROUND(Q$1234+J1234,-2)</f>
        <v>0</v>
      </c>
      <c r="L1234" s="57">
        <f>+ROUND(Q$1234+K1234,-2)</f>
        <v>0</v>
      </c>
      <c r="M1234" s="57">
        <f>+ROUND(Q$1234+L1234,-2)</f>
        <v>0</v>
      </c>
      <c r="N1234" s="57">
        <f>+ROUND(Q$1234+M1234,-2)</f>
        <v>0</v>
      </c>
      <c r="O1234" s="63">
        <f>+ROUND(Q$1234+N1234,-2)</f>
        <v>0</v>
      </c>
      <c r="P1234" s="65">
        <f t="shared" si="332"/>
        <v>0</v>
      </c>
      <c r="Q1234" s="148">
        <f t="shared" si="330"/>
        <v>0</v>
      </c>
      <c r="R1234" s="168"/>
      <c r="S1234" s="65">
        <f t="shared" si="333"/>
        <v>0</v>
      </c>
      <c r="T1234" s="134"/>
    </row>
    <row r="1235" ht="24.75" customHeight="1" outlineLevel="1" spans="1:20">
      <c r="A1235" s="19"/>
      <c r="B1235" s="20">
        <v>5586011</v>
      </c>
      <c r="C1235" s="71" t="s">
        <v>1071</v>
      </c>
      <c r="D1235" s="57">
        <f t="shared" ref="D1235:O1235" si="335">D1236+D1237</f>
        <v>1009681.024</v>
      </c>
      <c r="E1235" s="57">
        <f t="shared" si="335"/>
        <v>1289954.997</v>
      </c>
      <c r="F1235" s="57">
        <f t="shared" si="335"/>
        <v>2000000</v>
      </c>
      <c r="G1235" s="57">
        <f t="shared" si="335"/>
        <v>3618200</v>
      </c>
      <c r="H1235" s="57">
        <f t="shared" si="335"/>
        <v>4764500</v>
      </c>
      <c r="I1235" s="57">
        <f t="shared" si="335"/>
        <v>5659400</v>
      </c>
      <c r="J1235" s="57">
        <f t="shared" si="335"/>
        <v>6520400</v>
      </c>
      <c r="K1235" s="57">
        <f t="shared" si="335"/>
        <v>7613900</v>
      </c>
      <c r="L1235" s="57">
        <f t="shared" si="335"/>
        <v>8565900</v>
      </c>
      <c r="M1235" s="57">
        <f t="shared" si="335"/>
        <v>9611600</v>
      </c>
      <c r="N1235" s="57">
        <f t="shared" si="335"/>
        <v>10685900</v>
      </c>
      <c r="O1235" s="63">
        <f t="shared" si="335"/>
        <v>12065900</v>
      </c>
      <c r="P1235" s="65">
        <f t="shared" si="332"/>
        <v>0</v>
      </c>
      <c r="Q1235" s="148">
        <f t="shared" si="330"/>
        <v>280273.973</v>
      </c>
      <c r="R1235" s="168"/>
      <c r="S1235" s="65">
        <f t="shared" si="333"/>
        <v>0</v>
      </c>
      <c r="T1235" s="134"/>
    </row>
    <row r="1236" ht="24.75" customHeight="1" outlineLevel="1" spans="1:20">
      <c r="A1236" s="19">
        <v>55521</v>
      </c>
      <c r="B1236" s="20">
        <v>5586012</v>
      </c>
      <c r="C1236" s="71" t="s">
        <v>1072</v>
      </c>
      <c r="D1236" s="57">
        <v>1009681.024</v>
      </c>
      <c r="E1236" s="57">
        <v>1289954.997</v>
      </c>
      <c r="F1236" s="57">
        <v>2000000</v>
      </c>
      <c r="G1236" s="57">
        <v>3618200</v>
      </c>
      <c r="H1236" s="57">
        <v>4764500</v>
      </c>
      <c r="I1236" s="57">
        <v>5659400</v>
      </c>
      <c r="J1236" s="57">
        <v>6520400</v>
      </c>
      <c r="K1236" s="57">
        <v>7613900</v>
      </c>
      <c r="L1236" s="57">
        <v>8565900</v>
      </c>
      <c r="M1236" s="57">
        <v>9611600</v>
      </c>
      <c r="N1236" s="57">
        <v>10685900</v>
      </c>
      <c r="O1236" s="63">
        <v>12065900</v>
      </c>
      <c r="P1236" s="65">
        <f t="shared" si="332"/>
        <v>0</v>
      </c>
      <c r="Q1236" s="148">
        <f t="shared" si="330"/>
        <v>280273.973</v>
      </c>
      <c r="R1236" s="168"/>
      <c r="S1236" s="65">
        <f t="shared" si="333"/>
        <v>0</v>
      </c>
      <c r="T1236" s="134"/>
    </row>
    <row r="1237" ht="24.75" customHeight="1" outlineLevel="1" spans="1:20">
      <c r="A1237" s="19">
        <v>55528</v>
      </c>
      <c r="B1237" s="20">
        <v>5586013</v>
      </c>
      <c r="C1237" s="71" t="s">
        <v>1073</v>
      </c>
      <c r="D1237" s="57">
        <v>0</v>
      </c>
      <c r="E1237" s="57">
        <v>0</v>
      </c>
      <c r="F1237" s="57">
        <v>0</v>
      </c>
      <c r="G1237" s="57">
        <v>0</v>
      </c>
      <c r="H1237" s="57">
        <v>0</v>
      </c>
      <c r="I1237" s="57">
        <v>0</v>
      </c>
      <c r="J1237" s="57">
        <v>0</v>
      </c>
      <c r="K1237" s="57">
        <v>0</v>
      </c>
      <c r="L1237" s="57">
        <v>0</v>
      </c>
      <c r="M1237" s="57">
        <v>0</v>
      </c>
      <c r="N1237" s="57">
        <v>0</v>
      </c>
      <c r="O1237" s="63">
        <v>0</v>
      </c>
      <c r="P1237" s="65">
        <f t="shared" si="332"/>
        <v>0</v>
      </c>
      <c r="Q1237" s="148">
        <f t="shared" si="330"/>
        <v>0</v>
      </c>
      <c r="R1237" s="168"/>
      <c r="S1237" s="65">
        <f t="shared" si="333"/>
        <v>0</v>
      </c>
      <c r="T1237" s="134"/>
    </row>
    <row r="1238" ht="24.75" customHeight="1" outlineLevel="1" spans="1:20">
      <c r="A1238" s="19">
        <v>55526</v>
      </c>
      <c r="B1238" s="20">
        <v>5587011</v>
      </c>
      <c r="C1238" s="71" t="s">
        <v>1074</v>
      </c>
      <c r="D1238" s="57">
        <v>0</v>
      </c>
      <c r="E1238" s="57">
        <v>0</v>
      </c>
      <c r="F1238" s="57">
        <f>+ROUND(Q$1238+E1238,-2)</f>
        <v>0</v>
      </c>
      <c r="G1238" s="57">
        <f>+ROUND(Q$1238+F1238,-2)</f>
        <v>0</v>
      </c>
      <c r="H1238" s="57">
        <f>+ROUND(Q$1238+G1238,-2)</f>
        <v>0</v>
      </c>
      <c r="I1238" s="57">
        <f>+ROUND(Q$1238+H1238,-2)</f>
        <v>0</v>
      </c>
      <c r="J1238" s="57">
        <f>+ROUND(Q$1238+I1238,-2)</f>
        <v>0</v>
      </c>
      <c r="K1238" s="57">
        <f>+ROUND(Q$1238+J1238,-2)</f>
        <v>0</v>
      </c>
      <c r="L1238" s="57">
        <f>+ROUND(Q$1238+K1238,-2)</f>
        <v>0</v>
      </c>
      <c r="M1238" s="57">
        <f>+ROUND(Q$1238+L1238,-2)</f>
        <v>0</v>
      </c>
      <c r="N1238" s="57">
        <f>+ROUND(Q$1238+M1238,-2)</f>
        <v>0</v>
      </c>
      <c r="O1238" s="63">
        <f>+ROUND(Q$1238+N1238,-2)</f>
        <v>0</v>
      </c>
      <c r="P1238" s="65">
        <f t="shared" si="332"/>
        <v>0</v>
      </c>
      <c r="Q1238" s="148">
        <f t="shared" si="330"/>
        <v>0</v>
      </c>
      <c r="R1238" s="168"/>
      <c r="S1238" s="65">
        <f t="shared" si="333"/>
        <v>0</v>
      </c>
      <c r="T1238" s="134"/>
    </row>
    <row r="1239" ht="24.75" customHeight="1" outlineLevel="1" spans="1:20">
      <c r="A1239" s="19">
        <v>55531</v>
      </c>
      <c r="B1239" s="20">
        <v>5589019</v>
      </c>
      <c r="C1239" s="71" t="s">
        <v>1075</v>
      </c>
      <c r="D1239" s="57">
        <v>0</v>
      </c>
      <c r="E1239" s="57">
        <v>0</v>
      </c>
      <c r="F1239" s="57">
        <f>+ROUND(Q$1239+E1239,-2)</f>
        <v>0</v>
      </c>
      <c r="G1239" s="57">
        <f>+ROUND(Q$1239+F1239,-2)</f>
        <v>0</v>
      </c>
      <c r="H1239" s="57">
        <f>+ROUND(Q$1239+G1239,-2)</f>
        <v>0</v>
      </c>
      <c r="I1239" s="57">
        <f>+ROUND(Q$1239+H1239,-2)</f>
        <v>0</v>
      </c>
      <c r="J1239" s="57">
        <f>+ROUND(Q$1239+I1239,-2)</f>
        <v>0</v>
      </c>
      <c r="K1239" s="57">
        <f>+ROUND(Q$1239+J1239,-2)</f>
        <v>0</v>
      </c>
      <c r="L1239" s="57">
        <f>+ROUND(Q$1239+K1239,-2)</f>
        <v>0</v>
      </c>
      <c r="M1239" s="57">
        <f>+ROUND(Q$1239+L1239,-2)</f>
        <v>0</v>
      </c>
      <c r="N1239" s="57">
        <f>+ROUND(Q$1239+M1239,-2)</f>
        <v>0</v>
      </c>
      <c r="O1239" s="63">
        <f>+ROUND(Q$1239+N1239,-2)</f>
        <v>0</v>
      </c>
      <c r="P1239" s="65">
        <f t="shared" si="332"/>
        <v>0</v>
      </c>
      <c r="Q1239" s="148">
        <f t="shared" si="330"/>
        <v>0</v>
      </c>
      <c r="R1239" s="168"/>
      <c r="S1239" s="65">
        <f t="shared" si="333"/>
        <v>0</v>
      </c>
      <c r="T1239" s="134"/>
    </row>
    <row r="1240" ht="24.75" customHeight="1" outlineLevel="1" spans="1:20">
      <c r="A1240" s="19">
        <v>55525</v>
      </c>
      <c r="B1240" s="20">
        <v>5600011</v>
      </c>
      <c r="C1240" s="71" t="s">
        <v>1076</v>
      </c>
      <c r="D1240" s="57">
        <f t="shared" ref="D1240:O1240" si="336">+SUM(D1241:D1243)</f>
        <v>0</v>
      </c>
      <c r="E1240" s="57">
        <f t="shared" si="336"/>
        <v>169171.85</v>
      </c>
      <c r="F1240" s="57">
        <f t="shared" si="336"/>
        <v>338300</v>
      </c>
      <c r="G1240" s="57">
        <f t="shared" si="336"/>
        <v>507500</v>
      </c>
      <c r="H1240" s="57">
        <f t="shared" si="336"/>
        <v>676700</v>
      </c>
      <c r="I1240" s="57">
        <f t="shared" si="336"/>
        <v>845900</v>
      </c>
      <c r="J1240" s="57">
        <f t="shared" si="336"/>
        <v>1015100</v>
      </c>
      <c r="K1240" s="57">
        <f t="shared" si="336"/>
        <v>1023600</v>
      </c>
      <c r="L1240" s="57">
        <f t="shared" si="336"/>
        <v>1049000</v>
      </c>
      <c r="M1240" s="57">
        <f t="shared" si="336"/>
        <v>1218200</v>
      </c>
      <c r="N1240" s="57">
        <f t="shared" si="336"/>
        <v>1387400</v>
      </c>
      <c r="O1240" s="63">
        <f t="shared" si="336"/>
        <v>1556600</v>
      </c>
      <c r="P1240" s="65">
        <f t="shared" si="332"/>
        <v>0</v>
      </c>
      <c r="Q1240" s="148">
        <f t="shared" si="330"/>
        <v>169171.85</v>
      </c>
      <c r="R1240" s="168"/>
      <c r="S1240" s="65">
        <f t="shared" si="333"/>
        <v>0</v>
      </c>
      <c r="T1240" s="134"/>
    </row>
    <row r="1241" ht="24.75" customHeight="1" outlineLevel="1" spans="1:20">
      <c r="A1241" s="19">
        <v>55525</v>
      </c>
      <c r="B1241" s="20">
        <v>5600012</v>
      </c>
      <c r="C1241" s="71" t="s">
        <v>1077</v>
      </c>
      <c r="D1241" s="57">
        <v>0</v>
      </c>
      <c r="E1241" s="57">
        <v>0</v>
      </c>
      <c r="F1241" s="57">
        <f>+ROUND(Q$1241+E1241,-2)</f>
        <v>0</v>
      </c>
      <c r="G1241" s="57">
        <f>+ROUND(Q$1241+F1241,-2)</f>
        <v>0</v>
      </c>
      <c r="H1241" s="57">
        <f>+ROUND(Q$1241+G1241,-2)</f>
        <v>0</v>
      </c>
      <c r="I1241" s="57">
        <f>+ROUND(Q$1241+H1241,-2)</f>
        <v>0</v>
      </c>
      <c r="J1241" s="57">
        <f>+ROUND(Q$1241+I1241,-2)</f>
        <v>0</v>
      </c>
      <c r="K1241" s="57">
        <f>+ROUND(Q$1241+J1241,-2)</f>
        <v>0</v>
      </c>
      <c r="L1241" s="57">
        <f>+ROUND(Q$1241+K1241,-2)</f>
        <v>0</v>
      </c>
      <c r="M1241" s="57">
        <f>+ROUND(Q$1241+L1241,-2)</f>
        <v>0</v>
      </c>
      <c r="N1241" s="57">
        <f>+ROUND(Q$1241+M1241,-2)</f>
        <v>0</v>
      </c>
      <c r="O1241" s="63">
        <f>+ROUND(Q$1241+N1241,-2)</f>
        <v>0</v>
      </c>
      <c r="P1241" s="65">
        <f t="shared" si="332"/>
        <v>0</v>
      </c>
      <c r="Q1241" s="148">
        <f t="shared" si="330"/>
        <v>0</v>
      </c>
      <c r="R1241" s="168"/>
      <c r="S1241" s="65">
        <f t="shared" si="333"/>
        <v>0</v>
      </c>
      <c r="T1241" s="134"/>
    </row>
    <row r="1242" ht="24.75" customHeight="1" outlineLevel="1" spans="1:20">
      <c r="A1242" s="19">
        <v>55529</v>
      </c>
      <c r="B1242" s="20">
        <v>5600013</v>
      </c>
      <c r="C1242" s="71" t="s">
        <v>1078</v>
      </c>
      <c r="D1242" s="57">
        <v>0</v>
      </c>
      <c r="E1242" s="57">
        <v>169171.85</v>
      </c>
      <c r="F1242" s="57">
        <v>338300</v>
      </c>
      <c r="G1242" s="57">
        <v>507500</v>
      </c>
      <c r="H1242" s="57">
        <v>676700</v>
      </c>
      <c r="I1242" s="57">
        <v>845900</v>
      </c>
      <c r="J1242" s="57">
        <v>1015100</v>
      </c>
      <c r="K1242" s="57">
        <v>1023600</v>
      </c>
      <c r="L1242" s="57">
        <v>1049000</v>
      </c>
      <c r="M1242" s="57">
        <v>1218200</v>
      </c>
      <c r="N1242" s="57">
        <v>1387400</v>
      </c>
      <c r="O1242" s="63">
        <v>1556600</v>
      </c>
      <c r="P1242" s="65">
        <f t="shared" si="332"/>
        <v>0</v>
      </c>
      <c r="Q1242" s="148">
        <f t="shared" si="330"/>
        <v>169171.85</v>
      </c>
      <c r="R1242" s="168"/>
      <c r="S1242" s="65">
        <f t="shared" si="333"/>
        <v>0</v>
      </c>
      <c r="T1242" s="134"/>
    </row>
    <row r="1243" ht="24.75" customHeight="1" outlineLevel="1" spans="1:20">
      <c r="A1243" s="19">
        <v>55530</v>
      </c>
      <c r="B1243" s="20">
        <v>5600014</v>
      </c>
      <c r="C1243" s="71" t="s">
        <v>1079</v>
      </c>
      <c r="D1243" s="57">
        <v>0</v>
      </c>
      <c r="E1243" s="57">
        <v>0</v>
      </c>
      <c r="F1243" s="57">
        <f>+ROUND(Q$1243+E1243,-2)</f>
        <v>0</v>
      </c>
      <c r="G1243" s="57">
        <f>+ROUND(Q$1243+F1243,-2)</f>
        <v>0</v>
      </c>
      <c r="H1243" s="57">
        <f>+ROUND(Q$1243+G1243,-2)</f>
        <v>0</v>
      </c>
      <c r="I1243" s="57">
        <f>+ROUND(Q$1243+H1243,-2)</f>
        <v>0</v>
      </c>
      <c r="J1243" s="57">
        <f>+ROUND(Q$1243+I1243,-2)</f>
        <v>0</v>
      </c>
      <c r="K1243" s="57">
        <f>+ROUND(Q$1243+J1243,-2)</f>
        <v>0</v>
      </c>
      <c r="L1243" s="57">
        <f>+ROUND(Q$1243+K1243,-2)</f>
        <v>0</v>
      </c>
      <c r="M1243" s="57">
        <f>+ROUND(Q$1243+L1243,-2)</f>
        <v>0</v>
      </c>
      <c r="N1243" s="57">
        <f>+ROUND(Q$1243+M1243,-2)</f>
        <v>0</v>
      </c>
      <c r="O1243" s="63">
        <f>+ROUND(Q$1243+N1243,-2)</f>
        <v>0</v>
      </c>
      <c r="P1243" s="65">
        <f t="shared" si="332"/>
        <v>0</v>
      </c>
      <c r="Q1243" s="148">
        <f t="shared" si="330"/>
        <v>0</v>
      </c>
      <c r="R1243" s="168"/>
      <c r="S1243" s="65">
        <f t="shared" si="333"/>
        <v>0</v>
      </c>
      <c r="T1243" s="134"/>
    </row>
    <row r="1244" ht="24.75" customHeight="1" outlineLevel="1" spans="1:20">
      <c r="A1244" s="19"/>
      <c r="B1244" s="20">
        <v>5610000</v>
      </c>
      <c r="C1244" s="71" t="s">
        <v>1080</v>
      </c>
      <c r="D1244" s="57">
        <v>0</v>
      </c>
      <c r="E1244" s="57">
        <v>0</v>
      </c>
      <c r="F1244" s="57">
        <f>+ROUND(Q$1244+E1244,-2)</f>
        <v>0</v>
      </c>
      <c r="G1244" s="57">
        <f>+ROUND(Q$1244+F1244,-2)</f>
        <v>0</v>
      </c>
      <c r="H1244" s="57">
        <f>+ROUND(Q$1244+G1244,-2)</f>
        <v>0</v>
      </c>
      <c r="I1244" s="57">
        <f>+ROUND(Q$1244+H1244,-2)</f>
        <v>0</v>
      </c>
      <c r="J1244" s="57">
        <f>+ROUND(Q$1244+I1244,-2)</f>
        <v>0</v>
      </c>
      <c r="K1244" s="57">
        <f>+ROUND(Q$1244+J1244,-2)</f>
        <v>0</v>
      </c>
      <c r="L1244" s="57">
        <f>+ROUND(Q$1244+K1244,-2)</f>
        <v>0</v>
      </c>
      <c r="M1244" s="57">
        <f>+ROUND(Q$1244+L1244,-2)</f>
        <v>0</v>
      </c>
      <c r="N1244" s="57">
        <f>+ROUND(Q$1244+M1244,-2)</f>
        <v>0</v>
      </c>
      <c r="O1244" s="63">
        <f>+ROUND(Q$1244+N1244,-2)</f>
        <v>0</v>
      </c>
      <c r="P1244" s="65">
        <f t="shared" si="332"/>
        <v>0</v>
      </c>
      <c r="Q1244" s="148">
        <f t="shared" si="330"/>
        <v>0</v>
      </c>
      <c r="R1244" s="168"/>
      <c r="S1244" s="65">
        <f t="shared" si="333"/>
        <v>0</v>
      </c>
      <c r="T1244" s="134"/>
    </row>
    <row r="1245" ht="24.75" customHeight="1" outlineLevel="1" spans="1:20">
      <c r="A1245" s="19">
        <v>55500</v>
      </c>
      <c r="B1245" s="20">
        <v>5620000</v>
      </c>
      <c r="C1245" s="71" t="s">
        <v>1081</v>
      </c>
      <c r="D1245" s="57">
        <f t="shared" ref="D1245:O1245" si="337">+D1246+D1254+D1258+D1260</f>
        <v>94630.952</v>
      </c>
      <c r="E1245" s="57">
        <f t="shared" si="337"/>
        <v>190921.996</v>
      </c>
      <c r="F1245" s="57" t="e">
        <f t="shared" si="337"/>
        <v>#REF!</v>
      </c>
      <c r="G1245" s="57" t="e">
        <f t="shared" si="337"/>
        <v>#REF!</v>
      </c>
      <c r="H1245" s="57" t="e">
        <f t="shared" si="337"/>
        <v>#REF!</v>
      </c>
      <c r="I1245" s="57" t="e">
        <f t="shared" si="337"/>
        <v>#REF!</v>
      </c>
      <c r="J1245" s="57" t="e">
        <f t="shared" si="337"/>
        <v>#REF!</v>
      </c>
      <c r="K1245" s="57" t="e">
        <f t="shared" si="337"/>
        <v>#REF!</v>
      </c>
      <c r="L1245" s="57" t="e">
        <f t="shared" si="337"/>
        <v>#REF!</v>
      </c>
      <c r="M1245" s="57" t="e">
        <f t="shared" si="337"/>
        <v>#REF!</v>
      </c>
      <c r="N1245" s="57" t="e">
        <f t="shared" si="337"/>
        <v>#REF!</v>
      </c>
      <c r="O1245" s="63" t="e">
        <f t="shared" si="337"/>
        <v>#REF!</v>
      </c>
      <c r="P1245" s="65" t="e">
        <f t="shared" si="332"/>
        <v>#REF!</v>
      </c>
      <c r="Q1245" s="148">
        <f t="shared" si="330"/>
        <v>96291.044</v>
      </c>
      <c r="R1245" s="168"/>
      <c r="S1245" s="65" t="e">
        <f t="shared" si="333"/>
        <v>#REF!</v>
      </c>
      <c r="T1245" s="134"/>
    </row>
    <row r="1246" ht="24.75" customHeight="1" outlineLevel="1" spans="1:20">
      <c r="A1246" s="19">
        <v>55510</v>
      </c>
      <c r="B1246" s="20">
        <v>5621000</v>
      </c>
      <c r="C1246" s="71" t="s">
        <v>1082</v>
      </c>
      <c r="D1246" s="57">
        <f t="shared" ref="D1246:O1246" si="338">+SUM(D1247:D1253)</f>
        <v>94630.952</v>
      </c>
      <c r="E1246" s="57">
        <f t="shared" si="338"/>
        <v>190921.996</v>
      </c>
      <c r="F1246" s="57" t="e">
        <f t="shared" si="338"/>
        <v>#REF!</v>
      </c>
      <c r="G1246" s="57" t="e">
        <f t="shared" si="338"/>
        <v>#REF!</v>
      </c>
      <c r="H1246" s="57" t="e">
        <f t="shared" si="338"/>
        <v>#REF!</v>
      </c>
      <c r="I1246" s="57" t="e">
        <f t="shared" si="338"/>
        <v>#REF!</v>
      </c>
      <c r="J1246" s="57" t="e">
        <f t="shared" si="338"/>
        <v>#REF!</v>
      </c>
      <c r="K1246" s="57" t="e">
        <f t="shared" si="338"/>
        <v>#REF!</v>
      </c>
      <c r="L1246" s="57" t="e">
        <f t="shared" si="338"/>
        <v>#REF!</v>
      </c>
      <c r="M1246" s="57" t="e">
        <f t="shared" si="338"/>
        <v>#REF!</v>
      </c>
      <c r="N1246" s="57" t="e">
        <f t="shared" si="338"/>
        <v>#REF!</v>
      </c>
      <c r="O1246" s="63" t="e">
        <f t="shared" si="338"/>
        <v>#REF!</v>
      </c>
      <c r="P1246" s="65" t="e">
        <f t="shared" si="332"/>
        <v>#REF!</v>
      </c>
      <c r="Q1246" s="148">
        <f t="shared" si="330"/>
        <v>96291.044</v>
      </c>
      <c r="R1246" s="168"/>
      <c r="S1246" s="65" t="e">
        <f t="shared" si="333"/>
        <v>#REF!</v>
      </c>
      <c r="T1246" s="134"/>
    </row>
    <row r="1247" ht="24.75" customHeight="1" outlineLevel="1" spans="1:20">
      <c r="A1247" s="19">
        <v>55511</v>
      </c>
      <c r="B1247" s="20">
        <v>5621011</v>
      </c>
      <c r="C1247" s="71" t="s">
        <v>1083</v>
      </c>
      <c r="D1247" s="57">
        <v>4525.897</v>
      </c>
      <c r="E1247" s="57">
        <v>9051.794</v>
      </c>
      <c r="F1247" s="57" t="e">
        <f>+INDEX(#REF!,MATCH(B$1247,#REF!,0),MATCH(F$1,#REF!,0))</f>
        <v>#REF!</v>
      </c>
      <c r="G1247" s="57" t="e">
        <f>+INDEX(#REF!,MATCH(B$1247,#REF!,0),MATCH(G$1,#REF!,0))</f>
        <v>#REF!</v>
      </c>
      <c r="H1247" s="57" t="e">
        <f>+INDEX(#REF!,MATCH(B$1247,#REF!,0),MATCH(H$1,#REF!,0))</f>
        <v>#REF!</v>
      </c>
      <c r="I1247" s="57" t="e">
        <f>+INDEX(#REF!,MATCH(B$1247,#REF!,0),MATCH(I$1,#REF!,0))</f>
        <v>#REF!</v>
      </c>
      <c r="J1247" s="57" t="e">
        <f>+INDEX(#REF!,MATCH(B$1247,#REF!,0),MATCH(J$1,#REF!,0))</f>
        <v>#REF!</v>
      </c>
      <c r="K1247" s="57" t="e">
        <f>+INDEX(#REF!,MATCH(B$1247,#REF!,0),MATCH(K$1,#REF!,0))</f>
        <v>#REF!</v>
      </c>
      <c r="L1247" s="57" t="e">
        <f>+INDEX(#REF!,MATCH(B$1247,#REF!,0),MATCH(L$1,#REF!,0))</f>
        <v>#REF!</v>
      </c>
      <c r="M1247" s="57" t="e">
        <f>+INDEX(#REF!,MATCH(B$1247,#REF!,0),MATCH(M$1,#REF!,0))</f>
        <v>#REF!</v>
      </c>
      <c r="N1247" s="57" t="e">
        <f>+INDEX(#REF!,MATCH(B$1247,#REF!,0),MATCH(N$1,#REF!,0))</f>
        <v>#REF!</v>
      </c>
      <c r="O1247" s="63" t="e">
        <f>+INDEX(#REF!,MATCH(B$1247,#REF!,0),MATCH(O$1,#REF!,0))</f>
        <v>#REF!</v>
      </c>
      <c r="P1247" s="65" t="e">
        <f t="shared" si="332"/>
        <v>#REF!</v>
      </c>
      <c r="Q1247" s="148">
        <f t="shared" si="330"/>
        <v>4525.897</v>
      </c>
      <c r="R1247" s="168"/>
      <c r="S1247" s="65" t="e">
        <f t="shared" si="333"/>
        <v>#REF!</v>
      </c>
      <c r="T1247" s="134"/>
    </row>
    <row r="1248" ht="24.75" customHeight="1" outlineLevel="1" spans="1:20">
      <c r="A1248" s="19">
        <v>55514</v>
      </c>
      <c r="B1248" s="20">
        <v>5621012</v>
      </c>
      <c r="C1248" s="71" t="s">
        <v>1084</v>
      </c>
      <c r="D1248" s="57">
        <v>10147.536</v>
      </c>
      <c r="E1248" s="57">
        <v>20295.072</v>
      </c>
      <c r="F1248" s="57" t="e">
        <f>+INDEX(#REF!,MATCH(B$1248,#REF!,0),MATCH(F$1,#REF!,0))</f>
        <v>#REF!</v>
      </c>
      <c r="G1248" s="57" t="e">
        <f>+INDEX(#REF!,MATCH(B$1248,#REF!,0),MATCH(G$1,#REF!,0))</f>
        <v>#REF!</v>
      </c>
      <c r="H1248" s="57" t="e">
        <f>+INDEX(#REF!,MATCH(B$1248,#REF!,0),MATCH(H$1,#REF!,0))</f>
        <v>#REF!</v>
      </c>
      <c r="I1248" s="57" t="e">
        <f>+INDEX(#REF!,MATCH(B$1248,#REF!,0),MATCH(I$1,#REF!,0))</f>
        <v>#REF!</v>
      </c>
      <c r="J1248" s="57" t="e">
        <f>+INDEX(#REF!,MATCH(B$1248,#REF!,0),MATCH(J$1,#REF!,0))</f>
        <v>#REF!</v>
      </c>
      <c r="K1248" s="57" t="e">
        <f>+INDEX(#REF!,MATCH(B$1248,#REF!,0),MATCH(K$1,#REF!,0))</f>
        <v>#REF!</v>
      </c>
      <c r="L1248" s="57" t="e">
        <f>+INDEX(#REF!,MATCH(B$1248,#REF!,0),MATCH(L$1,#REF!,0))</f>
        <v>#REF!</v>
      </c>
      <c r="M1248" s="57" t="e">
        <f>+INDEX(#REF!,MATCH(B$1248,#REF!,0),MATCH(M$1,#REF!,0))</f>
        <v>#REF!</v>
      </c>
      <c r="N1248" s="57" t="e">
        <f>+INDEX(#REF!,MATCH(B$1248,#REF!,0),MATCH(N$1,#REF!,0))</f>
        <v>#REF!</v>
      </c>
      <c r="O1248" s="63" t="e">
        <f>+INDEX(#REF!,MATCH(B$1248,#REF!,0),MATCH(O$1,#REF!,0))</f>
        <v>#REF!</v>
      </c>
      <c r="P1248" s="65" t="e">
        <f t="shared" si="332"/>
        <v>#REF!</v>
      </c>
      <c r="Q1248" s="148">
        <f t="shared" si="330"/>
        <v>10147.536</v>
      </c>
      <c r="R1248" s="168"/>
      <c r="S1248" s="65" t="e">
        <f t="shared" si="333"/>
        <v>#REF!</v>
      </c>
      <c r="T1248" s="134"/>
    </row>
    <row r="1249" ht="24.75" customHeight="1" outlineLevel="1" spans="1:20">
      <c r="A1249" s="19">
        <v>55512</v>
      </c>
      <c r="B1249" s="20">
        <v>5621013</v>
      </c>
      <c r="C1249" s="71" t="s">
        <v>1085</v>
      </c>
      <c r="D1249" s="57">
        <v>0</v>
      </c>
      <c r="E1249" s="57">
        <v>0</v>
      </c>
      <c r="F1249" s="57" t="e">
        <f>+INDEX(#REF!,MATCH(B$1249,#REF!,0),MATCH(F$1,#REF!,0))</f>
        <v>#REF!</v>
      </c>
      <c r="G1249" s="57" t="e">
        <f>+INDEX(#REF!,MATCH(B$1249,#REF!,0),MATCH(G$1,#REF!,0))</f>
        <v>#REF!</v>
      </c>
      <c r="H1249" s="57" t="e">
        <f>+INDEX(#REF!,MATCH(B$1249,#REF!,0),MATCH(H$1,#REF!,0))</f>
        <v>#REF!</v>
      </c>
      <c r="I1249" s="57" t="e">
        <f>+INDEX(#REF!,MATCH(B$1249,#REF!,0),MATCH(I$1,#REF!,0))</f>
        <v>#REF!</v>
      </c>
      <c r="J1249" s="57" t="e">
        <f>+INDEX(#REF!,MATCH(B$1249,#REF!,0),MATCH(J$1,#REF!,0))</f>
        <v>#REF!</v>
      </c>
      <c r="K1249" s="57" t="e">
        <f>+INDEX(#REF!,MATCH(B$1249,#REF!,0),MATCH(K$1,#REF!,0))</f>
        <v>#REF!</v>
      </c>
      <c r="L1249" s="57" t="e">
        <f>+INDEX(#REF!,MATCH(B$1249,#REF!,0),MATCH(L$1,#REF!,0))</f>
        <v>#REF!</v>
      </c>
      <c r="M1249" s="57" t="e">
        <f>+INDEX(#REF!,MATCH(B$1249,#REF!,0),MATCH(M$1,#REF!,0))</f>
        <v>#REF!</v>
      </c>
      <c r="N1249" s="57" t="e">
        <f>+INDEX(#REF!,MATCH(B$1249,#REF!,0),MATCH(N$1,#REF!,0))</f>
        <v>#REF!</v>
      </c>
      <c r="O1249" s="63" t="e">
        <f>+INDEX(#REF!,MATCH(B$1249,#REF!,0),MATCH(O$1,#REF!,0))</f>
        <v>#REF!</v>
      </c>
      <c r="P1249" s="65" t="e">
        <f t="shared" si="332"/>
        <v>#REF!</v>
      </c>
      <c r="Q1249" s="148">
        <f t="shared" si="330"/>
        <v>0</v>
      </c>
      <c r="R1249" s="168"/>
      <c r="S1249" s="65" t="e">
        <f t="shared" si="333"/>
        <v>#REF!</v>
      </c>
      <c r="T1249" s="134"/>
    </row>
    <row r="1250" ht="24.75" customHeight="1" outlineLevel="1" spans="1:20">
      <c r="A1250" s="19">
        <v>55516</v>
      </c>
      <c r="B1250" s="20">
        <v>5621014</v>
      </c>
      <c r="C1250" s="71" t="s">
        <v>1086</v>
      </c>
      <c r="D1250" s="57">
        <v>9793.747</v>
      </c>
      <c r="E1250" s="57">
        <v>21247.586</v>
      </c>
      <c r="F1250" s="57" t="e">
        <f>+INDEX(#REF!,MATCH(B$1250,#REF!,0),MATCH(F$1,#REF!,0))</f>
        <v>#REF!</v>
      </c>
      <c r="G1250" s="57" t="e">
        <f>+INDEX(#REF!,MATCH(B$1250,#REF!,0),MATCH(G$1,#REF!,0))</f>
        <v>#REF!</v>
      </c>
      <c r="H1250" s="57" t="e">
        <f>+INDEX(#REF!,MATCH(B$1250,#REF!,0),MATCH(H$1,#REF!,0))</f>
        <v>#REF!</v>
      </c>
      <c r="I1250" s="57" t="e">
        <f>+INDEX(#REF!,MATCH(B$1250,#REF!,0),MATCH(I$1,#REF!,0))</f>
        <v>#REF!</v>
      </c>
      <c r="J1250" s="57" t="e">
        <f>+INDEX(#REF!,MATCH(B$1250,#REF!,0),MATCH(J$1,#REF!,0))</f>
        <v>#REF!</v>
      </c>
      <c r="K1250" s="57" t="e">
        <f>+INDEX(#REF!,MATCH(B$1250,#REF!,0),MATCH(K$1,#REF!,0))</f>
        <v>#REF!</v>
      </c>
      <c r="L1250" s="57" t="e">
        <f>+INDEX(#REF!,MATCH(B$1250,#REF!,0),MATCH(L$1,#REF!,0))</f>
        <v>#REF!</v>
      </c>
      <c r="M1250" s="57" t="e">
        <f>+INDEX(#REF!,MATCH(B$1250,#REF!,0),MATCH(M$1,#REF!,0))</f>
        <v>#REF!</v>
      </c>
      <c r="N1250" s="57" t="e">
        <f>+INDEX(#REF!,MATCH(B$1250,#REF!,0),MATCH(N$1,#REF!,0))</f>
        <v>#REF!</v>
      </c>
      <c r="O1250" s="63" t="e">
        <f>+INDEX(#REF!,MATCH(B$1250,#REF!,0),MATCH(O$1,#REF!,0))</f>
        <v>#REF!</v>
      </c>
      <c r="P1250" s="65" t="e">
        <f t="shared" si="332"/>
        <v>#REF!</v>
      </c>
      <c r="Q1250" s="148">
        <f t="shared" si="330"/>
        <v>11453.839</v>
      </c>
      <c r="R1250" s="168"/>
      <c r="S1250" s="65" t="e">
        <f t="shared" si="333"/>
        <v>#REF!</v>
      </c>
      <c r="T1250" s="134"/>
    </row>
    <row r="1251" ht="24.75" customHeight="1" outlineLevel="1" spans="1:20">
      <c r="A1251" s="19">
        <v>55517</v>
      </c>
      <c r="B1251" s="20">
        <v>5621015</v>
      </c>
      <c r="C1251" s="71" t="s">
        <v>1087</v>
      </c>
      <c r="D1251" s="57">
        <v>10173.116</v>
      </c>
      <c r="E1251" s="57">
        <v>20346.232</v>
      </c>
      <c r="F1251" s="57" t="e">
        <f>+INDEX(#REF!,MATCH(B$1251,#REF!,0),MATCH(F$1,#REF!,0))</f>
        <v>#REF!</v>
      </c>
      <c r="G1251" s="57" t="e">
        <f>+INDEX(#REF!,MATCH(B$1251,#REF!,0),MATCH(G$1,#REF!,0))</f>
        <v>#REF!</v>
      </c>
      <c r="H1251" s="57" t="e">
        <f>+INDEX(#REF!,MATCH(B$1251,#REF!,0),MATCH(H$1,#REF!,0))</f>
        <v>#REF!</v>
      </c>
      <c r="I1251" s="57" t="e">
        <f>+INDEX(#REF!,MATCH(B$1251,#REF!,0),MATCH(I$1,#REF!,0))</f>
        <v>#REF!</v>
      </c>
      <c r="J1251" s="57" t="e">
        <f>+INDEX(#REF!,MATCH(B$1251,#REF!,0),MATCH(J$1,#REF!,0))</f>
        <v>#REF!</v>
      </c>
      <c r="K1251" s="57" t="e">
        <f>+INDEX(#REF!,MATCH(B$1251,#REF!,0),MATCH(K$1,#REF!,0))</f>
        <v>#REF!</v>
      </c>
      <c r="L1251" s="57" t="e">
        <f>+INDEX(#REF!,MATCH(B$1251,#REF!,0),MATCH(L$1,#REF!,0))</f>
        <v>#REF!</v>
      </c>
      <c r="M1251" s="57" t="e">
        <f>+INDEX(#REF!,MATCH(B$1251,#REF!,0),MATCH(M$1,#REF!,0))</f>
        <v>#REF!</v>
      </c>
      <c r="N1251" s="57" t="e">
        <f>+INDEX(#REF!,MATCH(B$1251,#REF!,0),MATCH(N$1,#REF!,0))</f>
        <v>#REF!</v>
      </c>
      <c r="O1251" s="63" t="e">
        <f>+INDEX(#REF!,MATCH(B$1251,#REF!,0),MATCH(O$1,#REF!,0))</f>
        <v>#REF!</v>
      </c>
      <c r="P1251" s="65" t="e">
        <f t="shared" si="332"/>
        <v>#REF!</v>
      </c>
      <c r="Q1251" s="148">
        <f t="shared" si="330"/>
        <v>10173.116</v>
      </c>
      <c r="R1251" s="168"/>
      <c r="S1251" s="65" t="e">
        <f t="shared" si="333"/>
        <v>#REF!</v>
      </c>
      <c r="T1251" s="134"/>
    </row>
    <row r="1252" ht="24.75" customHeight="1" outlineLevel="1" spans="1:20">
      <c r="A1252" s="19">
        <v>55518</v>
      </c>
      <c r="B1252" s="20">
        <v>5621016</v>
      </c>
      <c r="C1252" s="71" t="s">
        <v>1088</v>
      </c>
      <c r="D1252" s="57">
        <v>49578.127</v>
      </c>
      <c r="E1252" s="57">
        <v>99156.254</v>
      </c>
      <c r="F1252" s="57" t="e">
        <f>+INDEX(#REF!,MATCH(B$1252,#REF!,0),MATCH(F$1,#REF!,0))</f>
        <v>#REF!</v>
      </c>
      <c r="G1252" s="57" t="e">
        <f>+INDEX(#REF!,MATCH(B$1252,#REF!,0),MATCH(G$1,#REF!,0))</f>
        <v>#REF!</v>
      </c>
      <c r="H1252" s="57" t="e">
        <f>+INDEX(#REF!,MATCH(B$1252,#REF!,0),MATCH(H$1,#REF!,0))</f>
        <v>#REF!</v>
      </c>
      <c r="I1252" s="57" t="e">
        <f>+INDEX(#REF!,MATCH(B$1252,#REF!,0),MATCH(I$1,#REF!,0))</f>
        <v>#REF!</v>
      </c>
      <c r="J1252" s="57" t="e">
        <f>+INDEX(#REF!,MATCH(B$1252,#REF!,0),MATCH(J$1,#REF!,0))</f>
        <v>#REF!</v>
      </c>
      <c r="K1252" s="57" t="e">
        <f>+INDEX(#REF!,MATCH(B$1252,#REF!,0),MATCH(K$1,#REF!,0))</f>
        <v>#REF!</v>
      </c>
      <c r="L1252" s="57" t="e">
        <f>+INDEX(#REF!,MATCH(B$1252,#REF!,0),MATCH(L$1,#REF!,0))</f>
        <v>#REF!</v>
      </c>
      <c r="M1252" s="57" t="e">
        <f>+INDEX(#REF!,MATCH(B$1252,#REF!,0),MATCH(M$1,#REF!,0))</f>
        <v>#REF!</v>
      </c>
      <c r="N1252" s="57" t="e">
        <f>+INDEX(#REF!,MATCH(B$1252,#REF!,0),MATCH(N$1,#REF!,0))</f>
        <v>#REF!</v>
      </c>
      <c r="O1252" s="63" t="e">
        <f>+INDEX(#REF!,MATCH(B$1252,#REF!,0),MATCH(O$1,#REF!,0))</f>
        <v>#REF!</v>
      </c>
      <c r="P1252" s="65"/>
      <c r="Q1252" s="148">
        <f t="shared" si="330"/>
        <v>49578.127</v>
      </c>
      <c r="R1252" s="168"/>
      <c r="S1252" s="65" t="e">
        <f t="shared" si="333"/>
        <v>#REF!</v>
      </c>
      <c r="T1252" s="134"/>
    </row>
    <row r="1253" ht="24.75" customHeight="1" outlineLevel="1" spans="1:20">
      <c r="A1253" s="19">
        <v>55519</v>
      </c>
      <c r="B1253" s="20">
        <v>5621017</v>
      </c>
      <c r="C1253" s="71" t="s">
        <v>1089</v>
      </c>
      <c r="D1253" s="57">
        <v>10412.529</v>
      </c>
      <c r="E1253" s="57">
        <v>20825.058</v>
      </c>
      <c r="F1253" s="57" t="e">
        <f>+INDEX(#REF!,MATCH(B$1253,#REF!,0),MATCH(F$1,#REF!,0))</f>
        <v>#REF!</v>
      </c>
      <c r="G1253" s="57" t="e">
        <f>+INDEX(#REF!,MATCH(B$1253,#REF!,0),MATCH(G$1,#REF!,0))</f>
        <v>#REF!</v>
      </c>
      <c r="H1253" s="57" t="e">
        <f>+INDEX(#REF!,MATCH(B$1253,#REF!,0),MATCH(H$1,#REF!,0))</f>
        <v>#REF!</v>
      </c>
      <c r="I1253" s="57" t="e">
        <f>+INDEX(#REF!,MATCH(B$1253,#REF!,0),MATCH(I$1,#REF!,0))</f>
        <v>#REF!</v>
      </c>
      <c r="J1253" s="57" t="e">
        <f>+INDEX(#REF!,MATCH(B$1253,#REF!,0),MATCH(J$1,#REF!,0))</f>
        <v>#REF!</v>
      </c>
      <c r="K1253" s="57" t="e">
        <f>+INDEX(#REF!,MATCH(B$1253,#REF!,0),MATCH(K$1,#REF!,0))</f>
        <v>#REF!</v>
      </c>
      <c r="L1253" s="57" t="e">
        <f>+INDEX(#REF!,MATCH(B$1253,#REF!,0),MATCH(L$1,#REF!,0))</f>
        <v>#REF!</v>
      </c>
      <c r="M1253" s="57" t="e">
        <f>+INDEX(#REF!,MATCH(B$1253,#REF!,0),MATCH(M$1,#REF!,0))</f>
        <v>#REF!</v>
      </c>
      <c r="N1253" s="57" t="e">
        <f>+INDEX(#REF!,MATCH(B$1253,#REF!,0),MATCH(N$1,#REF!,0))</f>
        <v>#REF!</v>
      </c>
      <c r="O1253" s="63" t="e">
        <f>+INDEX(#REF!,MATCH(B$1253,#REF!,0),MATCH(O$1,#REF!,0))</f>
        <v>#REF!</v>
      </c>
      <c r="P1253" s="65"/>
      <c r="Q1253" s="148">
        <f t="shared" si="330"/>
        <v>10412.529</v>
      </c>
      <c r="R1253" s="168"/>
      <c r="S1253" s="65" t="e">
        <f t="shared" si="333"/>
        <v>#REF!</v>
      </c>
      <c r="T1253" s="134"/>
    </row>
    <row r="1254" ht="24.75" customHeight="1" outlineLevel="1" spans="1:20">
      <c r="A1254" s="19"/>
      <c r="B1254" s="20">
        <v>5622000</v>
      </c>
      <c r="C1254" s="71" t="s">
        <v>1090</v>
      </c>
      <c r="D1254" s="57">
        <f t="shared" ref="D1254:O1254" si="339">+SUM(D1255:D1257)</f>
        <v>0</v>
      </c>
      <c r="E1254" s="57">
        <f t="shared" si="339"/>
        <v>0</v>
      </c>
      <c r="F1254" s="57">
        <f t="shared" si="339"/>
        <v>0</v>
      </c>
      <c r="G1254" s="57">
        <f t="shared" si="339"/>
        <v>0</v>
      </c>
      <c r="H1254" s="57">
        <f t="shared" si="339"/>
        <v>0</v>
      </c>
      <c r="I1254" s="57">
        <f t="shared" si="339"/>
        <v>0</v>
      </c>
      <c r="J1254" s="57">
        <f t="shared" si="339"/>
        <v>0</v>
      </c>
      <c r="K1254" s="57">
        <f t="shared" si="339"/>
        <v>0</v>
      </c>
      <c r="L1254" s="57">
        <f t="shared" si="339"/>
        <v>0</v>
      </c>
      <c r="M1254" s="57">
        <f t="shared" si="339"/>
        <v>0</v>
      </c>
      <c r="N1254" s="57">
        <f t="shared" si="339"/>
        <v>0</v>
      </c>
      <c r="O1254" s="63">
        <f t="shared" si="339"/>
        <v>0</v>
      </c>
      <c r="P1254" s="65">
        <f t="shared" ref="P1254:P1283" si="340">IF(E1254&lt;D1254,1,0)+IF(F1254&lt;E1254,1,0)+IF(G1254&lt;F1254,1,0)+IF(H1254&lt;G1254,1,0)+IF(I1254&lt;H1254,1,0)+IF(J1254&lt;I1254,1,0)+IF(K1254&lt;J1254,1,0)+IF(L1254&lt;K1254,1,0)+IF(M1254&lt;L1254,1,0)+IF(N1254&lt;M1254,1,0)+IF(O1254&lt;N1254,1,0)</f>
        <v>0</v>
      </c>
      <c r="Q1254" s="148">
        <f t="shared" si="330"/>
        <v>0</v>
      </c>
      <c r="R1254" s="168"/>
      <c r="S1254" s="65">
        <f t="shared" si="333"/>
        <v>0</v>
      </c>
      <c r="T1254" s="134"/>
    </row>
    <row r="1255" ht="24.75" customHeight="1" outlineLevel="1" spans="1:20">
      <c r="A1255" s="19">
        <v>55513</v>
      </c>
      <c r="B1255" s="20">
        <v>5622011</v>
      </c>
      <c r="C1255" s="71" t="s">
        <v>1091</v>
      </c>
      <c r="D1255" s="57">
        <v>0</v>
      </c>
      <c r="E1255" s="57">
        <v>0</v>
      </c>
      <c r="F1255" s="57">
        <f>+ROUND(Q$1255+E1255,-2)</f>
        <v>0</v>
      </c>
      <c r="G1255" s="57">
        <f>+ROUND(Q$1255+F1255,-2)</f>
        <v>0</v>
      </c>
      <c r="H1255" s="57">
        <f>+ROUND(Q$1255+G1255,-2)</f>
        <v>0</v>
      </c>
      <c r="I1255" s="57">
        <f>+ROUND(Q$1255+H1255,-2)</f>
        <v>0</v>
      </c>
      <c r="J1255" s="57">
        <f>+ROUND(Q$1255+I1255,-2)</f>
        <v>0</v>
      </c>
      <c r="K1255" s="57">
        <f>+ROUND(Q$1255+J1255,-2)</f>
        <v>0</v>
      </c>
      <c r="L1255" s="57">
        <f>+ROUND(Q$1255+K1255,-2)</f>
        <v>0</v>
      </c>
      <c r="M1255" s="57">
        <f>+ROUND(Q$1255+L1255,-2)</f>
        <v>0</v>
      </c>
      <c r="N1255" s="57">
        <f>+ROUND(Q$1255+M1255,-2)</f>
        <v>0</v>
      </c>
      <c r="O1255" s="63">
        <f>+ROUND(Q$1255+N1255,-2)</f>
        <v>0</v>
      </c>
      <c r="P1255" s="65">
        <f t="shared" si="340"/>
        <v>0</v>
      </c>
      <c r="Q1255" s="148">
        <f t="shared" si="330"/>
        <v>0</v>
      </c>
      <c r="R1255" s="168"/>
      <c r="S1255" s="65">
        <f t="shared" si="333"/>
        <v>0</v>
      </c>
      <c r="T1255" s="134"/>
    </row>
    <row r="1256" ht="24.75" customHeight="1" outlineLevel="1" spans="1:20">
      <c r="A1256" s="19">
        <v>51319</v>
      </c>
      <c r="B1256" s="20">
        <v>5622012</v>
      </c>
      <c r="C1256" s="71" t="s">
        <v>1092</v>
      </c>
      <c r="D1256" s="57">
        <v>0</v>
      </c>
      <c r="E1256" s="57">
        <v>0</v>
      </c>
      <c r="F1256" s="57">
        <f>+ROUND(Q$1256+E1256,-2)</f>
        <v>0</v>
      </c>
      <c r="G1256" s="57">
        <f>+ROUND(Q$1256+F1256,-2)</f>
        <v>0</v>
      </c>
      <c r="H1256" s="57">
        <f>+ROUND(Q$1256+G1256,-2)</f>
        <v>0</v>
      </c>
      <c r="I1256" s="57">
        <f>+ROUND(Q$1256+H1256,-2)</f>
        <v>0</v>
      </c>
      <c r="J1256" s="57">
        <f>+ROUND(Q$1256+I1256,-2)</f>
        <v>0</v>
      </c>
      <c r="K1256" s="57">
        <f>+ROUND(Q$1256+J1256,-2)</f>
        <v>0</v>
      </c>
      <c r="L1256" s="57">
        <f>+ROUND(Q$1256+K1256,-2)</f>
        <v>0</v>
      </c>
      <c r="M1256" s="57">
        <f>+ROUND(Q$1256+L1256,-2)</f>
        <v>0</v>
      </c>
      <c r="N1256" s="57">
        <f>+ROUND(Q$1256+M1256,-2)</f>
        <v>0</v>
      </c>
      <c r="O1256" s="63">
        <f>+ROUND(Q$1256+N1256,-2)</f>
        <v>0</v>
      </c>
      <c r="P1256" s="65">
        <f t="shared" si="340"/>
        <v>0</v>
      </c>
      <c r="Q1256" s="148">
        <f t="shared" si="330"/>
        <v>0</v>
      </c>
      <c r="R1256" s="168"/>
      <c r="S1256" s="65">
        <f t="shared" si="333"/>
        <v>0</v>
      </c>
      <c r="T1256" s="134"/>
    </row>
    <row r="1257" ht="24.75" customHeight="1" outlineLevel="1" spans="1:20">
      <c r="A1257" s="19">
        <v>51313</v>
      </c>
      <c r="B1257" s="20">
        <v>5622013</v>
      </c>
      <c r="C1257" s="71" t="s">
        <v>1093</v>
      </c>
      <c r="D1257" s="57">
        <v>0</v>
      </c>
      <c r="E1257" s="57">
        <v>0</v>
      </c>
      <c r="F1257" s="57">
        <f>+ROUND(Q$1257+E1257,-2)</f>
        <v>0</v>
      </c>
      <c r="G1257" s="57">
        <f>+ROUND(Q$1257+F1257,-2)</f>
        <v>0</v>
      </c>
      <c r="H1257" s="57">
        <f>+ROUND(Q$1257+G1257,-2)</f>
        <v>0</v>
      </c>
      <c r="I1257" s="57">
        <f>+ROUND(Q$1257+H1257,-2)</f>
        <v>0</v>
      </c>
      <c r="J1257" s="57">
        <f>+ROUND(Q$1257+I1257,-2)</f>
        <v>0</v>
      </c>
      <c r="K1257" s="57">
        <f>+ROUND(Q$1257+J1257,-2)</f>
        <v>0</v>
      </c>
      <c r="L1257" s="57">
        <f>+ROUND(Q$1257+K1257,-2)</f>
        <v>0</v>
      </c>
      <c r="M1257" s="57">
        <f>+ROUND(Q$1257+L1257,-2)</f>
        <v>0</v>
      </c>
      <c r="N1257" s="57">
        <f>+ROUND(Q$1257+M1257,-2)</f>
        <v>0</v>
      </c>
      <c r="O1257" s="63">
        <f>+ROUND(Q$1257+N1257,-2)</f>
        <v>0</v>
      </c>
      <c r="P1257" s="65">
        <f t="shared" si="340"/>
        <v>0</v>
      </c>
      <c r="Q1257" s="148">
        <f t="shared" si="330"/>
        <v>0</v>
      </c>
      <c r="R1257" s="168"/>
      <c r="S1257" s="65">
        <f t="shared" si="333"/>
        <v>0</v>
      </c>
      <c r="T1257" s="134"/>
    </row>
    <row r="1258" ht="24.75" customHeight="1" outlineLevel="1" spans="1:20">
      <c r="A1258" s="19">
        <v>55550</v>
      </c>
      <c r="B1258" s="20">
        <v>5623000</v>
      </c>
      <c r="C1258" s="71" t="s">
        <v>1094</v>
      </c>
      <c r="D1258" s="57">
        <f t="shared" ref="D1258:O1258" si="341">+D1259</f>
        <v>0</v>
      </c>
      <c r="E1258" s="57">
        <f t="shared" si="341"/>
        <v>0</v>
      </c>
      <c r="F1258" s="57">
        <f t="shared" si="341"/>
        <v>0</v>
      </c>
      <c r="G1258" s="57">
        <f t="shared" si="341"/>
        <v>0</v>
      </c>
      <c r="H1258" s="57">
        <f t="shared" si="341"/>
        <v>0</v>
      </c>
      <c r="I1258" s="57">
        <f t="shared" si="341"/>
        <v>0</v>
      </c>
      <c r="J1258" s="57">
        <f t="shared" si="341"/>
        <v>0</v>
      </c>
      <c r="K1258" s="57">
        <f t="shared" si="341"/>
        <v>0</v>
      </c>
      <c r="L1258" s="57">
        <f t="shared" si="341"/>
        <v>0</v>
      </c>
      <c r="M1258" s="57">
        <f t="shared" si="341"/>
        <v>0</v>
      </c>
      <c r="N1258" s="57">
        <f t="shared" si="341"/>
        <v>0</v>
      </c>
      <c r="O1258" s="63">
        <f t="shared" si="341"/>
        <v>0</v>
      </c>
      <c r="P1258" s="65">
        <f t="shared" si="340"/>
        <v>0</v>
      </c>
      <c r="Q1258" s="148">
        <f t="shared" si="330"/>
        <v>0</v>
      </c>
      <c r="R1258" s="168"/>
      <c r="S1258" s="65">
        <f t="shared" si="333"/>
        <v>0</v>
      </c>
      <c r="T1258" s="134"/>
    </row>
    <row r="1259" ht="24.75" customHeight="1" outlineLevel="1" spans="1:20">
      <c r="A1259" s="19">
        <v>55551</v>
      </c>
      <c r="B1259" s="20">
        <v>5623010</v>
      </c>
      <c r="C1259" s="71" t="s">
        <v>1095</v>
      </c>
      <c r="D1259" s="57">
        <v>0</v>
      </c>
      <c r="E1259" s="57">
        <v>0</v>
      </c>
      <c r="F1259" s="57">
        <f>+ROUND(Q$1259+E1259,-2)</f>
        <v>0</v>
      </c>
      <c r="G1259" s="57">
        <f>+ROUND(Q$1259+F1259,-2)</f>
        <v>0</v>
      </c>
      <c r="H1259" s="57">
        <f>+ROUND(Q$1259+G1259,-2)</f>
        <v>0</v>
      </c>
      <c r="I1259" s="57">
        <f>+ROUND(Q$1259+H1259,-2)</f>
        <v>0</v>
      </c>
      <c r="J1259" s="57">
        <f>+ROUND(Q$1259+I1259,-2)</f>
        <v>0</v>
      </c>
      <c r="K1259" s="57">
        <f>+ROUND(Q$1259+J1259,-2)</f>
        <v>0</v>
      </c>
      <c r="L1259" s="57">
        <f>+ROUND(Q$1259+K1259,-2)</f>
        <v>0</v>
      </c>
      <c r="M1259" s="57">
        <f>+ROUND(Q$1259+L1259,-2)</f>
        <v>0</v>
      </c>
      <c r="N1259" s="57">
        <f>+ROUND(Q$1259+M1259,-2)</f>
        <v>0</v>
      </c>
      <c r="O1259" s="63">
        <f>+ROUND(Q$1259+N1259,-2)</f>
        <v>0</v>
      </c>
      <c r="P1259" s="65">
        <f t="shared" si="340"/>
        <v>0</v>
      </c>
      <c r="Q1259" s="148">
        <f t="shared" si="330"/>
        <v>0</v>
      </c>
      <c r="R1259" s="168"/>
      <c r="S1259" s="65">
        <f t="shared" si="333"/>
        <v>0</v>
      </c>
      <c r="T1259" s="134"/>
    </row>
    <row r="1260" ht="24.75" customHeight="1" outlineLevel="1" spans="1:20">
      <c r="A1260" s="19"/>
      <c r="B1260" s="20">
        <v>5629000</v>
      </c>
      <c r="C1260" s="71" t="s">
        <v>1063</v>
      </c>
      <c r="D1260" s="57">
        <f t="shared" ref="D1260:O1260" si="342">+D1261</f>
        <v>0</v>
      </c>
      <c r="E1260" s="57">
        <f t="shared" si="342"/>
        <v>0</v>
      </c>
      <c r="F1260" s="57">
        <f t="shared" si="342"/>
        <v>0</v>
      </c>
      <c r="G1260" s="57">
        <f t="shared" si="342"/>
        <v>0</v>
      </c>
      <c r="H1260" s="57">
        <f t="shared" si="342"/>
        <v>0</v>
      </c>
      <c r="I1260" s="57">
        <f t="shared" si="342"/>
        <v>0</v>
      </c>
      <c r="J1260" s="57">
        <f t="shared" si="342"/>
        <v>0</v>
      </c>
      <c r="K1260" s="57">
        <f t="shared" si="342"/>
        <v>0</v>
      </c>
      <c r="L1260" s="57">
        <f t="shared" si="342"/>
        <v>0</v>
      </c>
      <c r="M1260" s="57">
        <f t="shared" si="342"/>
        <v>0</v>
      </c>
      <c r="N1260" s="57">
        <f t="shared" si="342"/>
        <v>0</v>
      </c>
      <c r="O1260" s="63">
        <f t="shared" si="342"/>
        <v>0</v>
      </c>
      <c r="P1260" s="65">
        <f t="shared" si="340"/>
        <v>0</v>
      </c>
      <c r="Q1260" s="148">
        <f t="shared" si="330"/>
        <v>0</v>
      </c>
      <c r="R1260" s="168"/>
      <c r="S1260" s="65">
        <f t="shared" si="333"/>
        <v>0</v>
      </c>
      <c r="T1260" s="134"/>
    </row>
    <row r="1261" ht="24.75" customHeight="1" outlineLevel="1" spans="1:20">
      <c r="A1261" s="19">
        <v>55515</v>
      </c>
      <c r="B1261" s="20">
        <v>5629001</v>
      </c>
      <c r="C1261" s="71" t="s">
        <v>1096</v>
      </c>
      <c r="D1261" s="57">
        <v>0</v>
      </c>
      <c r="E1261" s="57">
        <v>0</v>
      </c>
      <c r="F1261" s="57">
        <f>+ROUND(Q$1261+E1261,-2)</f>
        <v>0</v>
      </c>
      <c r="G1261" s="57">
        <f>+ROUND(Q$1261+F1261,-2)</f>
        <v>0</v>
      </c>
      <c r="H1261" s="57">
        <f>+ROUND(Q$1261+G1261,-2)</f>
        <v>0</v>
      </c>
      <c r="I1261" s="57">
        <f>+ROUND(Q$1261+H1261,-2)</f>
        <v>0</v>
      </c>
      <c r="J1261" s="57">
        <f>+ROUND(Q$1261+I1261,-2)</f>
        <v>0</v>
      </c>
      <c r="K1261" s="57">
        <f>+ROUND(Q$1261+J1261,-2)</f>
        <v>0</v>
      </c>
      <c r="L1261" s="57">
        <f>+ROUND(Q$1261+K1261,-2)</f>
        <v>0</v>
      </c>
      <c r="M1261" s="57">
        <f>+ROUND(Q$1261+L1261,-2)</f>
        <v>0</v>
      </c>
      <c r="N1261" s="57">
        <f>+ROUND(Q$1261+M1261,-2)</f>
        <v>0</v>
      </c>
      <c r="O1261" s="63">
        <f>+ROUND(Q$1261+N1261,-2)</f>
        <v>0</v>
      </c>
      <c r="P1261" s="65">
        <f t="shared" si="340"/>
        <v>0</v>
      </c>
      <c r="Q1261" s="148">
        <f t="shared" si="330"/>
        <v>0</v>
      </c>
      <c r="R1261" s="168"/>
      <c r="S1261" s="65">
        <f t="shared" si="333"/>
        <v>0</v>
      </c>
      <c r="T1261" s="134"/>
    </row>
    <row r="1262" ht="24.75" customHeight="1" outlineLevel="1" spans="1:20">
      <c r="A1262" s="19">
        <v>55540</v>
      </c>
      <c r="B1262" s="20">
        <v>5630000</v>
      </c>
      <c r="C1262" s="71" t="s">
        <v>1097</v>
      </c>
      <c r="D1262" s="57">
        <v>0</v>
      </c>
      <c r="E1262" s="57">
        <v>0</v>
      </c>
      <c r="F1262" s="57">
        <f>+ROUND(Q$1262+E1262,-2)</f>
        <v>0</v>
      </c>
      <c r="G1262" s="57">
        <f>+ROUND(Q$1262+F1262,-2)</f>
        <v>0</v>
      </c>
      <c r="H1262" s="57">
        <f>+ROUND(Q$1262+G1262,-2)</f>
        <v>0</v>
      </c>
      <c r="I1262" s="57">
        <f>+ROUND(Q$1262+H1262,-2)</f>
        <v>0</v>
      </c>
      <c r="J1262" s="57">
        <f>+ROUND(Q$1262+I1262,-2)</f>
        <v>0</v>
      </c>
      <c r="K1262" s="57">
        <f>+ROUND(Q$1262+J1262,-2)</f>
        <v>0</v>
      </c>
      <c r="L1262" s="57">
        <f>+ROUND(Q$1262+K1262,-2)</f>
        <v>0</v>
      </c>
      <c r="M1262" s="57">
        <f>+ROUND(Q$1262+L1262,-2)</f>
        <v>0</v>
      </c>
      <c r="N1262" s="57">
        <f>+ROUND(Q$1262+M1262,-2)</f>
        <v>0</v>
      </c>
      <c r="O1262" s="63">
        <f>+ROUND(Q$1262+N1262,-2)</f>
        <v>0</v>
      </c>
      <c r="P1262" s="65">
        <f t="shared" si="340"/>
        <v>0</v>
      </c>
      <c r="Q1262" s="148">
        <f t="shared" si="330"/>
        <v>0</v>
      </c>
      <c r="R1262" s="168"/>
      <c r="S1262" s="65">
        <f t="shared" si="333"/>
        <v>0</v>
      </c>
      <c r="T1262" s="134"/>
    </row>
    <row r="1263" ht="24.75" customHeight="1" outlineLevel="1" spans="1:20">
      <c r="A1263" s="19">
        <v>55545</v>
      </c>
      <c r="B1263" s="20">
        <v>5640000</v>
      </c>
      <c r="C1263" s="71" t="s">
        <v>1098</v>
      </c>
      <c r="D1263" s="57">
        <f t="shared" ref="D1263:O1263" si="343">+SUM(D1264:D1268)+D1270</f>
        <v>0</v>
      </c>
      <c r="E1263" s="57">
        <f t="shared" si="343"/>
        <v>0</v>
      </c>
      <c r="F1263" s="57">
        <f t="shared" si="343"/>
        <v>0</v>
      </c>
      <c r="G1263" s="57">
        <f t="shared" si="343"/>
        <v>0</v>
      </c>
      <c r="H1263" s="57">
        <f t="shared" si="343"/>
        <v>0</v>
      </c>
      <c r="I1263" s="57">
        <f t="shared" si="343"/>
        <v>0</v>
      </c>
      <c r="J1263" s="57">
        <f t="shared" si="343"/>
        <v>0</v>
      </c>
      <c r="K1263" s="57">
        <f t="shared" si="343"/>
        <v>0</v>
      </c>
      <c r="L1263" s="57">
        <f t="shared" si="343"/>
        <v>0</v>
      </c>
      <c r="M1263" s="57">
        <f t="shared" si="343"/>
        <v>0</v>
      </c>
      <c r="N1263" s="57">
        <f t="shared" si="343"/>
        <v>0</v>
      </c>
      <c r="O1263" s="63">
        <f t="shared" si="343"/>
        <v>0</v>
      </c>
      <c r="P1263" s="65">
        <f t="shared" si="340"/>
        <v>0</v>
      </c>
      <c r="Q1263" s="148">
        <f t="shared" si="330"/>
        <v>0</v>
      </c>
      <c r="R1263" s="168"/>
      <c r="S1263" s="65">
        <f t="shared" si="333"/>
        <v>0</v>
      </c>
      <c r="T1263" s="134"/>
    </row>
    <row r="1264" ht="24.75" customHeight="1" outlineLevel="1" spans="1:20">
      <c r="A1264" s="19">
        <v>55546</v>
      </c>
      <c r="B1264" s="20">
        <v>5641000</v>
      </c>
      <c r="C1264" s="71" t="s">
        <v>1099</v>
      </c>
      <c r="D1264" s="57">
        <v>0</v>
      </c>
      <c r="E1264" s="57">
        <v>0</v>
      </c>
      <c r="F1264" s="57">
        <f>+ROUND(Q$1264+E1264,-2)</f>
        <v>0</v>
      </c>
      <c r="G1264" s="57">
        <f>+ROUND(Q$1264+F1264,-2)</f>
        <v>0</v>
      </c>
      <c r="H1264" s="57">
        <f>+ROUND(Q$1264+G1264,-2)</f>
        <v>0</v>
      </c>
      <c r="I1264" s="57">
        <f>+ROUND(Q$1264+H1264,-2)</f>
        <v>0</v>
      </c>
      <c r="J1264" s="57">
        <f>+ROUND(Q$1264+I1264,-2)</f>
        <v>0</v>
      </c>
      <c r="K1264" s="57">
        <f>+ROUND(Q$1264+J1264,-2)</f>
        <v>0</v>
      </c>
      <c r="L1264" s="57">
        <f>+ROUND(Q$1264+K1264,-2)</f>
        <v>0</v>
      </c>
      <c r="M1264" s="57">
        <f>+ROUND(Q$1264+L1264,-2)</f>
        <v>0</v>
      </c>
      <c r="N1264" s="57">
        <f>+ROUND(Q$1264+M1264,-2)</f>
        <v>0</v>
      </c>
      <c r="O1264" s="63">
        <f>+ROUND(Q$1264+N1264,-2)</f>
        <v>0</v>
      </c>
      <c r="P1264" s="65">
        <f t="shared" si="340"/>
        <v>0</v>
      </c>
      <c r="Q1264" s="148">
        <f t="shared" si="330"/>
        <v>0</v>
      </c>
      <c r="R1264" s="168"/>
      <c r="S1264" s="65">
        <f t="shared" si="333"/>
        <v>0</v>
      </c>
      <c r="T1264" s="134"/>
    </row>
    <row r="1265" ht="24.75" customHeight="1" outlineLevel="1" spans="1:20">
      <c r="A1265" s="19">
        <v>55547</v>
      </c>
      <c r="B1265" s="20">
        <v>5642000</v>
      </c>
      <c r="C1265" s="71" t="s">
        <v>1100</v>
      </c>
      <c r="D1265" s="57">
        <v>0</v>
      </c>
      <c r="E1265" s="57">
        <v>0</v>
      </c>
      <c r="F1265" s="57">
        <f>+ROUND(Q$1265+E1265,-2)</f>
        <v>0</v>
      </c>
      <c r="G1265" s="57">
        <f>+ROUND(Q$1265+F1265,-2)</f>
        <v>0</v>
      </c>
      <c r="H1265" s="57">
        <f>+ROUND(Q$1265+G1265,-2)</f>
        <v>0</v>
      </c>
      <c r="I1265" s="57">
        <f>+ROUND(Q$1265+H1265,-2)</f>
        <v>0</v>
      </c>
      <c r="J1265" s="57">
        <f>+ROUND(Q$1265+I1265,-2)</f>
        <v>0</v>
      </c>
      <c r="K1265" s="57">
        <f>+ROUND(Q$1265+J1265,-2)</f>
        <v>0</v>
      </c>
      <c r="L1265" s="57">
        <f>+ROUND(Q$1265+K1265,-2)</f>
        <v>0</v>
      </c>
      <c r="M1265" s="57">
        <f>+ROUND(Q$1265+L1265,-2)</f>
        <v>0</v>
      </c>
      <c r="N1265" s="57">
        <f>+ROUND(Q$1265+M1265,-2)</f>
        <v>0</v>
      </c>
      <c r="O1265" s="63">
        <f>+ROUND(Q$1265+N1265,-2)</f>
        <v>0</v>
      </c>
      <c r="P1265" s="65">
        <f t="shared" si="340"/>
        <v>0</v>
      </c>
      <c r="Q1265" s="148">
        <f t="shared" si="330"/>
        <v>0</v>
      </c>
      <c r="R1265" s="168"/>
      <c r="S1265" s="65">
        <f t="shared" si="333"/>
        <v>0</v>
      </c>
      <c r="T1265" s="134"/>
    </row>
    <row r="1266" ht="24.75" customHeight="1" outlineLevel="1" spans="1:20">
      <c r="A1266" s="19">
        <v>55548</v>
      </c>
      <c r="B1266" s="20">
        <v>5643000</v>
      </c>
      <c r="C1266" s="71" t="s">
        <v>1101</v>
      </c>
      <c r="D1266" s="57">
        <v>0</v>
      </c>
      <c r="E1266" s="57">
        <v>0</v>
      </c>
      <c r="F1266" s="57">
        <f>+ROUND(Q$1266+E1266,-2)</f>
        <v>0</v>
      </c>
      <c r="G1266" s="57">
        <f>+ROUND(Q$1266+F1266,-2)</f>
        <v>0</v>
      </c>
      <c r="H1266" s="57">
        <f>+ROUND(Q$1266+G1266,-2)</f>
        <v>0</v>
      </c>
      <c r="I1266" s="57">
        <f>+ROUND(Q$1266+H1266,-2)</f>
        <v>0</v>
      </c>
      <c r="J1266" s="57">
        <f>+ROUND(Q$1266+I1266,-2)</f>
        <v>0</v>
      </c>
      <c r="K1266" s="57">
        <f>+ROUND(Q$1266+J1266,-2)</f>
        <v>0</v>
      </c>
      <c r="L1266" s="57">
        <f>+ROUND(Q$1266+K1266,-2)</f>
        <v>0</v>
      </c>
      <c r="M1266" s="57">
        <f>+ROUND(Q$1266+L1266,-2)</f>
        <v>0</v>
      </c>
      <c r="N1266" s="57">
        <f>+ROUND(Q$1266+M1266,-2)</f>
        <v>0</v>
      </c>
      <c r="O1266" s="63">
        <f>+ROUND(Q$1266+N1266,-2)</f>
        <v>0</v>
      </c>
      <c r="P1266" s="65">
        <f t="shared" si="340"/>
        <v>0</v>
      </c>
      <c r="Q1266" s="148">
        <f t="shared" si="330"/>
        <v>0</v>
      </c>
      <c r="R1266" s="168"/>
      <c r="S1266" s="65">
        <f t="shared" si="333"/>
        <v>0</v>
      </c>
      <c r="T1266" s="134"/>
    </row>
    <row r="1267" ht="24.75" customHeight="1" outlineLevel="1" spans="1:20">
      <c r="A1267" s="19">
        <v>55549</v>
      </c>
      <c r="B1267" s="20">
        <v>5644000</v>
      </c>
      <c r="C1267" s="71" t="s">
        <v>1102</v>
      </c>
      <c r="D1267" s="57">
        <v>0</v>
      </c>
      <c r="E1267" s="57">
        <v>0</v>
      </c>
      <c r="F1267" s="57">
        <f>+ROUND(Q$1267+E1267,-2)</f>
        <v>0</v>
      </c>
      <c r="G1267" s="57">
        <f>+ROUND(Q$1267+F1267,-2)</f>
        <v>0</v>
      </c>
      <c r="H1267" s="57">
        <f>+ROUND(Q$1267+G1267,-2)</f>
        <v>0</v>
      </c>
      <c r="I1267" s="57">
        <f>+ROUND(Q$1267+H1267,-2)</f>
        <v>0</v>
      </c>
      <c r="J1267" s="57">
        <f>+ROUND(Q$1267+I1267,-2)</f>
        <v>0</v>
      </c>
      <c r="K1267" s="57">
        <f>+ROUND(Q$1267+J1267,-2)</f>
        <v>0</v>
      </c>
      <c r="L1267" s="57">
        <f>+ROUND(Q$1267+K1267,-2)</f>
        <v>0</v>
      </c>
      <c r="M1267" s="57">
        <f>+ROUND(Q$1267+L1267,-2)</f>
        <v>0</v>
      </c>
      <c r="N1267" s="57">
        <f>+ROUND(Q$1267+M1267,-2)</f>
        <v>0</v>
      </c>
      <c r="O1267" s="63">
        <f>+ROUND(Q$1267+N1267,-2)</f>
        <v>0</v>
      </c>
      <c r="P1267" s="65">
        <f t="shared" si="340"/>
        <v>0</v>
      </c>
      <c r="Q1267" s="148">
        <f t="shared" si="330"/>
        <v>0</v>
      </c>
      <c r="R1267" s="168"/>
      <c r="S1267" s="65">
        <f t="shared" si="333"/>
        <v>0</v>
      </c>
      <c r="T1267" s="134"/>
    </row>
    <row r="1268" ht="24.75" customHeight="1" outlineLevel="1" spans="1:20">
      <c r="A1268" s="19"/>
      <c r="B1268" s="20">
        <v>5645000</v>
      </c>
      <c r="C1268" s="71" t="s">
        <v>1103</v>
      </c>
      <c r="D1268" s="57">
        <f>+D1269</f>
        <v>0</v>
      </c>
      <c r="E1268" s="57">
        <f t="shared" ref="E1268:O1268" si="344">+E1269</f>
        <v>0</v>
      </c>
      <c r="F1268" s="57">
        <f t="shared" si="344"/>
        <v>0</v>
      </c>
      <c r="G1268" s="57">
        <f t="shared" si="344"/>
        <v>0</v>
      </c>
      <c r="H1268" s="57">
        <f t="shared" si="344"/>
        <v>0</v>
      </c>
      <c r="I1268" s="57">
        <f t="shared" si="344"/>
        <v>0</v>
      </c>
      <c r="J1268" s="57">
        <f t="shared" si="344"/>
        <v>0</v>
      </c>
      <c r="K1268" s="57">
        <f t="shared" si="344"/>
        <v>0</v>
      </c>
      <c r="L1268" s="57">
        <f t="shared" si="344"/>
        <v>0</v>
      </c>
      <c r="M1268" s="57">
        <f t="shared" si="344"/>
        <v>0</v>
      </c>
      <c r="N1268" s="57">
        <f t="shared" si="344"/>
        <v>0</v>
      </c>
      <c r="O1268" s="63">
        <f t="shared" si="344"/>
        <v>0</v>
      </c>
      <c r="P1268" s="65">
        <f t="shared" si="340"/>
        <v>0</v>
      </c>
      <c r="Q1268" s="148">
        <f t="shared" si="330"/>
        <v>0</v>
      </c>
      <c r="R1268" s="168"/>
      <c r="S1268" s="65">
        <f t="shared" si="333"/>
        <v>0</v>
      </c>
      <c r="T1268" s="134"/>
    </row>
    <row r="1269" ht="24.75" customHeight="1" outlineLevel="1" spans="1:20">
      <c r="A1269" s="19">
        <v>55553</v>
      </c>
      <c r="B1269" s="20">
        <v>5645001</v>
      </c>
      <c r="C1269" s="71" t="s">
        <v>1104</v>
      </c>
      <c r="D1269" s="57">
        <v>0</v>
      </c>
      <c r="E1269" s="57">
        <v>0</v>
      </c>
      <c r="F1269" s="57">
        <f>+ROUND(Q$1269+E1269,-2)</f>
        <v>0</v>
      </c>
      <c r="G1269" s="57">
        <f>+ROUND(Q$1269+F1269,-2)</f>
        <v>0</v>
      </c>
      <c r="H1269" s="57">
        <f>+ROUND(Q$1269+G1269,-2)</f>
        <v>0</v>
      </c>
      <c r="I1269" s="57">
        <f>+ROUND(Q$1269+H1269,-2)</f>
        <v>0</v>
      </c>
      <c r="J1269" s="57">
        <f>+ROUND(Q$1269+I1269,-2)</f>
        <v>0</v>
      </c>
      <c r="K1269" s="57">
        <f>+ROUND(Q$1269+J1269,-2)</f>
        <v>0</v>
      </c>
      <c r="L1269" s="57">
        <f>+ROUND(Q$1269+K1269,-2)</f>
        <v>0</v>
      </c>
      <c r="M1269" s="57">
        <f>+ROUND(Q$1269+L1269,-2)</f>
        <v>0</v>
      </c>
      <c r="N1269" s="57">
        <f>+ROUND(Q$1269+M1269,-2)</f>
        <v>0</v>
      </c>
      <c r="O1269" s="63">
        <f>+ROUND(Q$1269+N1269,-2)</f>
        <v>0</v>
      </c>
      <c r="P1269" s="65">
        <f t="shared" si="340"/>
        <v>0</v>
      </c>
      <c r="Q1269" s="148">
        <f t="shared" si="330"/>
        <v>0</v>
      </c>
      <c r="R1269" s="168"/>
      <c r="S1269" s="65">
        <f t="shared" si="333"/>
        <v>0</v>
      </c>
      <c r="T1269" s="134"/>
    </row>
    <row r="1270" ht="24.75" customHeight="1" outlineLevel="1" spans="1:20">
      <c r="A1270" s="19">
        <v>55554</v>
      </c>
      <c r="B1270" s="20">
        <v>5649000</v>
      </c>
      <c r="C1270" s="71" t="s">
        <v>1105</v>
      </c>
      <c r="D1270" s="57">
        <v>0</v>
      </c>
      <c r="E1270" s="57">
        <v>0</v>
      </c>
      <c r="F1270" s="57">
        <f>+ROUND(Q$1270+E1270,-2)</f>
        <v>0</v>
      </c>
      <c r="G1270" s="57">
        <f>+ROUND(Q$1270+F1270,-2)</f>
        <v>0</v>
      </c>
      <c r="H1270" s="57">
        <f>+ROUND(Q$1270+G1270,-2)</f>
        <v>0</v>
      </c>
      <c r="I1270" s="57">
        <f>+ROUND(Q$1270+H1270,-2)</f>
        <v>0</v>
      </c>
      <c r="J1270" s="57">
        <f>+ROUND(Q$1270+I1270,-2)</f>
        <v>0</v>
      </c>
      <c r="K1270" s="57">
        <f>+ROUND(Q$1270+J1270,-2)</f>
        <v>0</v>
      </c>
      <c r="L1270" s="57">
        <f>+ROUND(Q$1270+K1270,-2)</f>
        <v>0</v>
      </c>
      <c r="M1270" s="57">
        <f>+ROUND(Q$1270+L1270,-2)</f>
        <v>0</v>
      </c>
      <c r="N1270" s="57">
        <f>+ROUND(Q$1270+M1270,-2)</f>
        <v>0</v>
      </c>
      <c r="O1270" s="63">
        <f>+ROUND(Q$1270+N1270,-2)</f>
        <v>0</v>
      </c>
      <c r="P1270" s="65">
        <f t="shared" si="340"/>
        <v>0</v>
      </c>
      <c r="Q1270" s="148">
        <f t="shared" si="330"/>
        <v>0</v>
      </c>
      <c r="R1270" s="168"/>
      <c r="S1270" s="65">
        <f t="shared" si="333"/>
        <v>0</v>
      </c>
      <c r="T1270" s="134"/>
    </row>
    <row r="1271" ht="24.75" customHeight="1" outlineLevel="1" spans="1:20">
      <c r="A1271" s="19">
        <v>55555</v>
      </c>
      <c r="B1271" s="20">
        <v>5650000</v>
      </c>
      <c r="C1271" s="71" t="s">
        <v>1106</v>
      </c>
      <c r="D1271" s="57">
        <v>0</v>
      </c>
      <c r="E1271" s="57">
        <v>0</v>
      </c>
      <c r="F1271" s="57">
        <f>+ROUND(Q$1271+E1271,-2)</f>
        <v>0</v>
      </c>
      <c r="G1271" s="57">
        <f>+ROUND(Q$1271+F1271,-2)</f>
        <v>0</v>
      </c>
      <c r="H1271" s="57">
        <f>+ROUND(Q$1271+G1271,-2)</f>
        <v>0</v>
      </c>
      <c r="I1271" s="57">
        <f>+ROUND(Q$1271+H1271,-2)</f>
        <v>0</v>
      </c>
      <c r="J1271" s="57">
        <f>+ROUND(Q$1271+I1271,-2)</f>
        <v>0</v>
      </c>
      <c r="K1271" s="57">
        <f>+ROUND(Q$1271+J1271,-2)</f>
        <v>0</v>
      </c>
      <c r="L1271" s="57">
        <f>+ROUND(Q$1271+K1271,-2)</f>
        <v>0</v>
      </c>
      <c r="M1271" s="57">
        <f>+ROUND(Q$1271+L1271,-2)</f>
        <v>0</v>
      </c>
      <c r="N1271" s="57">
        <f>+ROUND(Q$1271+M1271,-2)</f>
        <v>0</v>
      </c>
      <c r="O1271" s="63">
        <f>+ROUND(Q$1271+N1271,-2)</f>
        <v>0</v>
      </c>
      <c r="P1271" s="65">
        <f t="shared" si="340"/>
        <v>0</v>
      </c>
      <c r="Q1271" s="148">
        <f t="shared" si="330"/>
        <v>0</v>
      </c>
      <c r="R1271" s="168"/>
      <c r="S1271" s="65">
        <f t="shared" si="333"/>
        <v>0</v>
      </c>
      <c r="T1271" s="134"/>
    </row>
    <row r="1272" ht="24.75" customHeight="1" outlineLevel="1" spans="1:20">
      <c r="A1272" s="19">
        <v>55560</v>
      </c>
      <c r="B1272" s="20">
        <v>5660000</v>
      </c>
      <c r="C1272" s="71" t="s">
        <v>1107</v>
      </c>
      <c r="D1272" s="57">
        <f t="shared" ref="D1272:O1272" si="345">+SUM(D1273:D1279)</f>
        <v>0</v>
      </c>
      <c r="E1272" s="57">
        <f t="shared" si="345"/>
        <v>0</v>
      </c>
      <c r="F1272" s="57">
        <f t="shared" si="345"/>
        <v>0</v>
      </c>
      <c r="G1272" s="57">
        <f t="shared" si="345"/>
        <v>0</v>
      </c>
      <c r="H1272" s="57">
        <f t="shared" si="345"/>
        <v>0</v>
      </c>
      <c r="I1272" s="57">
        <f t="shared" si="345"/>
        <v>0</v>
      </c>
      <c r="J1272" s="57">
        <f t="shared" si="345"/>
        <v>0</v>
      </c>
      <c r="K1272" s="57">
        <f t="shared" si="345"/>
        <v>0</v>
      </c>
      <c r="L1272" s="57">
        <f t="shared" si="345"/>
        <v>0</v>
      </c>
      <c r="M1272" s="57">
        <f t="shared" si="345"/>
        <v>0</v>
      </c>
      <c r="N1272" s="57">
        <f t="shared" si="345"/>
        <v>0</v>
      </c>
      <c r="O1272" s="63">
        <f t="shared" si="345"/>
        <v>0</v>
      </c>
      <c r="P1272" s="65">
        <f t="shared" si="340"/>
        <v>0</v>
      </c>
      <c r="Q1272" s="148">
        <f t="shared" si="330"/>
        <v>0</v>
      </c>
      <c r="R1272" s="168"/>
      <c r="S1272" s="65">
        <f t="shared" si="333"/>
        <v>0</v>
      </c>
      <c r="T1272" s="134"/>
    </row>
    <row r="1273" ht="24.75" customHeight="1" outlineLevel="1" spans="1:20">
      <c r="A1273" s="19">
        <v>55561</v>
      </c>
      <c r="B1273" s="20">
        <v>5661000</v>
      </c>
      <c r="C1273" s="71" t="s">
        <v>1108</v>
      </c>
      <c r="D1273" s="57">
        <v>0</v>
      </c>
      <c r="E1273" s="57">
        <v>0</v>
      </c>
      <c r="F1273" s="57">
        <f>+ROUND(Q$1273+E1273,-2)</f>
        <v>0</v>
      </c>
      <c r="G1273" s="57">
        <f>+ROUND(Q$1273+F1273,-2)</f>
        <v>0</v>
      </c>
      <c r="H1273" s="57">
        <f>+ROUND(Q$1273+G1273,-2)</f>
        <v>0</v>
      </c>
      <c r="I1273" s="57">
        <f>+ROUND(Q$1273+H1273,-2)</f>
        <v>0</v>
      </c>
      <c r="J1273" s="57">
        <f>+ROUND(Q$1273+I1273,-2)</f>
        <v>0</v>
      </c>
      <c r="K1273" s="57">
        <f>+ROUND(Q$1273+J1273,-2)</f>
        <v>0</v>
      </c>
      <c r="L1273" s="57">
        <f>+ROUND(Q$1273+K1273,-2)</f>
        <v>0</v>
      </c>
      <c r="M1273" s="57">
        <f>+ROUND(Q$1273+L1273,-2)</f>
        <v>0</v>
      </c>
      <c r="N1273" s="57">
        <f>+ROUND(Q$1273+M1273,-2)</f>
        <v>0</v>
      </c>
      <c r="O1273" s="63">
        <f>+ROUND(Q$1273+N1273,-2)</f>
        <v>0</v>
      </c>
      <c r="P1273" s="65">
        <f t="shared" si="340"/>
        <v>0</v>
      </c>
      <c r="Q1273" s="148">
        <f t="shared" si="330"/>
        <v>0</v>
      </c>
      <c r="R1273" s="168"/>
      <c r="S1273" s="65">
        <f t="shared" si="333"/>
        <v>0</v>
      </c>
      <c r="T1273" s="134"/>
    </row>
    <row r="1274" ht="24.75" customHeight="1" outlineLevel="1" spans="1:20">
      <c r="A1274" s="19">
        <v>55562</v>
      </c>
      <c r="B1274" s="20">
        <v>5662000</v>
      </c>
      <c r="C1274" s="71" t="s">
        <v>1109</v>
      </c>
      <c r="D1274" s="57">
        <v>0</v>
      </c>
      <c r="E1274" s="57">
        <v>0</v>
      </c>
      <c r="F1274" s="57">
        <f>+ROUND(Q$1274+E1274,-2)</f>
        <v>0</v>
      </c>
      <c r="G1274" s="57">
        <f>+ROUND(Q$1274+F1274,-2)</f>
        <v>0</v>
      </c>
      <c r="H1274" s="57">
        <f>+ROUND(Q$1274+G1274,-2)</f>
        <v>0</v>
      </c>
      <c r="I1274" s="57">
        <f>+ROUND(Q$1274+H1274,-2)</f>
        <v>0</v>
      </c>
      <c r="J1274" s="57">
        <f>+ROUND(Q$1274+I1274,-2)</f>
        <v>0</v>
      </c>
      <c r="K1274" s="57">
        <f>+ROUND(Q$1274+J1274,-2)</f>
        <v>0</v>
      </c>
      <c r="L1274" s="57">
        <f>+ROUND(Q$1274+K1274,-2)</f>
        <v>0</v>
      </c>
      <c r="M1274" s="57">
        <f>+ROUND(Q$1274+L1274,-2)</f>
        <v>0</v>
      </c>
      <c r="N1274" s="57">
        <f>+ROUND(Q$1274+M1274,-2)</f>
        <v>0</v>
      </c>
      <c r="O1274" s="63">
        <f>+ROUND(Q$1274+N1274,-2)</f>
        <v>0</v>
      </c>
      <c r="P1274" s="65">
        <f t="shared" si="340"/>
        <v>0</v>
      </c>
      <c r="Q1274" s="148">
        <f t="shared" si="330"/>
        <v>0</v>
      </c>
      <c r="R1274" s="168"/>
      <c r="S1274" s="65">
        <f t="shared" si="333"/>
        <v>0</v>
      </c>
      <c r="T1274" s="134"/>
    </row>
    <row r="1275" ht="24.75" customHeight="1" outlineLevel="1" spans="1:20">
      <c r="A1275" s="19">
        <v>55563</v>
      </c>
      <c r="B1275" s="20">
        <v>5663000</v>
      </c>
      <c r="C1275" s="71" t="s">
        <v>1110</v>
      </c>
      <c r="D1275" s="57">
        <v>0</v>
      </c>
      <c r="E1275" s="57">
        <v>0</v>
      </c>
      <c r="F1275" s="57">
        <f>+ROUND(Q$1275+E1275,-2)</f>
        <v>0</v>
      </c>
      <c r="G1275" s="57">
        <f>+ROUND(Q$1275+F1275,-2)</f>
        <v>0</v>
      </c>
      <c r="H1275" s="57">
        <f>+ROUND(Q$1275+G1275,-2)</f>
        <v>0</v>
      </c>
      <c r="I1275" s="57">
        <f>+ROUND(Q$1275+H1275,-2)</f>
        <v>0</v>
      </c>
      <c r="J1275" s="57">
        <f>+ROUND(Q$1275+I1275,-2)</f>
        <v>0</v>
      </c>
      <c r="K1275" s="57">
        <f>+ROUND(Q$1275+J1275,-2)</f>
        <v>0</v>
      </c>
      <c r="L1275" s="57">
        <f>+ROUND(Q$1275+K1275,-2)</f>
        <v>0</v>
      </c>
      <c r="M1275" s="57">
        <f>+ROUND(Q$1275+L1275,-2)</f>
        <v>0</v>
      </c>
      <c r="N1275" s="57">
        <f>+ROUND(Q$1275+M1275,-2)</f>
        <v>0</v>
      </c>
      <c r="O1275" s="63">
        <f>+ROUND(Q$1275+N1275,-2)</f>
        <v>0</v>
      </c>
      <c r="P1275" s="65">
        <f t="shared" si="340"/>
        <v>0</v>
      </c>
      <c r="Q1275" s="148">
        <f t="shared" si="330"/>
        <v>0</v>
      </c>
      <c r="R1275" s="168"/>
      <c r="S1275" s="65">
        <f t="shared" si="333"/>
        <v>0</v>
      </c>
      <c r="T1275" s="134"/>
    </row>
    <row r="1276" ht="24.75" customHeight="1" outlineLevel="1" spans="1:20">
      <c r="A1276" s="19">
        <v>55564</v>
      </c>
      <c r="B1276" s="20">
        <v>5664000</v>
      </c>
      <c r="C1276" s="71" t="s">
        <v>1111</v>
      </c>
      <c r="D1276" s="57">
        <v>0</v>
      </c>
      <c r="E1276" s="57">
        <v>0</v>
      </c>
      <c r="F1276" s="57">
        <f>+ROUND(Q$1276+E1276,-2)</f>
        <v>0</v>
      </c>
      <c r="G1276" s="57">
        <f>+ROUND(Q$1276+F1276,-2)</f>
        <v>0</v>
      </c>
      <c r="H1276" s="57">
        <f>+ROUND(Q$1276+G1276,-2)</f>
        <v>0</v>
      </c>
      <c r="I1276" s="57">
        <f>+ROUND(Q$1276+H1276,-2)</f>
        <v>0</v>
      </c>
      <c r="J1276" s="57">
        <f>+ROUND(Q$1276+I1276,-2)</f>
        <v>0</v>
      </c>
      <c r="K1276" s="57">
        <f>+ROUND(Q$1276+J1276,-2)</f>
        <v>0</v>
      </c>
      <c r="L1276" s="57">
        <f>+ROUND(Q$1276+K1276,-2)</f>
        <v>0</v>
      </c>
      <c r="M1276" s="57">
        <f>+ROUND(Q$1276+L1276,-2)</f>
        <v>0</v>
      </c>
      <c r="N1276" s="57">
        <f>+ROUND(Q$1276+M1276,-2)</f>
        <v>0</v>
      </c>
      <c r="O1276" s="63">
        <f>+ROUND(Q$1276+N1276,-2)</f>
        <v>0</v>
      </c>
      <c r="P1276" s="65">
        <f t="shared" si="340"/>
        <v>0</v>
      </c>
      <c r="Q1276" s="148">
        <f t="shared" si="330"/>
        <v>0</v>
      </c>
      <c r="R1276" s="168"/>
      <c r="S1276" s="65">
        <f t="shared" si="333"/>
        <v>0</v>
      </c>
      <c r="T1276" s="134"/>
    </row>
    <row r="1277" ht="24.75" customHeight="1" outlineLevel="1" spans="1:20">
      <c r="A1277" s="19">
        <v>55565</v>
      </c>
      <c r="B1277" s="20">
        <v>5665000</v>
      </c>
      <c r="C1277" s="71" t="s">
        <v>1112</v>
      </c>
      <c r="D1277" s="57">
        <v>0</v>
      </c>
      <c r="E1277" s="57">
        <v>0</v>
      </c>
      <c r="F1277" s="57">
        <f>+ROUND(Q$1277+E1277,-2)</f>
        <v>0</v>
      </c>
      <c r="G1277" s="57">
        <f>+ROUND(Q$1277+F1277,-2)</f>
        <v>0</v>
      </c>
      <c r="H1277" s="57">
        <f>+ROUND(Q$1277+G1277,-2)</f>
        <v>0</v>
      </c>
      <c r="I1277" s="57">
        <f>+ROUND(Q$1277+H1277,-2)</f>
        <v>0</v>
      </c>
      <c r="J1277" s="57">
        <f>+ROUND(Q$1277+I1277,-2)</f>
        <v>0</v>
      </c>
      <c r="K1277" s="57">
        <f>+ROUND(Q$1277+J1277,-2)</f>
        <v>0</v>
      </c>
      <c r="L1277" s="57">
        <f>+ROUND(Q$1277+K1277,-2)</f>
        <v>0</v>
      </c>
      <c r="M1277" s="57">
        <f>+ROUND(Q$1277+L1277,-2)</f>
        <v>0</v>
      </c>
      <c r="N1277" s="57">
        <f>+ROUND(Q$1277+M1277,-2)</f>
        <v>0</v>
      </c>
      <c r="O1277" s="63">
        <f>+ROUND(Q$1277+N1277,-2)</f>
        <v>0</v>
      </c>
      <c r="P1277" s="65">
        <f t="shared" si="340"/>
        <v>0</v>
      </c>
      <c r="Q1277" s="148">
        <f t="shared" si="330"/>
        <v>0</v>
      </c>
      <c r="R1277" s="168"/>
      <c r="S1277" s="65">
        <f t="shared" si="333"/>
        <v>0</v>
      </c>
      <c r="T1277" s="134"/>
    </row>
    <row r="1278" ht="24.75" customHeight="1" outlineLevel="1" spans="1:20">
      <c r="A1278" s="19">
        <v>55566</v>
      </c>
      <c r="B1278" s="20">
        <v>5666000</v>
      </c>
      <c r="C1278" s="71" t="s">
        <v>1113</v>
      </c>
      <c r="D1278" s="57">
        <v>0</v>
      </c>
      <c r="E1278" s="57">
        <v>0</v>
      </c>
      <c r="F1278" s="57">
        <f>+ROUND(Q$1278+E1278,-2)</f>
        <v>0</v>
      </c>
      <c r="G1278" s="57">
        <f>+ROUND(Q$1278+F1278,-2)</f>
        <v>0</v>
      </c>
      <c r="H1278" s="57">
        <f>+ROUND(Q$1278+G1278,-2)</f>
        <v>0</v>
      </c>
      <c r="I1278" s="57">
        <f>+ROUND(Q$1278+H1278,-2)</f>
        <v>0</v>
      </c>
      <c r="J1278" s="57">
        <f>+ROUND(Q$1278+I1278,-2)</f>
        <v>0</v>
      </c>
      <c r="K1278" s="57">
        <f>+ROUND(Q$1278+J1278,-2)</f>
        <v>0</v>
      </c>
      <c r="L1278" s="57">
        <f>+ROUND(Q$1278+K1278,-2)</f>
        <v>0</v>
      </c>
      <c r="M1278" s="57">
        <f>+ROUND(Q$1278+L1278,-2)</f>
        <v>0</v>
      </c>
      <c r="N1278" s="57">
        <f>+ROUND(Q$1278+M1278,-2)</f>
        <v>0</v>
      </c>
      <c r="O1278" s="63">
        <f>+ROUND(Q$1278+N1278,-2)</f>
        <v>0</v>
      </c>
      <c r="P1278" s="65">
        <f t="shared" si="340"/>
        <v>0</v>
      </c>
      <c r="Q1278" s="148">
        <f t="shared" si="330"/>
        <v>0</v>
      </c>
      <c r="R1278" s="168"/>
      <c r="S1278" s="65">
        <f t="shared" si="333"/>
        <v>0</v>
      </c>
      <c r="T1278" s="134"/>
    </row>
    <row r="1279" ht="24.75" customHeight="1" outlineLevel="1" spans="1:20">
      <c r="A1279" s="19"/>
      <c r="B1279" s="20">
        <v>5667000</v>
      </c>
      <c r="C1279" s="71" t="s">
        <v>1114</v>
      </c>
      <c r="D1279" s="57">
        <f t="shared" ref="D1279:O1279" si="346">+D1280+D1281</f>
        <v>0</v>
      </c>
      <c r="E1279" s="57">
        <f t="shared" si="346"/>
        <v>0</v>
      </c>
      <c r="F1279" s="57">
        <f t="shared" si="346"/>
        <v>0</v>
      </c>
      <c r="G1279" s="57">
        <f t="shared" si="346"/>
        <v>0</v>
      </c>
      <c r="H1279" s="57">
        <f t="shared" si="346"/>
        <v>0</v>
      </c>
      <c r="I1279" s="57">
        <f t="shared" si="346"/>
        <v>0</v>
      </c>
      <c r="J1279" s="57">
        <f t="shared" si="346"/>
        <v>0</v>
      </c>
      <c r="K1279" s="57">
        <f t="shared" si="346"/>
        <v>0</v>
      </c>
      <c r="L1279" s="57">
        <f t="shared" si="346"/>
        <v>0</v>
      </c>
      <c r="M1279" s="57">
        <f t="shared" si="346"/>
        <v>0</v>
      </c>
      <c r="N1279" s="57">
        <f t="shared" si="346"/>
        <v>0</v>
      </c>
      <c r="O1279" s="63">
        <f t="shared" si="346"/>
        <v>0</v>
      </c>
      <c r="P1279" s="65">
        <f t="shared" si="340"/>
        <v>0</v>
      </c>
      <c r="Q1279" s="148">
        <f t="shared" si="330"/>
        <v>0</v>
      </c>
      <c r="R1279" s="168"/>
      <c r="S1279" s="65">
        <f t="shared" si="333"/>
        <v>0</v>
      </c>
      <c r="T1279" s="134"/>
    </row>
    <row r="1280" ht="24.75" customHeight="1" outlineLevel="1" spans="1:20">
      <c r="A1280" s="19">
        <v>55567</v>
      </c>
      <c r="B1280" s="20">
        <v>5667010</v>
      </c>
      <c r="C1280" s="71" t="s">
        <v>1115</v>
      </c>
      <c r="D1280" s="57">
        <v>0</v>
      </c>
      <c r="E1280" s="57">
        <v>0</v>
      </c>
      <c r="F1280" s="57">
        <f>+ROUND(Q$1280+E1280,-2)</f>
        <v>0</v>
      </c>
      <c r="G1280" s="57">
        <f>+ROUND(Q$1280+F1280,-2)</f>
        <v>0</v>
      </c>
      <c r="H1280" s="57">
        <f>+ROUND(Q$1280+G1280,-2)</f>
        <v>0</v>
      </c>
      <c r="I1280" s="57">
        <f>+ROUND(Q$1280+H1280,-2)</f>
        <v>0</v>
      </c>
      <c r="J1280" s="57">
        <f>+ROUND(Q$1280+I1280,-2)</f>
        <v>0</v>
      </c>
      <c r="K1280" s="57">
        <f>+ROUND(Q$1280+J1280,-2)</f>
        <v>0</v>
      </c>
      <c r="L1280" s="57">
        <f>+ROUND(Q$1280+K1280,-2)</f>
        <v>0</v>
      </c>
      <c r="M1280" s="57">
        <f>+ROUND(Q$1280+L1280,-2)</f>
        <v>0</v>
      </c>
      <c r="N1280" s="57">
        <f>+ROUND(Q$1280+M1280,-2)</f>
        <v>0</v>
      </c>
      <c r="O1280" s="63">
        <f>+ROUND(Q$1280+N1280,-2)</f>
        <v>0</v>
      </c>
      <c r="P1280" s="65">
        <f t="shared" si="340"/>
        <v>0</v>
      </c>
      <c r="Q1280" s="148">
        <f t="shared" si="330"/>
        <v>0</v>
      </c>
      <c r="R1280" s="168"/>
      <c r="S1280" s="65">
        <f t="shared" si="333"/>
        <v>0</v>
      </c>
      <c r="T1280" s="134"/>
    </row>
    <row r="1281" ht="24.75" customHeight="1" outlineLevel="1" spans="1:20">
      <c r="A1281" s="19">
        <v>57050</v>
      </c>
      <c r="B1281" s="20">
        <v>5667011</v>
      </c>
      <c r="C1281" s="71" t="s">
        <v>1116</v>
      </c>
      <c r="D1281" s="57">
        <v>0</v>
      </c>
      <c r="E1281" s="57">
        <v>0</v>
      </c>
      <c r="F1281" s="57">
        <f>+ROUND(Q$1281+E1281,-2)</f>
        <v>0</v>
      </c>
      <c r="G1281" s="57">
        <f>+ROUND(Q$1281+F1281,-2)</f>
        <v>0</v>
      </c>
      <c r="H1281" s="57">
        <f>+ROUND(Q$1281+G1281,-2)</f>
        <v>0</v>
      </c>
      <c r="I1281" s="57">
        <f>+ROUND(Q$1281+H1281,-2)</f>
        <v>0</v>
      </c>
      <c r="J1281" s="57">
        <f>+ROUND(Q$1281+I1281,-2)</f>
        <v>0</v>
      </c>
      <c r="K1281" s="57">
        <f>+ROUND(Q$1281+J1281,-2)</f>
        <v>0</v>
      </c>
      <c r="L1281" s="57">
        <f>+ROUND(Q$1281+K1281,-2)</f>
        <v>0</v>
      </c>
      <c r="M1281" s="57">
        <f>+ROUND(Q$1281+L1281,-2)</f>
        <v>0</v>
      </c>
      <c r="N1281" s="57">
        <f>+ROUND(Q$1281+M1281,-2)</f>
        <v>0</v>
      </c>
      <c r="O1281" s="63">
        <f>+ROUND(Q$1281+N1281,-2)</f>
        <v>0</v>
      </c>
      <c r="P1281" s="65">
        <f t="shared" si="340"/>
        <v>0</v>
      </c>
      <c r="Q1281" s="148">
        <f t="shared" si="330"/>
        <v>0</v>
      </c>
      <c r="R1281" s="168"/>
      <c r="S1281" s="65">
        <f t="shared" si="333"/>
        <v>0</v>
      </c>
      <c r="T1281" s="134"/>
    </row>
    <row r="1282" ht="24.75" customHeight="1" outlineLevel="1" spans="1:20">
      <c r="A1282" s="19">
        <v>53000</v>
      </c>
      <c r="B1282" s="20">
        <v>5670000</v>
      </c>
      <c r="C1282" s="71" t="s">
        <v>1117</v>
      </c>
      <c r="D1282" s="57">
        <f t="shared" ref="D1282:O1282" si="347">+D1283+D1291+D1295+D1298</f>
        <v>930984.022</v>
      </c>
      <c r="E1282" s="57">
        <f t="shared" si="347"/>
        <v>2219757.017</v>
      </c>
      <c r="F1282" s="57">
        <f t="shared" si="347"/>
        <v>3532178.4</v>
      </c>
      <c r="G1282" s="57">
        <f t="shared" si="347"/>
        <v>5513026.7</v>
      </c>
      <c r="H1282" s="57">
        <f t="shared" si="347"/>
        <v>6400275</v>
      </c>
      <c r="I1282" s="57">
        <f t="shared" si="347"/>
        <v>7387523.3</v>
      </c>
      <c r="J1282" s="57">
        <f t="shared" si="347"/>
        <v>8274771.6</v>
      </c>
      <c r="K1282" s="57">
        <f t="shared" si="347"/>
        <v>9137019.9</v>
      </c>
      <c r="L1282" s="57">
        <f t="shared" si="347"/>
        <v>10099268.2</v>
      </c>
      <c r="M1282" s="57">
        <f t="shared" si="347"/>
        <v>10961516.5</v>
      </c>
      <c r="N1282" s="57">
        <f t="shared" si="347"/>
        <v>11823764.8</v>
      </c>
      <c r="O1282" s="63">
        <f t="shared" si="347"/>
        <v>13779613.1</v>
      </c>
      <c r="P1282" s="65">
        <f t="shared" si="340"/>
        <v>0</v>
      </c>
      <c r="Q1282" s="148">
        <f t="shared" si="330"/>
        <v>1288772.995</v>
      </c>
      <c r="R1282" s="168"/>
      <c r="S1282" s="65">
        <f t="shared" si="333"/>
        <v>0</v>
      </c>
      <c r="T1282" s="134"/>
    </row>
    <row r="1283" ht="24.75" customHeight="1" outlineLevel="1" spans="1:20">
      <c r="A1283" s="19">
        <v>53100</v>
      </c>
      <c r="B1283" s="20">
        <v>5671000</v>
      </c>
      <c r="C1283" s="71" t="s">
        <v>1118</v>
      </c>
      <c r="D1283" s="57">
        <f t="shared" ref="D1283:O1283" si="348">+SUM(D1284:D1290)</f>
        <v>542632.75</v>
      </c>
      <c r="E1283" s="57">
        <f t="shared" si="348"/>
        <v>1089400</v>
      </c>
      <c r="F1283" s="57">
        <f t="shared" si="348"/>
        <v>1893900</v>
      </c>
      <c r="G1283" s="57">
        <f t="shared" si="348"/>
        <v>3534400</v>
      </c>
      <c r="H1283" s="57">
        <f t="shared" si="348"/>
        <v>4081300</v>
      </c>
      <c r="I1283" s="57">
        <f t="shared" si="348"/>
        <v>4628200</v>
      </c>
      <c r="J1283" s="57">
        <f t="shared" si="348"/>
        <v>5175100</v>
      </c>
      <c r="K1283" s="57">
        <f t="shared" si="348"/>
        <v>5722000</v>
      </c>
      <c r="L1283" s="57">
        <f t="shared" si="348"/>
        <v>6268900</v>
      </c>
      <c r="M1283" s="57">
        <f t="shared" si="348"/>
        <v>6815800</v>
      </c>
      <c r="N1283" s="57">
        <f t="shared" si="348"/>
        <v>7362700</v>
      </c>
      <c r="O1283" s="63">
        <f t="shared" si="348"/>
        <v>9003200</v>
      </c>
      <c r="P1283" s="65">
        <f t="shared" si="340"/>
        <v>0</v>
      </c>
      <c r="Q1283" s="148">
        <f t="shared" si="330"/>
        <v>546767.25</v>
      </c>
      <c r="R1283" s="168"/>
      <c r="S1283" s="65">
        <f t="shared" si="333"/>
        <v>0</v>
      </c>
      <c r="T1283" s="134"/>
    </row>
    <row r="1284" ht="24.75" customHeight="1" outlineLevel="1" spans="1:20">
      <c r="A1284" s="19">
        <v>53101</v>
      </c>
      <c r="B1284" s="20">
        <v>5671011</v>
      </c>
      <c r="C1284" s="71" t="s">
        <v>1119</v>
      </c>
      <c r="D1284" s="57">
        <v>287429</v>
      </c>
      <c r="E1284" s="57">
        <v>574955</v>
      </c>
      <c r="F1284" s="57">
        <f>+ROUND(Q$1284+E1284,-2)</f>
        <v>862500</v>
      </c>
      <c r="G1284" s="57">
        <f>+ROUND(Q$1284*3+F1284,-2)</f>
        <v>1725100</v>
      </c>
      <c r="H1284" s="57">
        <f>+ROUND(Q$1284+G1284,-2)</f>
        <v>2012600</v>
      </c>
      <c r="I1284" s="57">
        <f>+ROUND(Q$1284+H1284,-2)</f>
        <v>2300100</v>
      </c>
      <c r="J1284" s="57">
        <f>+ROUND(Q$1284+I1284,-2)</f>
        <v>2587600</v>
      </c>
      <c r="K1284" s="57">
        <f>+ROUND(Q$1284+J1284,-2)</f>
        <v>2875100</v>
      </c>
      <c r="L1284" s="57">
        <f>+ROUND(Q$1284+K1284,-2)</f>
        <v>3162600</v>
      </c>
      <c r="M1284" s="57">
        <f>+ROUND(Q$1284+L1284,-2)</f>
        <v>3450100</v>
      </c>
      <c r="N1284" s="57">
        <f>+ROUND(Q$1284+M1284,-2)</f>
        <v>3737600</v>
      </c>
      <c r="O1284" s="63">
        <f>+ROUND(Q$1284*3+N1284,-2)</f>
        <v>4600200</v>
      </c>
      <c r="P1284" s="164"/>
      <c r="Q1284" s="148">
        <f t="shared" si="330"/>
        <v>287526</v>
      </c>
      <c r="R1284" s="167"/>
      <c r="S1284" s="65">
        <f t="shared" si="333"/>
        <v>0</v>
      </c>
      <c r="T1284" s="134"/>
    </row>
    <row r="1285" ht="24.75" customHeight="1" outlineLevel="1" spans="1:20">
      <c r="A1285" s="19">
        <v>53102</v>
      </c>
      <c r="B1285" s="20">
        <v>5671012</v>
      </c>
      <c r="C1285" s="71" t="s">
        <v>1120</v>
      </c>
      <c r="D1285" s="57">
        <v>12850</v>
      </c>
      <c r="E1285" s="57">
        <v>25600</v>
      </c>
      <c r="F1285" s="57">
        <f>+ROUND(Q$1285+E1285,-2)</f>
        <v>38400</v>
      </c>
      <c r="G1285" s="57">
        <f>+ROUND(Q$1285*3+F1285,-2)</f>
        <v>76700</v>
      </c>
      <c r="H1285" s="57">
        <f>+ROUND(Q$1285+G1285,-2)</f>
        <v>89500</v>
      </c>
      <c r="I1285" s="57">
        <f>+ROUND(Q$1285+H1285,-2)</f>
        <v>102300</v>
      </c>
      <c r="J1285" s="57">
        <f>+ROUND(Q$1285+I1285,-2)</f>
        <v>115100</v>
      </c>
      <c r="K1285" s="57">
        <f>+ROUND(Q$1285+J1285,-2)</f>
        <v>127900</v>
      </c>
      <c r="L1285" s="57">
        <f>+ROUND(Q$1285+K1285,-2)</f>
        <v>140700</v>
      </c>
      <c r="M1285" s="57">
        <f>+ROUND(Q$1285+L1285,-2)</f>
        <v>153500</v>
      </c>
      <c r="N1285" s="57">
        <f>+ROUND(Q$1285+M1285,-2)</f>
        <v>166300</v>
      </c>
      <c r="O1285" s="63">
        <f>+ROUND(Q$1285*3+N1285,-2)</f>
        <v>204600</v>
      </c>
      <c r="P1285" s="164"/>
      <c r="Q1285" s="148">
        <f t="shared" si="330"/>
        <v>12750</v>
      </c>
      <c r="R1285" s="167"/>
      <c r="S1285" s="65">
        <f t="shared" si="333"/>
        <v>0</v>
      </c>
      <c r="T1285" s="134"/>
    </row>
    <row r="1286" ht="24.75" customHeight="1" outlineLevel="1" spans="1:20">
      <c r="A1286" s="19">
        <v>53103</v>
      </c>
      <c r="B1286" s="20">
        <v>5671013</v>
      </c>
      <c r="C1286" s="71" t="s">
        <v>1121</v>
      </c>
      <c r="D1286" s="57">
        <v>1650</v>
      </c>
      <c r="E1286" s="57">
        <v>3300</v>
      </c>
      <c r="F1286" s="57">
        <f>+ROUND(Q$1286+E1286,-2)</f>
        <v>5000</v>
      </c>
      <c r="G1286" s="57">
        <f>+ROUND(Q$1286*3+F1286,-2)</f>
        <v>10000</v>
      </c>
      <c r="H1286" s="57">
        <f>+ROUND(Q$1286+G1286,-2)</f>
        <v>11700</v>
      </c>
      <c r="I1286" s="57">
        <f>+ROUND(Q$1286+H1286,-2)</f>
        <v>13400</v>
      </c>
      <c r="J1286" s="57">
        <f>+ROUND(Q$1286+I1286,-2)</f>
        <v>15100</v>
      </c>
      <c r="K1286" s="57">
        <f>+ROUND(Q$1286+J1286,-2)</f>
        <v>16800</v>
      </c>
      <c r="L1286" s="57">
        <f>+ROUND(Q$1286+K1286,-2)</f>
        <v>18500</v>
      </c>
      <c r="M1286" s="57">
        <f>+ROUND(Q$1286+L1286,-2)</f>
        <v>20200</v>
      </c>
      <c r="N1286" s="57">
        <f>+ROUND(Q$1286+M1286,-2)</f>
        <v>21900</v>
      </c>
      <c r="O1286" s="63">
        <f>+ROUND(Q$1286*3+N1286,-2)</f>
        <v>26900</v>
      </c>
      <c r="P1286" s="164"/>
      <c r="Q1286" s="148">
        <f t="shared" si="330"/>
        <v>1650</v>
      </c>
      <c r="R1286" s="167"/>
      <c r="S1286" s="65">
        <f t="shared" si="333"/>
        <v>0</v>
      </c>
      <c r="T1286" s="134"/>
    </row>
    <row r="1287" ht="24.75" customHeight="1" outlineLevel="1" spans="1:20">
      <c r="A1287" s="19">
        <v>53308</v>
      </c>
      <c r="B1287" s="20">
        <v>5671014</v>
      </c>
      <c r="C1287" s="71" t="s">
        <v>1122</v>
      </c>
      <c r="D1287" s="57">
        <v>0</v>
      </c>
      <c r="E1287" s="57">
        <v>0</v>
      </c>
      <c r="F1287" s="57">
        <f>+ROUND(Q$1287+E1287,-2)</f>
        <v>0</v>
      </c>
      <c r="G1287" s="57">
        <f>+ROUND(Q$1287*3+F1287,-2)</f>
        <v>0</v>
      </c>
      <c r="H1287" s="57">
        <f>+ROUND(Q$1287+G1287,-2)</f>
        <v>0</v>
      </c>
      <c r="I1287" s="57">
        <f>+ROUND(Q$1287+H1287,-2)</f>
        <v>0</v>
      </c>
      <c r="J1287" s="57">
        <f>+ROUND(Q$1287+I1287,-2)</f>
        <v>0</v>
      </c>
      <c r="K1287" s="57">
        <f>+ROUND(Q$1287+J1287,-2)</f>
        <v>0</v>
      </c>
      <c r="L1287" s="57">
        <f>+ROUND(Q$1287+K1287,-2)</f>
        <v>0</v>
      </c>
      <c r="M1287" s="57">
        <f>+ROUND(Q$1287+L1287,-2)</f>
        <v>0</v>
      </c>
      <c r="N1287" s="57">
        <f>+ROUND(Q$1287+M1287,-2)</f>
        <v>0</v>
      </c>
      <c r="O1287" s="63">
        <f>+ROUND(Q$1287*3+N1287,-2)</f>
        <v>0</v>
      </c>
      <c r="P1287" s="164"/>
      <c r="Q1287" s="148">
        <f t="shared" si="330"/>
        <v>0</v>
      </c>
      <c r="R1287" s="167"/>
      <c r="S1287" s="65">
        <f t="shared" si="333"/>
        <v>0</v>
      </c>
      <c r="T1287" s="134"/>
    </row>
    <row r="1288" ht="24.75" customHeight="1" outlineLevel="1" spans="1:20">
      <c r="A1288" s="19">
        <v>53105</v>
      </c>
      <c r="B1288" s="20">
        <v>5671015</v>
      </c>
      <c r="C1288" s="71" t="s">
        <v>1123</v>
      </c>
      <c r="D1288" s="57">
        <v>57450</v>
      </c>
      <c r="E1288" s="57">
        <v>114900</v>
      </c>
      <c r="F1288" s="57">
        <v>430000</v>
      </c>
      <c r="G1288" s="57">
        <f>+ROUND(Q$1288*3+F1288,-2)</f>
        <v>602400</v>
      </c>
      <c r="H1288" s="57">
        <f>+ROUND(Q$1288+G1288,-2)</f>
        <v>659900</v>
      </c>
      <c r="I1288" s="57">
        <f>+ROUND(Q$1288+H1288,-2)</f>
        <v>717400</v>
      </c>
      <c r="J1288" s="57">
        <f>+ROUND(Q$1288+I1288,-2)</f>
        <v>774900</v>
      </c>
      <c r="K1288" s="57">
        <f>+ROUND(Q$1288+J1288,-2)</f>
        <v>832400</v>
      </c>
      <c r="L1288" s="57">
        <f>+ROUND(Q$1288+K1288,-2)</f>
        <v>889900</v>
      </c>
      <c r="M1288" s="57">
        <f>+ROUND(Q$1288+L1288,-2)</f>
        <v>947400</v>
      </c>
      <c r="N1288" s="57">
        <f>+ROUND(Q$1288+M1288,-2)</f>
        <v>1004900</v>
      </c>
      <c r="O1288" s="63">
        <f>+ROUND(Q$1288*3+N1288,-2)</f>
        <v>1177300</v>
      </c>
      <c r="P1288" s="164"/>
      <c r="Q1288" s="148">
        <f t="shared" si="330"/>
        <v>57450</v>
      </c>
      <c r="R1288" s="167"/>
      <c r="S1288" s="65">
        <f t="shared" si="333"/>
        <v>0</v>
      </c>
      <c r="T1288" s="134"/>
    </row>
    <row r="1289" ht="24.75" customHeight="1" outlineLevel="1" spans="1:20">
      <c r="A1289" s="19">
        <v>53106</v>
      </c>
      <c r="B1289" s="20">
        <v>5671017</v>
      </c>
      <c r="C1289" s="71" t="s">
        <v>1124</v>
      </c>
      <c r="D1289" s="57">
        <v>0</v>
      </c>
      <c r="E1289" s="57">
        <v>0</v>
      </c>
      <c r="F1289" s="57">
        <f>+ROUND(Q$1289+E1289,-2)</f>
        <v>0</v>
      </c>
      <c r="G1289" s="57">
        <f>+ROUND(Q$1289*3+F1289,-2)</f>
        <v>0</v>
      </c>
      <c r="H1289" s="57">
        <f>+ROUND(Q$1289+G1289,-2)</f>
        <v>0</v>
      </c>
      <c r="I1289" s="57">
        <f>+ROUND(Q$1289+H1289,-2)</f>
        <v>0</v>
      </c>
      <c r="J1289" s="57">
        <f>+ROUND(Q$1289+I1289,-2)</f>
        <v>0</v>
      </c>
      <c r="K1289" s="57">
        <f>+ROUND(Q$1289+J1289,-2)</f>
        <v>0</v>
      </c>
      <c r="L1289" s="57">
        <f>+ROUND(Q$1289+K1289,-2)</f>
        <v>0</v>
      </c>
      <c r="M1289" s="57">
        <f>+ROUND(Q$1289+L1289,-2)</f>
        <v>0</v>
      </c>
      <c r="N1289" s="57">
        <f>+ROUND(Q$1289+M1289,-2)</f>
        <v>0</v>
      </c>
      <c r="O1289" s="63">
        <f>+ROUND(Q$1289*3+N1289,-2)</f>
        <v>0</v>
      </c>
      <c r="P1289" s="164"/>
      <c r="Q1289" s="148">
        <f t="shared" ref="Q1289:Q1327" si="349">+E1289-D1289</f>
        <v>0</v>
      </c>
      <c r="R1289" s="168"/>
      <c r="S1289" s="65">
        <f t="shared" si="333"/>
        <v>0</v>
      </c>
      <c r="T1289" s="134"/>
    </row>
    <row r="1290" ht="24.75" customHeight="1" outlineLevel="1" spans="1:20">
      <c r="A1290" s="19">
        <v>53109</v>
      </c>
      <c r="B1290" s="20">
        <v>5671016</v>
      </c>
      <c r="C1290" s="71" t="s">
        <v>1125</v>
      </c>
      <c r="D1290" s="57">
        <v>183253.75</v>
      </c>
      <c r="E1290" s="57">
        <v>370645</v>
      </c>
      <c r="F1290" s="57">
        <f>+ROUND(Q$1290+E1290,-2)</f>
        <v>558000</v>
      </c>
      <c r="G1290" s="57">
        <f>+ROUND(Q$1290*3+F1290,-2)</f>
        <v>1120200</v>
      </c>
      <c r="H1290" s="57">
        <f>+ROUND(Q$1290+G1290,-2)</f>
        <v>1307600</v>
      </c>
      <c r="I1290" s="57">
        <f>+ROUND(Q$1290+H1290,-2)</f>
        <v>1495000</v>
      </c>
      <c r="J1290" s="57">
        <f>+ROUND(Q$1290+I1290,-2)</f>
        <v>1682400</v>
      </c>
      <c r="K1290" s="57">
        <f>+ROUND(Q$1290+J1290,-2)</f>
        <v>1869800</v>
      </c>
      <c r="L1290" s="57">
        <f>+ROUND(Q$1290+K1290,-2)</f>
        <v>2057200</v>
      </c>
      <c r="M1290" s="57">
        <f>+ROUND(Q$1290+L1290,-2)</f>
        <v>2244600</v>
      </c>
      <c r="N1290" s="57">
        <f>+ROUND(Q$1290+M1290,-2)</f>
        <v>2432000</v>
      </c>
      <c r="O1290" s="63">
        <f>+ROUND(Q$1290*3+N1290,-2)</f>
        <v>2994200</v>
      </c>
      <c r="P1290" s="164"/>
      <c r="Q1290" s="148">
        <f t="shared" si="349"/>
        <v>187391.25</v>
      </c>
      <c r="R1290" s="167"/>
      <c r="S1290" s="65">
        <f t="shared" si="333"/>
        <v>0</v>
      </c>
      <c r="T1290" s="134"/>
    </row>
    <row r="1291" ht="24.75" customHeight="1" outlineLevel="1" spans="1:20">
      <c r="A1291" s="19"/>
      <c r="B1291" s="20">
        <v>5672010</v>
      </c>
      <c r="C1291" s="71" t="s">
        <v>1126</v>
      </c>
      <c r="D1291" s="57">
        <f t="shared" ref="D1291:O1291" si="350">+SUM(D1292:D1294)</f>
        <v>0</v>
      </c>
      <c r="E1291" s="57">
        <f t="shared" si="350"/>
        <v>0</v>
      </c>
      <c r="F1291" s="57">
        <f t="shared" si="350"/>
        <v>0</v>
      </c>
      <c r="G1291" s="57">
        <f t="shared" si="350"/>
        <v>0</v>
      </c>
      <c r="H1291" s="57">
        <f t="shared" si="350"/>
        <v>0</v>
      </c>
      <c r="I1291" s="57">
        <f t="shared" si="350"/>
        <v>0</v>
      </c>
      <c r="J1291" s="57">
        <f t="shared" si="350"/>
        <v>0</v>
      </c>
      <c r="K1291" s="57">
        <f t="shared" si="350"/>
        <v>0</v>
      </c>
      <c r="L1291" s="57">
        <f t="shared" si="350"/>
        <v>0</v>
      </c>
      <c r="M1291" s="57">
        <f t="shared" si="350"/>
        <v>0</v>
      </c>
      <c r="N1291" s="57">
        <f t="shared" si="350"/>
        <v>0</v>
      </c>
      <c r="O1291" s="63">
        <f t="shared" si="350"/>
        <v>0</v>
      </c>
      <c r="P1291" s="165"/>
      <c r="Q1291" s="148">
        <f t="shared" si="349"/>
        <v>0</v>
      </c>
      <c r="R1291" s="168"/>
      <c r="S1291" s="65">
        <f t="shared" si="333"/>
        <v>0</v>
      </c>
      <c r="T1291" s="134"/>
    </row>
    <row r="1292" ht="24.75" customHeight="1" outlineLevel="1" spans="1:20">
      <c r="A1292" s="19">
        <v>53201</v>
      </c>
      <c r="B1292" s="20">
        <v>5672011</v>
      </c>
      <c r="C1292" s="71" t="s">
        <v>1127</v>
      </c>
      <c r="D1292" s="57">
        <v>0</v>
      </c>
      <c r="E1292" s="57">
        <v>0</v>
      </c>
      <c r="F1292" s="57">
        <f>+ROUND(Q$1292+E1292,-2)</f>
        <v>0</v>
      </c>
      <c r="G1292" s="57">
        <f>+ROUND(Q$1292*3+F1292,-2)</f>
        <v>0</v>
      </c>
      <c r="H1292" s="57">
        <f>+ROUND(Q$1292+G1292,-2)</f>
        <v>0</v>
      </c>
      <c r="I1292" s="57">
        <f>+ROUND(Q$1292+H1292,-2)</f>
        <v>0</v>
      </c>
      <c r="J1292" s="57">
        <f>+ROUND(Q$1292+I1292,-2)</f>
        <v>0</v>
      </c>
      <c r="K1292" s="57">
        <f>+ROUND(Q$1292+J1292,-2)</f>
        <v>0</v>
      </c>
      <c r="L1292" s="57">
        <f>+ROUND(Q$1292+K1292,-2)</f>
        <v>0</v>
      </c>
      <c r="M1292" s="57">
        <f>+ROUND(Q$1292+L1292,-2)</f>
        <v>0</v>
      </c>
      <c r="N1292" s="57">
        <f>+ROUND(Q$1292+M1292,-2)</f>
        <v>0</v>
      </c>
      <c r="O1292" s="63">
        <f>+ROUND(Q$1292*3+N1292,-2)</f>
        <v>0</v>
      </c>
      <c r="P1292" s="164"/>
      <c r="Q1292" s="148">
        <f t="shared" si="349"/>
        <v>0</v>
      </c>
      <c r="R1292" s="168"/>
      <c r="S1292" s="65">
        <f t="shared" ref="S1292:S1355" si="351">+IF(F1292&lt;E1292,1,0)+IF(G1292&lt;F1292,1,0)+IF(H1292&lt;G1292,1,0)+IF(I1292&lt;H1292,1,0)+IF(J1292&lt;I1292,1,0)+IF(K1292&lt;J1292,1,0)+IF(L1292&lt;K1292,1,0)+IF(M1292&lt;L1292,1,0)+IF(N1292&lt;M1292,1,0)+IF(O1292&lt;N1292,1,0)</f>
        <v>0</v>
      </c>
      <c r="T1292" s="134"/>
    </row>
    <row r="1293" ht="24.75" customHeight="1" outlineLevel="1" spans="1:20">
      <c r="A1293" s="19">
        <v>53202</v>
      </c>
      <c r="B1293" s="20">
        <v>5672012</v>
      </c>
      <c r="C1293" s="71" t="s">
        <v>1128</v>
      </c>
      <c r="D1293" s="57">
        <v>0</v>
      </c>
      <c r="E1293" s="57">
        <v>0</v>
      </c>
      <c r="F1293" s="57">
        <f>+ROUND(Q$1293+E1293,-2)</f>
        <v>0</v>
      </c>
      <c r="G1293" s="57">
        <f>+ROUND(Q$1293*3+F1293,-2)</f>
        <v>0</v>
      </c>
      <c r="H1293" s="57">
        <f>+ROUND(Q$1293+G1293,-2)</f>
        <v>0</v>
      </c>
      <c r="I1293" s="57">
        <f>+ROUND(Q$1293+H1293,-2)</f>
        <v>0</v>
      </c>
      <c r="J1293" s="57">
        <f>+ROUND(Q$1293+I1293,-2)</f>
        <v>0</v>
      </c>
      <c r="K1293" s="57">
        <f>+ROUND(Q$1293+J1293,-2)</f>
        <v>0</v>
      </c>
      <c r="L1293" s="57">
        <f>+ROUND(Q$1293+K1293,-2)</f>
        <v>0</v>
      </c>
      <c r="M1293" s="57">
        <f>+ROUND(Q$1293+L1293,-2)</f>
        <v>0</v>
      </c>
      <c r="N1293" s="57">
        <f>+ROUND(Q$1293+M1293,-2)</f>
        <v>0</v>
      </c>
      <c r="O1293" s="63">
        <f>+ROUND(Q$1293*3+N1293,-2)</f>
        <v>0</v>
      </c>
      <c r="P1293" s="164"/>
      <c r="Q1293" s="148">
        <f t="shared" si="349"/>
        <v>0</v>
      </c>
      <c r="R1293" s="168"/>
      <c r="S1293" s="65">
        <f t="shared" si="351"/>
        <v>0</v>
      </c>
      <c r="T1293" s="134"/>
    </row>
    <row r="1294" ht="24.75" customHeight="1" outlineLevel="1" spans="1:20">
      <c r="A1294" s="19">
        <v>53203</v>
      </c>
      <c r="B1294" s="20">
        <v>5672013</v>
      </c>
      <c r="C1294" s="71" t="s">
        <v>1129</v>
      </c>
      <c r="D1294" s="57">
        <v>0</v>
      </c>
      <c r="E1294" s="57">
        <v>0</v>
      </c>
      <c r="F1294" s="57">
        <f>+ROUND(Q$1294+E1294,-2)</f>
        <v>0</v>
      </c>
      <c r="G1294" s="57">
        <f>+ROUND(Q$1294*3+F1294,-2)</f>
        <v>0</v>
      </c>
      <c r="H1294" s="57">
        <f>+ROUND(Q$1294+G1294,-2)</f>
        <v>0</v>
      </c>
      <c r="I1294" s="57">
        <f>+ROUND(Q$1294+H1294,-2)</f>
        <v>0</v>
      </c>
      <c r="J1294" s="57">
        <f>+ROUND(Q$1294+I1294,-2)</f>
        <v>0</v>
      </c>
      <c r="K1294" s="57">
        <f>+ROUND(Q$1294+J1294,-2)</f>
        <v>0</v>
      </c>
      <c r="L1294" s="57">
        <f>+ROUND(Q$1294+K1294,-2)</f>
        <v>0</v>
      </c>
      <c r="M1294" s="57">
        <f>+ROUND(Q$1294+L1294,-2)</f>
        <v>0</v>
      </c>
      <c r="N1294" s="57">
        <f>+ROUND(Q$1294+M1294,-2)</f>
        <v>0</v>
      </c>
      <c r="O1294" s="63">
        <f>+ROUND(Q$1294*3+N1294,-2)</f>
        <v>0</v>
      </c>
      <c r="P1294" s="164"/>
      <c r="Q1294" s="148">
        <f t="shared" si="349"/>
        <v>0</v>
      </c>
      <c r="R1294" s="168"/>
      <c r="S1294" s="65">
        <f t="shared" si="351"/>
        <v>0</v>
      </c>
      <c r="T1294" s="134"/>
    </row>
    <row r="1295" ht="24.75" customHeight="1" outlineLevel="1" spans="1:20">
      <c r="A1295" s="19"/>
      <c r="B1295" s="20">
        <v>5672016</v>
      </c>
      <c r="C1295" s="71" t="s">
        <v>1130</v>
      </c>
      <c r="D1295" s="57">
        <f t="shared" ref="D1295:O1295" si="352">+SUM(D1296:D1297)</f>
        <v>0</v>
      </c>
      <c r="E1295" s="57">
        <f t="shared" si="352"/>
        <v>0</v>
      </c>
      <c r="F1295" s="57">
        <f t="shared" si="352"/>
        <v>0</v>
      </c>
      <c r="G1295" s="57">
        <f t="shared" si="352"/>
        <v>0</v>
      </c>
      <c r="H1295" s="57">
        <f t="shared" si="352"/>
        <v>0</v>
      </c>
      <c r="I1295" s="57">
        <f t="shared" si="352"/>
        <v>0</v>
      </c>
      <c r="J1295" s="57">
        <f t="shared" si="352"/>
        <v>0</v>
      </c>
      <c r="K1295" s="57">
        <f t="shared" si="352"/>
        <v>0</v>
      </c>
      <c r="L1295" s="57">
        <f t="shared" si="352"/>
        <v>0</v>
      </c>
      <c r="M1295" s="57">
        <f t="shared" si="352"/>
        <v>0</v>
      </c>
      <c r="N1295" s="57">
        <f t="shared" si="352"/>
        <v>0</v>
      </c>
      <c r="O1295" s="63">
        <f t="shared" si="352"/>
        <v>0</v>
      </c>
      <c r="P1295" s="165"/>
      <c r="Q1295" s="148">
        <f t="shared" si="349"/>
        <v>0</v>
      </c>
      <c r="R1295" s="168"/>
      <c r="S1295" s="65">
        <f t="shared" si="351"/>
        <v>0</v>
      </c>
      <c r="T1295" s="134"/>
    </row>
    <row r="1296" ht="24.75" customHeight="1" outlineLevel="1" spans="1:20">
      <c r="A1296" s="19">
        <v>53221</v>
      </c>
      <c r="B1296" s="20">
        <v>5672017</v>
      </c>
      <c r="C1296" s="71" t="s">
        <v>1131</v>
      </c>
      <c r="D1296" s="57">
        <v>0</v>
      </c>
      <c r="E1296" s="57">
        <v>0</v>
      </c>
      <c r="F1296" s="57">
        <f>+ROUND(Q$1296+E1296,-2)</f>
        <v>0</v>
      </c>
      <c r="G1296" s="57">
        <f>+ROUND(Q$1296*3+F1296,-2)</f>
        <v>0</v>
      </c>
      <c r="H1296" s="57">
        <f>+ROUND(Q$1296+G1296,-2)</f>
        <v>0</v>
      </c>
      <c r="I1296" s="57">
        <f>+ROUND(Q$1296+H1296,-2)</f>
        <v>0</v>
      </c>
      <c r="J1296" s="57">
        <f>+ROUND(Q$1296+I1296,-2)</f>
        <v>0</v>
      </c>
      <c r="K1296" s="57">
        <f>+ROUND(Q$1296+J1296,-2)</f>
        <v>0</v>
      </c>
      <c r="L1296" s="57">
        <f>+ROUND(Q$1296+K1296,-2)</f>
        <v>0</v>
      </c>
      <c r="M1296" s="57">
        <f>+ROUND(Q$1296+L1296,-2)</f>
        <v>0</v>
      </c>
      <c r="N1296" s="57">
        <f>+ROUND(Q$1296+M1296,-2)</f>
        <v>0</v>
      </c>
      <c r="O1296" s="63">
        <f>+ROUND(Q$1296*3+N1296,-2)</f>
        <v>0</v>
      </c>
      <c r="P1296" s="164"/>
      <c r="Q1296" s="148">
        <f t="shared" si="349"/>
        <v>0</v>
      </c>
      <c r="R1296" s="168"/>
      <c r="S1296" s="65">
        <f t="shared" si="351"/>
        <v>0</v>
      </c>
      <c r="T1296" s="134"/>
    </row>
    <row r="1297" ht="24.75" customHeight="1" outlineLevel="1" spans="1:20">
      <c r="A1297" s="19">
        <v>53222</v>
      </c>
      <c r="B1297" s="20">
        <v>5672018</v>
      </c>
      <c r="C1297" s="71" t="s">
        <v>1132</v>
      </c>
      <c r="D1297" s="57">
        <v>0</v>
      </c>
      <c r="E1297" s="57">
        <v>0</v>
      </c>
      <c r="F1297" s="57">
        <f>+ROUND(Q$1297+E1297,-2)</f>
        <v>0</v>
      </c>
      <c r="G1297" s="57">
        <f>+ROUND(Q$1297*3+F1297,-2)</f>
        <v>0</v>
      </c>
      <c r="H1297" s="57">
        <f>+ROUND(Q$1297+G1297,-2)</f>
        <v>0</v>
      </c>
      <c r="I1297" s="57">
        <f>+ROUND(Q$1297+H1297,-2)</f>
        <v>0</v>
      </c>
      <c r="J1297" s="57">
        <f>+ROUND(Q$1297+I1297,-2)</f>
        <v>0</v>
      </c>
      <c r="K1297" s="57">
        <f>+ROUND(Q$1297+J1297,-2)</f>
        <v>0</v>
      </c>
      <c r="L1297" s="57">
        <f>+ROUND(Q$1297+K1297,-2)</f>
        <v>0</v>
      </c>
      <c r="M1297" s="57">
        <f>+ROUND(Q$1297+L1297,-2)</f>
        <v>0</v>
      </c>
      <c r="N1297" s="57">
        <f>+ROUND(Q$1297+M1297,-2)</f>
        <v>0</v>
      </c>
      <c r="O1297" s="63">
        <f>+ROUND(Q$1297*3+N1297,-2)</f>
        <v>0</v>
      </c>
      <c r="P1297" s="164"/>
      <c r="Q1297" s="148">
        <f t="shared" si="349"/>
        <v>0</v>
      </c>
      <c r="R1297" s="168"/>
      <c r="S1297" s="65">
        <f t="shared" si="351"/>
        <v>0</v>
      </c>
      <c r="T1297" s="134"/>
    </row>
    <row r="1298" ht="24.75" customHeight="1" outlineLevel="1" spans="1:20">
      <c r="A1298" s="19">
        <v>53300</v>
      </c>
      <c r="B1298" s="20">
        <v>5679000</v>
      </c>
      <c r="C1298" s="71" t="s">
        <v>1063</v>
      </c>
      <c r="D1298" s="57">
        <f>+SUM(D1299:D1317)</f>
        <v>388351.272</v>
      </c>
      <c r="E1298" s="57">
        <f t="shared" ref="E1298:O1298" si="353">+SUM(E1299:E1317)</f>
        <v>1130357.017</v>
      </c>
      <c r="F1298" s="57">
        <f t="shared" si="353"/>
        <v>1638278.4</v>
      </c>
      <c r="G1298" s="57">
        <f t="shared" si="353"/>
        <v>1978626.7</v>
      </c>
      <c r="H1298" s="57">
        <f t="shared" si="353"/>
        <v>2318975</v>
      </c>
      <c r="I1298" s="57">
        <f t="shared" si="353"/>
        <v>2759323.3</v>
      </c>
      <c r="J1298" s="57">
        <f t="shared" si="353"/>
        <v>3099671.6</v>
      </c>
      <c r="K1298" s="57">
        <f t="shared" si="353"/>
        <v>3415019.9</v>
      </c>
      <c r="L1298" s="57">
        <f t="shared" si="353"/>
        <v>3830368.2</v>
      </c>
      <c r="M1298" s="57">
        <f t="shared" si="353"/>
        <v>4145716.5</v>
      </c>
      <c r="N1298" s="57">
        <f t="shared" si="353"/>
        <v>4461064.8</v>
      </c>
      <c r="O1298" s="63">
        <f t="shared" si="353"/>
        <v>4776413.1</v>
      </c>
      <c r="P1298" s="165"/>
      <c r="Q1298" s="148">
        <f t="shared" si="349"/>
        <v>742005.745</v>
      </c>
      <c r="R1298" s="168"/>
      <c r="S1298" s="65">
        <f t="shared" si="351"/>
        <v>0</v>
      </c>
      <c r="T1298" s="134"/>
    </row>
    <row r="1299" ht="24.75" customHeight="1" outlineLevel="1" spans="1:20">
      <c r="A1299" s="19">
        <v>53301</v>
      </c>
      <c r="B1299" s="20">
        <v>5679011</v>
      </c>
      <c r="C1299" s="71" t="s">
        <v>1133</v>
      </c>
      <c r="D1299" s="57">
        <v>47380.647</v>
      </c>
      <c r="E1299" s="57">
        <v>95172.734</v>
      </c>
      <c r="F1299" s="57">
        <f>+ROUND(Q$1299+E1299,-2)</f>
        <v>143000</v>
      </c>
      <c r="G1299" s="57">
        <f>+ROUND(Q$1299+F1299,-2)</f>
        <v>190800</v>
      </c>
      <c r="H1299" s="57">
        <f>+ROUND(Q$1299+G1299,-2)</f>
        <v>238600</v>
      </c>
      <c r="I1299" s="57">
        <f>+ROUND(Q$1299+H1299,-2)</f>
        <v>286400</v>
      </c>
      <c r="J1299" s="57">
        <f>+ROUND(Q$1299+I1299,-2)</f>
        <v>334200</v>
      </c>
      <c r="K1299" s="57">
        <f>+ROUND(Q$1299+J1299,-2)</f>
        <v>382000</v>
      </c>
      <c r="L1299" s="57">
        <f>+ROUND(Q$1299+K1299,-2)</f>
        <v>429800</v>
      </c>
      <c r="M1299" s="57">
        <f>+ROUND(Q$1299+L1299,-2)</f>
        <v>477600</v>
      </c>
      <c r="N1299" s="57">
        <f>+ROUND(Q$1299+M1299,-2)</f>
        <v>525400</v>
      </c>
      <c r="O1299" s="63">
        <f>+ROUND(Q$1299+N1299,-2)</f>
        <v>573200</v>
      </c>
      <c r="P1299" s="164"/>
      <c r="Q1299" s="148">
        <f t="shared" si="349"/>
        <v>47792.087</v>
      </c>
      <c r="R1299" s="167"/>
      <c r="S1299" s="65">
        <f t="shared" si="351"/>
        <v>0</v>
      </c>
      <c r="T1299" s="134"/>
    </row>
    <row r="1300" ht="24.75" customHeight="1" outlineLevel="1" spans="1:20">
      <c r="A1300" s="19">
        <v>53302</v>
      </c>
      <c r="B1300" s="20">
        <v>5679012</v>
      </c>
      <c r="C1300" s="71" t="s">
        <v>1134</v>
      </c>
      <c r="D1300" s="57">
        <v>8966.7</v>
      </c>
      <c r="E1300" s="57">
        <v>12493.308</v>
      </c>
      <c r="F1300" s="57">
        <v>45000</v>
      </c>
      <c r="G1300" s="57">
        <v>85000</v>
      </c>
      <c r="H1300" s="57">
        <v>125000</v>
      </c>
      <c r="I1300" s="57">
        <v>140000</v>
      </c>
      <c r="J1300" s="57">
        <v>180000</v>
      </c>
      <c r="K1300" s="57">
        <v>195000</v>
      </c>
      <c r="L1300" s="57">
        <v>210000</v>
      </c>
      <c r="M1300" s="57">
        <v>225000</v>
      </c>
      <c r="N1300" s="57">
        <v>240000</v>
      </c>
      <c r="O1300" s="63">
        <v>255000</v>
      </c>
      <c r="P1300" s="164"/>
      <c r="Q1300" s="148">
        <f t="shared" si="349"/>
        <v>3526.608</v>
      </c>
      <c r="R1300" s="167"/>
      <c r="S1300" s="65">
        <f t="shared" si="351"/>
        <v>0</v>
      </c>
      <c r="T1300" s="134"/>
    </row>
    <row r="1301" ht="24.75" customHeight="1" outlineLevel="1" spans="1:20">
      <c r="A1301" s="19">
        <v>53307</v>
      </c>
      <c r="B1301" s="20">
        <v>5679013</v>
      </c>
      <c r="C1301" s="71" t="s">
        <v>1135</v>
      </c>
      <c r="D1301" s="57">
        <v>54081.8</v>
      </c>
      <c r="E1301" s="57">
        <v>84230.1</v>
      </c>
      <c r="F1301" s="57">
        <v>114378.4</v>
      </c>
      <c r="G1301" s="57">
        <v>144526.7</v>
      </c>
      <c r="H1301" s="57">
        <v>174675</v>
      </c>
      <c r="I1301" s="57">
        <v>204823.3</v>
      </c>
      <c r="J1301" s="57">
        <v>234971.6</v>
      </c>
      <c r="K1301" s="57">
        <v>265119.9</v>
      </c>
      <c r="L1301" s="57">
        <v>295268.2</v>
      </c>
      <c r="M1301" s="57">
        <v>325416.5</v>
      </c>
      <c r="N1301" s="57">
        <v>355564.8</v>
      </c>
      <c r="O1301" s="63">
        <v>385713.1</v>
      </c>
      <c r="P1301" s="164"/>
      <c r="Q1301" s="148">
        <f t="shared" si="349"/>
        <v>30148.3</v>
      </c>
      <c r="R1301" s="167"/>
      <c r="S1301" s="65">
        <f t="shared" si="351"/>
        <v>0</v>
      </c>
      <c r="T1301" s="134"/>
    </row>
    <row r="1302" ht="24.75" customHeight="1" outlineLevel="1" spans="1:20">
      <c r="A1302" s="19">
        <v>53303</v>
      </c>
      <c r="B1302" s="20">
        <v>5679014</v>
      </c>
      <c r="C1302" s="71" t="s">
        <v>1136</v>
      </c>
      <c r="D1302" s="163">
        <v>0</v>
      </c>
      <c r="E1302" s="163">
        <v>0</v>
      </c>
      <c r="F1302" s="163">
        <v>175000</v>
      </c>
      <c r="G1302" s="163">
        <v>175000</v>
      </c>
      <c r="H1302" s="163">
        <v>175000</v>
      </c>
      <c r="I1302" s="163">
        <v>300000</v>
      </c>
      <c r="J1302" s="163">
        <v>300000</v>
      </c>
      <c r="K1302" s="163">
        <v>300000</v>
      </c>
      <c r="L1302" s="163">
        <v>400000</v>
      </c>
      <c r="M1302" s="163">
        <v>400000</v>
      </c>
      <c r="N1302" s="163">
        <v>400000</v>
      </c>
      <c r="O1302" s="166">
        <v>400000</v>
      </c>
      <c r="P1302" s="167"/>
      <c r="Q1302" s="148">
        <f t="shared" si="349"/>
        <v>0</v>
      </c>
      <c r="R1302" s="169"/>
      <c r="S1302" s="65">
        <f t="shared" si="351"/>
        <v>0</v>
      </c>
      <c r="T1302" s="134"/>
    </row>
    <row r="1303" ht="24.75" customHeight="1" outlineLevel="1" spans="1:20">
      <c r="A1303" s="19">
        <v>53310</v>
      </c>
      <c r="B1303" s="20">
        <v>5679015</v>
      </c>
      <c r="C1303" s="71" t="s">
        <v>1137</v>
      </c>
      <c r="D1303" s="57">
        <v>0</v>
      </c>
      <c r="E1303" s="57">
        <v>0</v>
      </c>
      <c r="F1303" s="57">
        <f>+ROUND(Q$1303+E1303,-2)</f>
        <v>0</v>
      </c>
      <c r="G1303" s="57">
        <f>+ROUND(Q$1303+F1303,-2)</f>
        <v>0</v>
      </c>
      <c r="H1303" s="57">
        <f>+ROUND(Q$1303+G1303,-2)</f>
        <v>0</v>
      </c>
      <c r="I1303" s="57">
        <f>+ROUND(Q$1303+H1303,-2)</f>
        <v>0</v>
      </c>
      <c r="J1303" s="57">
        <f>+ROUND(Q$1303+I1303,-2)</f>
        <v>0</v>
      </c>
      <c r="K1303" s="57">
        <f>+ROUND(Q$1303+J1303,-2)</f>
        <v>0</v>
      </c>
      <c r="L1303" s="57">
        <f>+ROUND(Q$1303+K1303,-2)</f>
        <v>0</v>
      </c>
      <c r="M1303" s="57">
        <f>+ROUND(Q$1303+L1303,-2)</f>
        <v>0</v>
      </c>
      <c r="N1303" s="57">
        <f>+ROUND(Q$1303+M1303,-2)</f>
        <v>0</v>
      </c>
      <c r="O1303" s="63">
        <f>+ROUND(Q$1303+N1303,-2)</f>
        <v>0</v>
      </c>
      <c r="P1303" s="164"/>
      <c r="Q1303" s="148">
        <f t="shared" si="349"/>
        <v>0</v>
      </c>
      <c r="R1303" s="168"/>
      <c r="S1303" s="65">
        <f t="shared" si="351"/>
        <v>0</v>
      </c>
      <c r="T1303" s="134"/>
    </row>
    <row r="1304" ht="24.75" customHeight="1" outlineLevel="1" spans="1:20">
      <c r="A1304" s="19">
        <v>53311</v>
      </c>
      <c r="B1304" s="20">
        <v>5679016</v>
      </c>
      <c r="C1304" s="71" t="s">
        <v>1138</v>
      </c>
      <c r="D1304" s="57">
        <v>0</v>
      </c>
      <c r="E1304" s="57">
        <v>0</v>
      </c>
      <c r="F1304" s="57">
        <f>+ROUND(Q$1304+E1304,-2)</f>
        <v>0</v>
      </c>
      <c r="G1304" s="57">
        <f>+ROUND(Q$1304+F1304,-2)</f>
        <v>0</v>
      </c>
      <c r="H1304" s="57">
        <f>+ROUND(Q$1304+G1304,-2)</f>
        <v>0</v>
      </c>
      <c r="I1304" s="57">
        <f>+ROUND(Q$1304+H1304,-2)</f>
        <v>0</v>
      </c>
      <c r="J1304" s="57">
        <f>+ROUND(Q$1304+I1304,-2)</f>
        <v>0</v>
      </c>
      <c r="K1304" s="57">
        <f>+ROUND(Q$1304+J1304,-2)</f>
        <v>0</v>
      </c>
      <c r="L1304" s="57">
        <f>+ROUND(Q$1304+K1304,-2)</f>
        <v>0</v>
      </c>
      <c r="M1304" s="57">
        <f>+ROUND(Q$1304+L1304,-2)</f>
        <v>0</v>
      </c>
      <c r="N1304" s="57">
        <f>+ROUND(Q$1304+M1304,-2)</f>
        <v>0</v>
      </c>
      <c r="O1304" s="63">
        <f>+ROUND(Q$1304+N1304,-2)</f>
        <v>0</v>
      </c>
      <c r="P1304" s="164"/>
      <c r="Q1304" s="148">
        <f t="shared" si="349"/>
        <v>0</v>
      </c>
      <c r="R1304" s="168"/>
      <c r="S1304" s="65">
        <f t="shared" si="351"/>
        <v>0</v>
      </c>
      <c r="T1304" s="134"/>
    </row>
    <row r="1305" ht="24.75" customHeight="1" outlineLevel="1" spans="1:20">
      <c r="A1305" s="19">
        <v>53312</v>
      </c>
      <c r="B1305" s="20">
        <v>5679017</v>
      </c>
      <c r="C1305" s="71" t="s">
        <v>1139</v>
      </c>
      <c r="D1305" s="57">
        <v>0</v>
      </c>
      <c r="E1305" s="57">
        <v>0</v>
      </c>
      <c r="F1305" s="57">
        <f>+ROUND(Q$1305+E1305,-2)</f>
        <v>0</v>
      </c>
      <c r="G1305" s="57">
        <f>+ROUND(Q$1305+F1305,-2)</f>
        <v>0</v>
      </c>
      <c r="H1305" s="57">
        <f>+ROUND(Q$1305+G1305,-2)</f>
        <v>0</v>
      </c>
      <c r="I1305" s="57">
        <f>+ROUND(Q$1305+H1305,-2)</f>
        <v>0</v>
      </c>
      <c r="J1305" s="57">
        <f>+ROUND(Q$1305+I1305,-2)</f>
        <v>0</v>
      </c>
      <c r="K1305" s="57">
        <f>+ROUND(Q$1305+J1305,-2)</f>
        <v>0</v>
      </c>
      <c r="L1305" s="57">
        <f>+ROUND(Q$1305+K1305,-2)</f>
        <v>0</v>
      </c>
      <c r="M1305" s="57">
        <f>+ROUND(Q$1305+L1305,-2)</f>
        <v>0</v>
      </c>
      <c r="N1305" s="57">
        <f>+ROUND(Q$1305+M1305,-2)</f>
        <v>0</v>
      </c>
      <c r="O1305" s="63">
        <f>+ROUND(Q$1305+N1305,-2)</f>
        <v>0</v>
      </c>
      <c r="P1305" s="164"/>
      <c r="Q1305" s="148">
        <f t="shared" si="349"/>
        <v>0</v>
      </c>
      <c r="R1305" s="168"/>
      <c r="S1305" s="65">
        <f t="shared" si="351"/>
        <v>0</v>
      </c>
      <c r="T1305" s="134"/>
    </row>
    <row r="1306" ht="24.75" customHeight="1" outlineLevel="1" spans="1:20">
      <c r="A1306" s="19">
        <v>53313</v>
      </c>
      <c r="B1306" s="20">
        <v>5679018</v>
      </c>
      <c r="C1306" s="71" t="s">
        <v>1140</v>
      </c>
      <c r="D1306" s="57">
        <v>0</v>
      </c>
      <c r="E1306" s="57">
        <v>0</v>
      </c>
      <c r="F1306" s="57">
        <f>+ROUND(Q$1306+E1306,-2)</f>
        <v>0</v>
      </c>
      <c r="G1306" s="57">
        <f>+ROUND(Q$1306+F1306,-2)</f>
        <v>0</v>
      </c>
      <c r="H1306" s="57">
        <f>+ROUND(Q$1306+G1306,-2)</f>
        <v>0</v>
      </c>
      <c r="I1306" s="57">
        <f>+ROUND(Q$1306+H1306,-2)</f>
        <v>0</v>
      </c>
      <c r="J1306" s="57">
        <f>+ROUND(Q$1306+I1306,-2)</f>
        <v>0</v>
      </c>
      <c r="K1306" s="57">
        <f>+ROUND(Q$1306+J1306,-2)</f>
        <v>0</v>
      </c>
      <c r="L1306" s="57">
        <f>+ROUND(Q$1306+K1306,-2)</f>
        <v>0</v>
      </c>
      <c r="M1306" s="57">
        <f>+ROUND(Q$1306+L1306,-2)</f>
        <v>0</v>
      </c>
      <c r="N1306" s="57">
        <f>+ROUND(Q$1306+M1306,-2)</f>
        <v>0</v>
      </c>
      <c r="O1306" s="63">
        <f>+ROUND(Q$1306+N1306,-2)</f>
        <v>0</v>
      </c>
      <c r="P1306" s="164"/>
      <c r="Q1306" s="148">
        <f t="shared" si="349"/>
        <v>0</v>
      </c>
      <c r="R1306" s="168"/>
      <c r="S1306" s="65">
        <f t="shared" si="351"/>
        <v>0</v>
      </c>
      <c r="T1306" s="134"/>
    </row>
    <row r="1307" ht="24.75" customHeight="1" outlineLevel="1" spans="1:20">
      <c r="A1307" s="19">
        <v>53314</v>
      </c>
      <c r="B1307" s="20">
        <v>5679019</v>
      </c>
      <c r="C1307" s="71" t="s">
        <v>1141</v>
      </c>
      <c r="D1307" s="57">
        <v>0</v>
      </c>
      <c r="E1307" s="57">
        <v>0</v>
      </c>
      <c r="F1307" s="57">
        <f>+ROUND(Q$1307+E1307,-2)</f>
        <v>0</v>
      </c>
      <c r="G1307" s="57">
        <f>+ROUND(Q$1307+F1307,-2)</f>
        <v>0</v>
      </c>
      <c r="H1307" s="57">
        <f>+ROUND(Q$1307+G1307,-2)</f>
        <v>0</v>
      </c>
      <c r="I1307" s="57">
        <f>+ROUND(Q$1307+H1307,-2)</f>
        <v>0</v>
      </c>
      <c r="J1307" s="57">
        <f>+ROUND(Q$1307+I1307,-2)</f>
        <v>0</v>
      </c>
      <c r="K1307" s="57">
        <f>+ROUND(Q$1307+J1307,-2)</f>
        <v>0</v>
      </c>
      <c r="L1307" s="57">
        <f>+ROUND(Q$1307+K1307,-2)</f>
        <v>0</v>
      </c>
      <c r="M1307" s="57">
        <f>+ROUND(Q$1307+L1307,-2)</f>
        <v>0</v>
      </c>
      <c r="N1307" s="57">
        <f>+ROUND(Q$1307+M1307,-2)</f>
        <v>0</v>
      </c>
      <c r="O1307" s="63">
        <f>+ROUND(Q$1307+N1307,-2)</f>
        <v>0</v>
      </c>
      <c r="P1307" s="164"/>
      <c r="Q1307" s="148">
        <f t="shared" si="349"/>
        <v>0</v>
      </c>
      <c r="R1307" s="168"/>
      <c r="S1307" s="65">
        <f t="shared" si="351"/>
        <v>0</v>
      </c>
      <c r="T1307" s="134"/>
    </row>
    <row r="1308" ht="24.75" customHeight="1" outlineLevel="1" spans="1:20">
      <c r="A1308" s="19" t="s">
        <v>1142</v>
      </c>
      <c r="B1308" s="20" t="s">
        <v>1143</v>
      </c>
      <c r="C1308" s="71" t="s">
        <v>1144</v>
      </c>
      <c r="D1308" s="57">
        <v>0</v>
      </c>
      <c r="E1308" s="57">
        <v>0</v>
      </c>
      <c r="F1308" s="57">
        <f>+ROUND(Q$1308+E1308,-2)</f>
        <v>0</v>
      </c>
      <c r="G1308" s="57">
        <f>+ROUND(Q$1308+F1308,-2)</f>
        <v>0</v>
      </c>
      <c r="H1308" s="57">
        <f>+ROUND(Q$1308+G1308,-2)</f>
        <v>0</v>
      </c>
      <c r="I1308" s="57">
        <f>+ROUND(Q$1308+H1308,-2)</f>
        <v>0</v>
      </c>
      <c r="J1308" s="57">
        <f>+ROUND(Q$1308+I1308,-2)</f>
        <v>0</v>
      </c>
      <c r="K1308" s="57">
        <f>+ROUND(Q$1308+J1308,-2)</f>
        <v>0</v>
      </c>
      <c r="L1308" s="57">
        <f>+ROUND(Q$1308+K1308,-2)</f>
        <v>0</v>
      </c>
      <c r="M1308" s="57">
        <f>+ROUND(Q$1308+L1308,-2)</f>
        <v>0</v>
      </c>
      <c r="N1308" s="57">
        <f>+ROUND(Q$1308+M1308,-2)</f>
        <v>0</v>
      </c>
      <c r="O1308" s="63">
        <f>+ROUND(Q$1308+N1308,-2)</f>
        <v>0</v>
      </c>
      <c r="P1308" s="164"/>
      <c r="Q1308" s="148">
        <f t="shared" si="349"/>
        <v>0</v>
      </c>
      <c r="R1308" s="168"/>
      <c r="S1308" s="65">
        <f t="shared" si="351"/>
        <v>0</v>
      </c>
      <c r="T1308" s="134"/>
    </row>
    <row r="1309" ht="24.75" customHeight="1" outlineLevel="1" spans="1:20">
      <c r="A1309" s="19">
        <v>53304</v>
      </c>
      <c r="B1309" s="20">
        <v>5679020</v>
      </c>
      <c r="C1309" s="71" t="s">
        <v>1145</v>
      </c>
      <c r="D1309" s="57">
        <v>47400</v>
      </c>
      <c r="E1309" s="57">
        <v>100800</v>
      </c>
      <c r="F1309" s="57">
        <f>+ROUND(Q$1309+E1309,-2)</f>
        <v>154200</v>
      </c>
      <c r="G1309" s="57">
        <f>+ROUND(Q$1309+F1309,-2)</f>
        <v>207600</v>
      </c>
      <c r="H1309" s="57">
        <f>+ROUND(Q$1309+G1309,-2)</f>
        <v>261000</v>
      </c>
      <c r="I1309" s="57">
        <f>+ROUND(Q$1309+H1309,-2)</f>
        <v>314400</v>
      </c>
      <c r="J1309" s="57">
        <f>+ROUND(Q$1309+I1309,-2)</f>
        <v>367800</v>
      </c>
      <c r="K1309" s="57">
        <f>+ROUND(Q$1309+J1309,-2)</f>
        <v>421200</v>
      </c>
      <c r="L1309" s="57">
        <f>+ROUND(Q$1309+K1309,-2)</f>
        <v>474600</v>
      </c>
      <c r="M1309" s="57">
        <f>+ROUND(Q$1309+L1309,-2)</f>
        <v>528000</v>
      </c>
      <c r="N1309" s="57">
        <f>+ROUND(Q$1309+M1309,-2)</f>
        <v>581400</v>
      </c>
      <c r="O1309" s="63">
        <f>+ROUND(Q$1309+N1309,-2)</f>
        <v>634800</v>
      </c>
      <c r="P1309" s="164"/>
      <c r="Q1309" s="148">
        <f t="shared" si="349"/>
        <v>53400</v>
      </c>
      <c r="R1309" s="167"/>
      <c r="S1309" s="65">
        <f t="shared" si="351"/>
        <v>0</v>
      </c>
      <c r="T1309" s="134"/>
    </row>
    <row r="1310" ht="24.75" customHeight="1" outlineLevel="1" spans="1:20">
      <c r="A1310" s="19">
        <v>53315</v>
      </c>
      <c r="B1310" s="20">
        <v>5679021</v>
      </c>
      <c r="C1310" s="71" t="s">
        <v>1146</v>
      </c>
      <c r="D1310" s="57">
        <v>0</v>
      </c>
      <c r="E1310" s="57">
        <v>0</v>
      </c>
      <c r="F1310" s="57">
        <f>+ROUND(Q$1310+E1310,-2)</f>
        <v>0</v>
      </c>
      <c r="G1310" s="57">
        <f>+ROUND(Q$1310+F1310,-2)</f>
        <v>0</v>
      </c>
      <c r="H1310" s="57">
        <f>+ROUND(Q$1310+G1310,-2)</f>
        <v>0</v>
      </c>
      <c r="I1310" s="57">
        <f>+ROUND(Q$1310+H1310,-2)</f>
        <v>0</v>
      </c>
      <c r="J1310" s="57">
        <f>+ROUND(Q$1310+I1310,-2)</f>
        <v>0</v>
      </c>
      <c r="K1310" s="57">
        <f>+ROUND(Q$1310+J1310,-2)</f>
        <v>0</v>
      </c>
      <c r="L1310" s="57">
        <f>+ROUND(Q$1310+K1310,-2)</f>
        <v>0</v>
      </c>
      <c r="M1310" s="57">
        <f>+ROUND(Q$1310+L1310,-2)</f>
        <v>0</v>
      </c>
      <c r="N1310" s="57">
        <f>+ROUND(Q$1310+M1310,-2)</f>
        <v>0</v>
      </c>
      <c r="O1310" s="63">
        <f>+ROUND(Q$1310+N1310,-2)</f>
        <v>0</v>
      </c>
      <c r="P1310" s="164"/>
      <c r="Q1310" s="148">
        <f t="shared" si="349"/>
        <v>0</v>
      </c>
      <c r="R1310" s="168"/>
      <c r="S1310" s="65">
        <f t="shared" si="351"/>
        <v>0</v>
      </c>
      <c r="T1310" s="134"/>
    </row>
    <row r="1311" ht="24.75" customHeight="1" outlineLevel="1" spans="1:20">
      <c r="A1311" s="19">
        <v>53316</v>
      </c>
      <c r="B1311" s="20">
        <v>5679025</v>
      </c>
      <c r="C1311" s="71" t="s">
        <v>1147</v>
      </c>
      <c r="D1311" s="57">
        <v>0</v>
      </c>
      <c r="E1311" s="57">
        <v>0</v>
      </c>
      <c r="F1311" s="57">
        <f>+ROUND(Q$1311+E1311,-2)</f>
        <v>0</v>
      </c>
      <c r="G1311" s="57">
        <f>+ROUND(Q$1311+F1311,-2)</f>
        <v>0</v>
      </c>
      <c r="H1311" s="57">
        <f>+ROUND(Q$1311+G1311,-2)</f>
        <v>0</v>
      </c>
      <c r="I1311" s="57">
        <f>+ROUND(Q$1311+H1311,-2)</f>
        <v>0</v>
      </c>
      <c r="J1311" s="57">
        <f>+ROUND(Q$1311+I1311,-2)</f>
        <v>0</v>
      </c>
      <c r="K1311" s="57">
        <f>+ROUND(Q$1311+J1311,-2)</f>
        <v>0</v>
      </c>
      <c r="L1311" s="57">
        <f>+ROUND(Q$1311+K1311,-2)</f>
        <v>0</v>
      </c>
      <c r="M1311" s="57">
        <f>+ROUND(Q$1311+L1311,-2)</f>
        <v>0</v>
      </c>
      <c r="N1311" s="57">
        <f>+ROUND(Q$1311+M1311,-2)</f>
        <v>0</v>
      </c>
      <c r="O1311" s="63">
        <f>+ROUND(Q$1311+N1311,-2)</f>
        <v>0</v>
      </c>
      <c r="P1311" s="164"/>
      <c r="Q1311" s="148">
        <f t="shared" si="349"/>
        <v>0</v>
      </c>
      <c r="R1311" s="168"/>
      <c r="S1311" s="65">
        <f t="shared" si="351"/>
        <v>0</v>
      </c>
      <c r="T1311" s="134"/>
    </row>
    <row r="1312" ht="24.75" customHeight="1" outlineLevel="1" spans="1:20">
      <c r="A1312" s="19">
        <v>53317</v>
      </c>
      <c r="B1312" s="20">
        <v>5679026</v>
      </c>
      <c r="C1312" s="71" t="s">
        <v>1148</v>
      </c>
      <c r="D1312" s="57">
        <v>0</v>
      </c>
      <c r="E1312" s="57">
        <v>0</v>
      </c>
      <c r="F1312" s="57">
        <f>+ROUND(Q$1312+E1312,-2)</f>
        <v>0</v>
      </c>
      <c r="G1312" s="57">
        <f>+ROUND(Q$1312+F1312,-2)</f>
        <v>0</v>
      </c>
      <c r="H1312" s="57">
        <f>+ROUND(Q$1312+G1312,-2)</f>
        <v>0</v>
      </c>
      <c r="I1312" s="57">
        <f>+ROUND(Q$1312+H1312,-2)</f>
        <v>0</v>
      </c>
      <c r="J1312" s="57">
        <f>+ROUND(Q$1312+I1312,-2)</f>
        <v>0</v>
      </c>
      <c r="K1312" s="57">
        <f>+ROUND(Q$1312+J1312,-2)</f>
        <v>0</v>
      </c>
      <c r="L1312" s="57">
        <f>+ROUND(Q$1312+K1312,-2)</f>
        <v>0</v>
      </c>
      <c r="M1312" s="57">
        <f>+ROUND(Q$1312+L1312,-2)</f>
        <v>0</v>
      </c>
      <c r="N1312" s="57">
        <f>+ROUND(Q$1312+M1312,-2)</f>
        <v>0</v>
      </c>
      <c r="O1312" s="63">
        <f>+ROUND(Q$1312+N1312,-2)</f>
        <v>0</v>
      </c>
      <c r="P1312" s="164"/>
      <c r="Q1312" s="148">
        <f t="shared" si="349"/>
        <v>0</v>
      </c>
      <c r="R1312" s="168"/>
      <c r="S1312" s="65">
        <f t="shared" si="351"/>
        <v>0</v>
      </c>
      <c r="T1312" s="134"/>
    </row>
    <row r="1313" ht="24.75" customHeight="1" outlineLevel="1" spans="1:20">
      <c r="A1313" s="19">
        <v>53305</v>
      </c>
      <c r="B1313" s="20">
        <v>5679022</v>
      </c>
      <c r="C1313" s="71" t="s">
        <v>1149</v>
      </c>
      <c r="D1313" s="57">
        <v>15085</v>
      </c>
      <c r="E1313" s="57">
        <v>26472.5</v>
      </c>
      <c r="F1313" s="57">
        <f>+ROUND(Q$1313+E1313,-2)</f>
        <v>37900</v>
      </c>
      <c r="G1313" s="57">
        <f>+ROUND(Q$1313+F1313,-2)</f>
        <v>49300</v>
      </c>
      <c r="H1313" s="57">
        <f>+ROUND(Q$1313+G1313,-2)</f>
        <v>60700</v>
      </c>
      <c r="I1313" s="57">
        <f>+ROUND(Q$1313+H1313,-2)</f>
        <v>72100</v>
      </c>
      <c r="J1313" s="57">
        <f>+ROUND(Q$1313+I1313,-2)</f>
        <v>83500</v>
      </c>
      <c r="K1313" s="57">
        <f>+ROUND(Q$1313+J1313,-2)</f>
        <v>94900</v>
      </c>
      <c r="L1313" s="57">
        <f>+ROUND(Q$1313+K1313,-2)</f>
        <v>106300</v>
      </c>
      <c r="M1313" s="57">
        <f>+ROUND(Q$1313+L1313,-2)</f>
        <v>117700</v>
      </c>
      <c r="N1313" s="57">
        <f>+ROUND(Q$1313+M1313,-2)</f>
        <v>129100</v>
      </c>
      <c r="O1313" s="63">
        <f>+ROUND(Q$1313+N1313,-2)</f>
        <v>140500</v>
      </c>
      <c r="P1313" s="164"/>
      <c r="Q1313" s="148">
        <f t="shared" si="349"/>
        <v>11387.5</v>
      </c>
      <c r="R1313" s="167"/>
      <c r="S1313" s="65">
        <f t="shared" si="351"/>
        <v>0</v>
      </c>
      <c r="T1313" s="134"/>
    </row>
    <row r="1314" ht="24.75" customHeight="1" outlineLevel="1" spans="1:20">
      <c r="A1314" s="19">
        <v>53306</v>
      </c>
      <c r="B1314" s="20">
        <v>5679023</v>
      </c>
      <c r="C1314" s="71" t="s">
        <v>1150</v>
      </c>
      <c r="D1314" s="57">
        <v>0</v>
      </c>
      <c r="E1314" s="57">
        <v>438150</v>
      </c>
      <c r="F1314" s="57">
        <f>ROUND(Q$1314,-2)</f>
        <v>438200</v>
      </c>
      <c r="G1314" s="57">
        <f>ROUND(Q$1314,-2)</f>
        <v>438200</v>
      </c>
      <c r="H1314" s="57">
        <f>ROUND(Q$1314,-2)</f>
        <v>438200</v>
      </c>
      <c r="I1314" s="57">
        <f>ROUND(Q$1314,-2)</f>
        <v>438200</v>
      </c>
      <c r="J1314" s="57">
        <f>ROUND(Q$1314,-2)</f>
        <v>438200</v>
      </c>
      <c r="K1314" s="57">
        <f>ROUND(Q$1314,-2)</f>
        <v>438200</v>
      </c>
      <c r="L1314" s="57">
        <f>ROUND(Q$1314,-2)</f>
        <v>438200</v>
      </c>
      <c r="M1314" s="57">
        <f>ROUND(Q$1314,-2)</f>
        <v>438200</v>
      </c>
      <c r="N1314" s="57">
        <f>ROUND(Q$1314,-2)</f>
        <v>438200</v>
      </c>
      <c r="O1314" s="63">
        <f>ROUND(Q$1314,-2)</f>
        <v>438200</v>
      </c>
      <c r="P1314" s="164"/>
      <c r="Q1314" s="148">
        <f t="shared" si="349"/>
        <v>438150</v>
      </c>
      <c r="R1314" s="167"/>
      <c r="S1314" s="65">
        <f t="shared" si="351"/>
        <v>0</v>
      </c>
      <c r="T1314" s="134"/>
    </row>
    <row r="1315" ht="24.75" customHeight="1" outlineLevel="1" spans="1:20">
      <c r="A1315" s="19">
        <v>53309</v>
      </c>
      <c r="B1315" s="20">
        <v>5679024</v>
      </c>
      <c r="C1315" s="71" t="s">
        <v>1151</v>
      </c>
      <c r="D1315" s="57">
        <v>85078.984</v>
      </c>
      <c r="E1315" s="57">
        <v>170186.68</v>
      </c>
      <c r="F1315" s="57">
        <f>+ROUND(Q$1315+E1315,-2)</f>
        <v>255300</v>
      </c>
      <c r="G1315" s="57">
        <f>+ROUND(Q$1315+F1315,-2)</f>
        <v>340400</v>
      </c>
      <c r="H1315" s="57">
        <f>+ROUND(Q$1315+G1315,-2)</f>
        <v>425500</v>
      </c>
      <c r="I1315" s="57">
        <f>+ROUND(Q$1315+H1315,-2)</f>
        <v>510600</v>
      </c>
      <c r="J1315" s="57">
        <f>+ROUND(Q$1315+I1315,-2)</f>
        <v>595700</v>
      </c>
      <c r="K1315" s="57">
        <f>+ROUND(Q$1315+J1315,-2)</f>
        <v>680800</v>
      </c>
      <c r="L1315" s="57">
        <f>+ROUND(Q$1315+K1315,-2)</f>
        <v>765900</v>
      </c>
      <c r="M1315" s="57">
        <f>+ROUND(Q$1315+L1315,-2)</f>
        <v>851000</v>
      </c>
      <c r="N1315" s="57">
        <f>+ROUND(Q$1315+M1315,-2)</f>
        <v>936100</v>
      </c>
      <c r="O1315" s="63">
        <f>+ROUND(Q$1315+N1315,-2)</f>
        <v>1021200</v>
      </c>
      <c r="P1315" s="164"/>
      <c r="Q1315" s="148">
        <f t="shared" si="349"/>
        <v>85107.696</v>
      </c>
      <c r="R1315" s="167"/>
      <c r="S1315" s="65">
        <f t="shared" si="351"/>
        <v>0</v>
      </c>
      <c r="T1315" s="134"/>
    </row>
    <row r="1316" ht="24.75" customHeight="1" outlineLevel="1" spans="1:20">
      <c r="A1316" s="19">
        <v>53318</v>
      </c>
      <c r="B1316" s="20">
        <v>5679027</v>
      </c>
      <c r="C1316" s="71" t="s">
        <v>1152</v>
      </c>
      <c r="D1316" s="57">
        <v>0</v>
      </c>
      <c r="E1316" s="57">
        <v>0</v>
      </c>
      <c r="F1316" s="57">
        <f>+ROUND(Q$1316+E1316,-2)</f>
        <v>0</v>
      </c>
      <c r="G1316" s="57">
        <f>+ROUND(Q$1316+F1316,-2)</f>
        <v>0</v>
      </c>
      <c r="H1316" s="57">
        <f>+ROUND(Q$1316+G1316,-2)</f>
        <v>0</v>
      </c>
      <c r="I1316" s="57">
        <f>+ROUND(Q$1316+H1316,-2)</f>
        <v>0</v>
      </c>
      <c r="J1316" s="57">
        <f>+ROUND(Q$1316+I1316,-2)</f>
        <v>0</v>
      </c>
      <c r="K1316" s="57">
        <f>+ROUND(Q$1316+J1316,-2)</f>
        <v>0</v>
      </c>
      <c r="L1316" s="57">
        <f>+ROUND(Q$1316+K1316,-2)</f>
        <v>0</v>
      </c>
      <c r="M1316" s="57">
        <f>+ROUND(Q$1316+L1316,-2)</f>
        <v>0</v>
      </c>
      <c r="N1316" s="57">
        <f>+ROUND(Q$1316+M1316,-2)</f>
        <v>0</v>
      </c>
      <c r="O1316" s="63">
        <f>+ROUND(Q$1316+N1316,-2)</f>
        <v>0</v>
      </c>
      <c r="P1316" s="164"/>
      <c r="Q1316" s="148">
        <f t="shared" si="349"/>
        <v>0</v>
      </c>
      <c r="R1316" s="167"/>
      <c r="S1316" s="65">
        <f t="shared" si="351"/>
        <v>0</v>
      </c>
      <c r="T1316" s="134"/>
    </row>
    <row r="1317" ht="24.75" customHeight="1" outlineLevel="1" spans="1:20">
      <c r="A1317" s="19">
        <v>53319</v>
      </c>
      <c r="B1317" s="20">
        <v>5679028</v>
      </c>
      <c r="C1317" s="71" t="s">
        <v>1153</v>
      </c>
      <c r="D1317" s="57">
        <v>130358.141</v>
      </c>
      <c r="E1317" s="57">
        <v>202851.695</v>
      </c>
      <c r="F1317" s="57">
        <f>+ROUND(Q$1317+E1317,-2)</f>
        <v>275300</v>
      </c>
      <c r="G1317" s="57">
        <f>+ROUND(Q$1317+F1317,-2)</f>
        <v>347800</v>
      </c>
      <c r="H1317" s="57">
        <f>+ROUND(Q$1317+G1317,-2)</f>
        <v>420300</v>
      </c>
      <c r="I1317" s="57">
        <f>+ROUND(Q$1317+H1317,-2)</f>
        <v>492800</v>
      </c>
      <c r="J1317" s="57">
        <f>+ROUND(Q$1317+I1317,-2)</f>
        <v>565300</v>
      </c>
      <c r="K1317" s="57">
        <f>+ROUND(Q$1317+J1317,-2)</f>
        <v>637800</v>
      </c>
      <c r="L1317" s="57">
        <f>+ROUND(Q$1317+K1317,-2)</f>
        <v>710300</v>
      </c>
      <c r="M1317" s="57">
        <f>+ROUND(Q$1317+L1317,-2)</f>
        <v>782800</v>
      </c>
      <c r="N1317" s="57">
        <f>+ROUND(Q$1317+M1317,-2)</f>
        <v>855300</v>
      </c>
      <c r="O1317" s="63">
        <f>+ROUND(Q$1317+N1317,-2)</f>
        <v>927800</v>
      </c>
      <c r="P1317" s="164"/>
      <c r="Q1317" s="148">
        <f t="shared" si="349"/>
        <v>72493.554</v>
      </c>
      <c r="R1317" s="167"/>
      <c r="S1317" s="65">
        <f t="shared" si="351"/>
        <v>0</v>
      </c>
      <c r="T1317" s="134"/>
    </row>
    <row r="1318" ht="24.75" customHeight="1" outlineLevel="1" spans="1:20">
      <c r="A1318" s="19">
        <v>54000</v>
      </c>
      <c r="B1318" s="20">
        <v>5680000</v>
      </c>
      <c r="C1318" s="71" t="s">
        <v>1154</v>
      </c>
      <c r="D1318" s="57">
        <f t="shared" ref="D1318:O1318" si="354">+SUM(D1319:D1324)</f>
        <v>0</v>
      </c>
      <c r="E1318" s="57">
        <f t="shared" si="354"/>
        <v>0</v>
      </c>
      <c r="F1318" s="57">
        <f t="shared" si="354"/>
        <v>15000</v>
      </c>
      <c r="G1318" s="57">
        <f t="shared" si="354"/>
        <v>30000</v>
      </c>
      <c r="H1318" s="57">
        <f t="shared" si="354"/>
        <v>45000</v>
      </c>
      <c r="I1318" s="57">
        <f t="shared" si="354"/>
        <v>60000</v>
      </c>
      <c r="J1318" s="57">
        <f t="shared" si="354"/>
        <v>75000</v>
      </c>
      <c r="K1318" s="57">
        <f t="shared" si="354"/>
        <v>90000</v>
      </c>
      <c r="L1318" s="57">
        <f t="shared" si="354"/>
        <v>105000</v>
      </c>
      <c r="M1318" s="57">
        <f t="shared" si="354"/>
        <v>120000</v>
      </c>
      <c r="N1318" s="57">
        <f t="shared" si="354"/>
        <v>135000</v>
      </c>
      <c r="O1318" s="63">
        <f t="shared" si="354"/>
        <v>150000</v>
      </c>
      <c r="P1318" s="165"/>
      <c r="Q1318" s="148">
        <f t="shared" si="349"/>
        <v>0</v>
      </c>
      <c r="R1318" s="168"/>
      <c r="S1318" s="65">
        <f t="shared" si="351"/>
        <v>0</v>
      </c>
      <c r="T1318" s="134"/>
    </row>
    <row r="1319" ht="24.75" customHeight="1" outlineLevel="1" spans="1:20">
      <c r="A1319" s="19">
        <v>54001</v>
      </c>
      <c r="B1319" s="20">
        <v>5681011</v>
      </c>
      <c r="C1319" s="71" t="s">
        <v>1155</v>
      </c>
      <c r="D1319" s="57">
        <v>0</v>
      </c>
      <c r="E1319" s="57">
        <v>0</v>
      </c>
      <c r="F1319" s="57">
        <v>5000</v>
      </c>
      <c r="G1319" s="57">
        <v>10000</v>
      </c>
      <c r="H1319" s="57">
        <v>15000</v>
      </c>
      <c r="I1319" s="57">
        <v>20000</v>
      </c>
      <c r="J1319" s="57">
        <v>25000</v>
      </c>
      <c r="K1319" s="57">
        <v>30000</v>
      </c>
      <c r="L1319" s="57">
        <v>35000</v>
      </c>
      <c r="M1319" s="57">
        <v>40000</v>
      </c>
      <c r="N1319" s="57">
        <v>45000</v>
      </c>
      <c r="O1319" s="63">
        <v>50000</v>
      </c>
      <c r="P1319" s="164"/>
      <c r="Q1319" s="148">
        <f t="shared" si="349"/>
        <v>0</v>
      </c>
      <c r="R1319" s="167"/>
      <c r="S1319" s="65">
        <f t="shared" si="351"/>
        <v>0</v>
      </c>
      <c r="T1319" s="134"/>
    </row>
    <row r="1320" ht="24.75" customHeight="1" outlineLevel="1" spans="1:20">
      <c r="A1320" s="19">
        <v>54002</v>
      </c>
      <c r="B1320" s="20">
        <v>5681012</v>
      </c>
      <c r="C1320" s="71" t="s">
        <v>1156</v>
      </c>
      <c r="D1320" s="57">
        <v>0</v>
      </c>
      <c r="E1320" s="57">
        <v>0</v>
      </c>
      <c r="F1320" s="57">
        <v>0</v>
      </c>
      <c r="G1320" s="57">
        <v>0</v>
      </c>
      <c r="H1320" s="57">
        <v>0</v>
      </c>
      <c r="I1320" s="57">
        <v>0</v>
      </c>
      <c r="J1320" s="57">
        <v>0</v>
      </c>
      <c r="K1320" s="57">
        <v>0</v>
      </c>
      <c r="L1320" s="57">
        <v>0</v>
      </c>
      <c r="M1320" s="57">
        <v>0</v>
      </c>
      <c r="N1320" s="57">
        <v>0</v>
      </c>
      <c r="O1320" s="63">
        <v>0</v>
      </c>
      <c r="P1320" s="164"/>
      <c r="Q1320" s="148">
        <f t="shared" si="349"/>
        <v>0</v>
      </c>
      <c r="R1320" s="167"/>
      <c r="S1320" s="65">
        <f t="shared" si="351"/>
        <v>0</v>
      </c>
      <c r="T1320" s="134"/>
    </row>
    <row r="1321" ht="24.75" customHeight="1" outlineLevel="1" spans="1:20">
      <c r="A1321" s="19">
        <v>54003</v>
      </c>
      <c r="B1321" s="20">
        <v>5681013</v>
      </c>
      <c r="C1321" s="71" t="s">
        <v>1157</v>
      </c>
      <c r="D1321" s="57">
        <v>0</v>
      </c>
      <c r="E1321" s="57">
        <v>0</v>
      </c>
      <c r="F1321" s="57">
        <v>0</v>
      </c>
      <c r="G1321" s="57">
        <v>0</v>
      </c>
      <c r="H1321" s="57">
        <v>0</v>
      </c>
      <c r="I1321" s="57">
        <v>0</v>
      </c>
      <c r="J1321" s="57">
        <v>0</v>
      </c>
      <c r="K1321" s="57">
        <v>0</v>
      </c>
      <c r="L1321" s="57">
        <v>0</v>
      </c>
      <c r="M1321" s="57">
        <v>0</v>
      </c>
      <c r="N1321" s="57">
        <v>0</v>
      </c>
      <c r="O1321" s="63">
        <v>0</v>
      </c>
      <c r="P1321" s="164"/>
      <c r="Q1321" s="148">
        <f t="shared" si="349"/>
        <v>0</v>
      </c>
      <c r="R1321" s="167"/>
      <c r="S1321" s="65">
        <f t="shared" si="351"/>
        <v>0</v>
      </c>
      <c r="T1321" s="134"/>
    </row>
    <row r="1322" ht="24.75" customHeight="1" outlineLevel="1" spans="1:20">
      <c r="A1322" s="19">
        <v>54004</v>
      </c>
      <c r="B1322" s="20">
        <v>5681014</v>
      </c>
      <c r="C1322" s="71" t="s">
        <v>1158</v>
      </c>
      <c r="D1322" s="57">
        <v>0</v>
      </c>
      <c r="E1322" s="57">
        <v>0</v>
      </c>
      <c r="F1322" s="57">
        <v>5000</v>
      </c>
      <c r="G1322" s="57">
        <v>10000</v>
      </c>
      <c r="H1322" s="57">
        <v>15000</v>
      </c>
      <c r="I1322" s="57">
        <v>20000</v>
      </c>
      <c r="J1322" s="57">
        <v>25000</v>
      </c>
      <c r="K1322" s="57">
        <v>30000</v>
      </c>
      <c r="L1322" s="57">
        <v>35000</v>
      </c>
      <c r="M1322" s="57">
        <v>40000</v>
      </c>
      <c r="N1322" s="57">
        <v>45000</v>
      </c>
      <c r="O1322" s="63">
        <v>50000</v>
      </c>
      <c r="P1322" s="164"/>
      <c r="Q1322" s="148">
        <f t="shared" si="349"/>
        <v>0</v>
      </c>
      <c r="R1322" s="167"/>
      <c r="S1322" s="65">
        <f t="shared" si="351"/>
        <v>0</v>
      </c>
      <c r="T1322" s="134"/>
    </row>
    <row r="1323" ht="24.75" customHeight="1" outlineLevel="1" spans="1:20">
      <c r="A1323" s="19">
        <v>54005</v>
      </c>
      <c r="B1323" s="20">
        <v>5681015</v>
      </c>
      <c r="C1323" s="71" t="s">
        <v>1159</v>
      </c>
      <c r="D1323" s="57">
        <v>0</v>
      </c>
      <c r="E1323" s="57">
        <v>0</v>
      </c>
      <c r="F1323" s="57">
        <v>0</v>
      </c>
      <c r="G1323" s="57">
        <v>0</v>
      </c>
      <c r="H1323" s="57">
        <v>0</v>
      </c>
      <c r="I1323" s="57">
        <v>0</v>
      </c>
      <c r="J1323" s="57">
        <v>0</v>
      </c>
      <c r="K1323" s="57">
        <v>0</v>
      </c>
      <c r="L1323" s="57">
        <v>0</v>
      </c>
      <c r="M1323" s="57">
        <v>0</v>
      </c>
      <c r="N1323" s="57">
        <v>0</v>
      </c>
      <c r="O1323" s="63">
        <v>0</v>
      </c>
      <c r="P1323" s="164"/>
      <c r="Q1323" s="148">
        <f t="shared" si="349"/>
        <v>0</v>
      </c>
      <c r="R1323" s="167"/>
      <c r="S1323" s="65">
        <f t="shared" si="351"/>
        <v>0</v>
      </c>
      <c r="T1323" s="134"/>
    </row>
    <row r="1324" ht="24.75" customHeight="1" outlineLevel="1" spans="1:20">
      <c r="A1324" s="19">
        <v>54006</v>
      </c>
      <c r="B1324" s="20">
        <v>5681016</v>
      </c>
      <c r="C1324" s="71" t="s">
        <v>1160</v>
      </c>
      <c r="D1324" s="57">
        <v>0</v>
      </c>
      <c r="E1324" s="57">
        <v>0</v>
      </c>
      <c r="F1324" s="57">
        <v>5000</v>
      </c>
      <c r="G1324" s="57">
        <v>10000</v>
      </c>
      <c r="H1324" s="57">
        <v>15000</v>
      </c>
      <c r="I1324" s="57">
        <v>20000</v>
      </c>
      <c r="J1324" s="57">
        <v>25000</v>
      </c>
      <c r="K1324" s="57">
        <v>30000</v>
      </c>
      <c r="L1324" s="57">
        <v>35000</v>
      </c>
      <c r="M1324" s="57">
        <v>40000</v>
      </c>
      <c r="N1324" s="57">
        <v>45000</v>
      </c>
      <c r="O1324" s="63">
        <v>50000</v>
      </c>
      <c r="P1324" s="164"/>
      <c r="Q1324" s="148">
        <f t="shared" si="349"/>
        <v>0</v>
      </c>
      <c r="R1324" s="167"/>
      <c r="S1324" s="65">
        <f t="shared" si="351"/>
        <v>0</v>
      </c>
      <c r="T1324" s="134"/>
    </row>
    <row r="1325" ht="24.75" customHeight="1" outlineLevel="1" spans="1:20">
      <c r="A1325" s="19">
        <v>54100</v>
      </c>
      <c r="B1325" s="20">
        <v>5700000</v>
      </c>
      <c r="C1325" s="71" t="s">
        <v>1161</v>
      </c>
      <c r="D1325" s="57">
        <f t="shared" ref="D1325:O1325" si="355">+D1326</f>
        <v>0</v>
      </c>
      <c r="E1325" s="57">
        <f t="shared" si="355"/>
        <v>0</v>
      </c>
      <c r="F1325" s="57">
        <f t="shared" si="355"/>
        <v>0</v>
      </c>
      <c r="G1325" s="57">
        <f t="shared" si="355"/>
        <v>0</v>
      </c>
      <c r="H1325" s="57">
        <f t="shared" si="355"/>
        <v>0</v>
      </c>
      <c r="I1325" s="57">
        <f t="shared" si="355"/>
        <v>0</v>
      </c>
      <c r="J1325" s="57">
        <f t="shared" si="355"/>
        <v>0</v>
      </c>
      <c r="K1325" s="57">
        <f t="shared" si="355"/>
        <v>0</v>
      </c>
      <c r="L1325" s="57">
        <f t="shared" si="355"/>
        <v>0</v>
      </c>
      <c r="M1325" s="57">
        <f t="shared" si="355"/>
        <v>0</v>
      </c>
      <c r="N1325" s="57">
        <f t="shared" si="355"/>
        <v>0</v>
      </c>
      <c r="O1325" s="63">
        <f t="shared" si="355"/>
        <v>0</v>
      </c>
      <c r="P1325" s="165"/>
      <c r="Q1325" s="148">
        <f t="shared" si="349"/>
        <v>0</v>
      </c>
      <c r="R1325" s="168"/>
      <c r="S1325" s="65">
        <f t="shared" si="351"/>
        <v>0</v>
      </c>
      <c r="T1325" s="134"/>
    </row>
    <row r="1326" ht="24.75" customHeight="1" outlineLevel="1" spans="1:20">
      <c r="A1326" s="19">
        <v>54101</v>
      </c>
      <c r="B1326" s="20">
        <v>5701011</v>
      </c>
      <c r="C1326" s="71" t="s">
        <v>1162</v>
      </c>
      <c r="D1326" s="57">
        <v>0</v>
      </c>
      <c r="E1326" s="57">
        <v>0</v>
      </c>
      <c r="F1326" s="57">
        <f>+ROUND(Q$1326+E1326,-2)</f>
        <v>0</v>
      </c>
      <c r="G1326" s="57">
        <f>+ROUND(Q$1326+F1326,-2)</f>
        <v>0</v>
      </c>
      <c r="H1326" s="57">
        <f>+ROUND(Q$1326+G1326,-2)</f>
        <v>0</v>
      </c>
      <c r="I1326" s="57">
        <f>+ROUND(Q$1326+H1326,-2)</f>
        <v>0</v>
      </c>
      <c r="J1326" s="57">
        <f>+ROUND(Q$1326+I1326,-2)</f>
        <v>0</v>
      </c>
      <c r="K1326" s="57">
        <f>+ROUND(Q$1326+J1326,-2)</f>
        <v>0</v>
      </c>
      <c r="L1326" s="57">
        <f>+ROUND(Q$1326+K1326,-2)</f>
        <v>0</v>
      </c>
      <c r="M1326" s="57">
        <f>+ROUND(Q$1326+L1326,-2)</f>
        <v>0</v>
      </c>
      <c r="N1326" s="57">
        <f>+ROUND(Q$1326+M1326,-2)</f>
        <v>0</v>
      </c>
      <c r="O1326" s="63">
        <f>+ROUND(Q$1326+N1326,-2)</f>
        <v>0</v>
      </c>
      <c r="P1326" s="164"/>
      <c r="Q1326" s="148">
        <f t="shared" si="349"/>
        <v>0</v>
      </c>
      <c r="R1326" s="168"/>
      <c r="S1326" s="65">
        <f t="shared" si="351"/>
        <v>0</v>
      </c>
      <c r="T1326" s="134"/>
    </row>
    <row r="1327" ht="24.75" customHeight="1" outlineLevel="1" spans="1:20">
      <c r="A1327" s="19">
        <v>54200</v>
      </c>
      <c r="B1327" s="20">
        <v>5710000</v>
      </c>
      <c r="C1327" s="71" t="s">
        <v>1163</v>
      </c>
      <c r="D1327" s="57">
        <f>SUM(D1328:D1334)-D1332</f>
        <v>51181.357</v>
      </c>
      <c r="E1327" s="57">
        <f t="shared" ref="E1327:O1327" si="356">SUM(E1328:E1334)-E1332</f>
        <v>127783.764</v>
      </c>
      <c r="F1327" s="57">
        <f t="shared" si="356"/>
        <v>267600</v>
      </c>
      <c r="G1327" s="57">
        <f t="shared" si="356"/>
        <v>407400</v>
      </c>
      <c r="H1327" s="57">
        <f t="shared" si="356"/>
        <v>547200</v>
      </c>
      <c r="I1327" s="57">
        <f t="shared" si="356"/>
        <v>687000</v>
      </c>
      <c r="J1327" s="57">
        <f t="shared" si="356"/>
        <v>826800</v>
      </c>
      <c r="K1327" s="57">
        <f t="shared" si="356"/>
        <v>1037600</v>
      </c>
      <c r="L1327" s="57">
        <f t="shared" si="356"/>
        <v>1248400</v>
      </c>
      <c r="M1327" s="57">
        <f t="shared" si="356"/>
        <v>1459200</v>
      </c>
      <c r="N1327" s="57">
        <f t="shared" si="356"/>
        <v>1670000</v>
      </c>
      <c r="O1327" s="63">
        <f t="shared" si="356"/>
        <v>1880400</v>
      </c>
      <c r="P1327" s="165"/>
      <c r="Q1327" s="148">
        <f t="shared" si="349"/>
        <v>76602.407</v>
      </c>
      <c r="R1327" s="168"/>
      <c r="S1327" s="65">
        <f t="shared" si="351"/>
        <v>0</v>
      </c>
      <c r="T1327" s="134"/>
    </row>
    <row r="1328" ht="24.75" customHeight="1" outlineLevel="1" spans="1:20">
      <c r="A1328" s="19">
        <v>54201</v>
      </c>
      <c r="B1328" s="20">
        <v>5711011</v>
      </c>
      <c r="C1328" s="71" t="s">
        <v>1164</v>
      </c>
      <c r="D1328" s="57">
        <v>42856.925</v>
      </c>
      <c r="E1328" s="57">
        <v>113378.966</v>
      </c>
      <c r="F1328" s="70">
        <f>+ROUND(E1328+Q$1328,-2)</f>
        <v>222100</v>
      </c>
      <c r="G1328" s="70">
        <f>+ROUND(F1328+Q$1328,-2)</f>
        <v>330800</v>
      </c>
      <c r="H1328" s="70">
        <f>+ROUND(G1328+Q$1328,-2)</f>
        <v>439500</v>
      </c>
      <c r="I1328" s="70">
        <f>+ROUND(H1328+Q$1328,-2)</f>
        <v>548200</v>
      </c>
      <c r="J1328" s="70">
        <f>+ROUND(I1328+Q$1328,-2)</f>
        <v>656900</v>
      </c>
      <c r="K1328" s="70">
        <f>+ROUND(J1328+Q$1328,-2)</f>
        <v>765600</v>
      </c>
      <c r="L1328" s="70">
        <f>+ROUND(K1328+Q$1328,-2)</f>
        <v>874300</v>
      </c>
      <c r="M1328" s="70">
        <f>+ROUND(L1328+Q$1328,-2)</f>
        <v>983000</v>
      </c>
      <c r="N1328" s="70">
        <f>+ROUND(M1328+Q$1328,-2)</f>
        <v>1091700</v>
      </c>
      <c r="O1328" s="63">
        <v>1200000</v>
      </c>
      <c r="P1328" s="164"/>
      <c r="Q1328" s="148">
        <f>+ROUND((O1328-E1328)/10,-2)</f>
        <v>108700</v>
      </c>
      <c r="R1328" s="167"/>
      <c r="S1328" s="65">
        <f t="shared" si="351"/>
        <v>0</v>
      </c>
      <c r="T1328" s="134"/>
    </row>
    <row r="1329" ht="24.75" customHeight="1" outlineLevel="1" spans="1:20">
      <c r="A1329" s="19">
        <v>54204</v>
      </c>
      <c r="B1329" s="20">
        <v>5711012</v>
      </c>
      <c r="C1329" s="71" t="s">
        <v>1165</v>
      </c>
      <c r="D1329" s="57">
        <v>0</v>
      </c>
      <c r="E1329" s="57">
        <v>0</v>
      </c>
      <c r="F1329" s="57">
        <f>+ROUND(E1329+Q$1329,-2)</f>
        <v>0</v>
      </c>
      <c r="G1329" s="57">
        <f>+ROUND(F1329+Q$1329,-2)</f>
        <v>0</v>
      </c>
      <c r="H1329" s="57">
        <f>+ROUND(G1329+Q$1329,-2)</f>
        <v>0</v>
      </c>
      <c r="I1329" s="57">
        <f>+ROUND(H1329+Q$1329,-2)</f>
        <v>0</v>
      </c>
      <c r="J1329" s="57">
        <f>+ROUND(I1329+Q$1329,-2)</f>
        <v>0</v>
      </c>
      <c r="K1329" s="57">
        <f>+ROUND(J1329+Q$1329,-2)</f>
        <v>0</v>
      </c>
      <c r="L1329" s="57">
        <f>+ROUND(K1329+Q$1329,-2)</f>
        <v>0</v>
      </c>
      <c r="M1329" s="57">
        <f>+ROUND(L1329+Q$1329,-2)</f>
        <v>0</v>
      </c>
      <c r="N1329" s="57">
        <f>+ROUND(M1329+Q$1329,-2)</f>
        <v>0</v>
      </c>
      <c r="O1329" s="63">
        <v>0</v>
      </c>
      <c r="P1329" s="164"/>
      <c r="Q1329" s="148">
        <f>+ROUND((O1329-E1329)/10,-2)</f>
        <v>0</v>
      </c>
      <c r="R1329" s="167"/>
      <c r="S1329" s="65">
        <f t="shared" si="351"/>
        <v>0</v>
      </c>
      <c r="T1329" s="134"/>
    </row>
    <row r="1330" ht="24.75" customHeight="1" outlineLevel="1" spans="1:20">
      <c r="A1330" s="19">
        <v>54205</v>
      </c>
      <c r="B1330" s="20">
        <v>5711013</v>
      </c>
      <c r="C1330" s="71" t="s">
        <v>1166</v>
      </c>
      <c r="D1330" s="57">
        <v>0</v>
      </c>
      <c r="E1330" s="57">
        <v>0</v>
      </c>
      <c r="F1330" s="57">
        <v>15000</v>
      </c>
      <c r="G1330" s="57">
        <v>30000</v>
      </c>
      <c r="H1330" s="57">
        <v>45000</v>
      </c>
      <c r="I1330" s="57">
        <v>60000</v>
      </c>
      <c r="J1330" s="57">
        <v>75000</v>
      </c>
      <c r="K1330" s="57">
        <v>90000</v>
      </c>
      <c r="L1330" s="57">
        <v>105000</v>
      </c>
      <c r="M1330" s="57">
        <v>120000</v>
      </c>
      <c r="N1330" s="57">
        <v>135000</v>
      </c>
      <c r="O1330" s="63">
        <v>150000</v>
      </c>
      <c r="P1330" s="164"/>
      <c r="Q1330" s="148">
        <f>+ROUND((O1330-E1330)/10,-2)</f>
        <v>15000</v>
      </c>
      <c r="R1330" s="167"/>
      <c r="S1330" s="65">
        <f t="shared" si="351"/>
        <v>0</v>
      </c>
      <c r="T1330" s="134"/>
    </row>
    <row r="1331" ht="24.75" customHeight="1" outlineLevel="1" spans="1:20">
      <c r="A1331" s="19">
        <v>54206</v>
      </c>
      <c r="B1331" s="20">
        <v>5711014</v>
      </c>
      <c r="C1331" s="71" t="s">
        <v>1167</v>
      </c>
      <c r="D1331" s="57">
        <v>8324.432</v>
      </c>
      <c r="E1331" s="57">
        <v>14404.798</v>
      </c>
      <c r="F1331" s="57">
        <f>+ROUND(E1331+Q$1331+F1332,-2)</f>
        <v>30500</v>
      </c>
      <c r="G1331" s="57">
        <f>+ROUND(F1331+Q$1331+G1332,-2)</f>
        <v>46600</v>
      </c>
      <c r="H1331" s="57">
        <f>+ROUND(G1331+Q$1331+H1332,-2)</f>
        <v>62700</v>
      </c>
      <c r="I1331" s="57">
        <f>+ROUND(H1331+Q$1331+I1332,-2)</f>
        <v>78800</v>
      </c>
      <c r="J1331" s="57">
        <f>+ROUND(I1331+Q$1331+J1332,-2)</f>
        <v>94900</v>
      </c>
      <c r="K1331" s="57">
        <f>+ROUND(J1331+Q$1331+K1332,-2)</f>
        <v>182000</v>
      </c>
      <c r="L1331" s="57">
        <f>+ROUND(K1331+Q$1331+L1332,-2)</f>
        <v>269100</v>
      </c>
      <c r="M1331" s="57">
        <f>+ROUND(L1331+Q$1331+M1332,-2)</f>
        <v>356200</v>
      </c>
      <c r="N1331" s="57">
        <f>+ROUND(M1331+Q$1331+N1332,-2)</f>
        <v>443300</v>
      </c>
      <c r="O1331" s="63">
        <f>+ROUND(N1331+Q$1331+O1332,-2)</f>
        <v>530400</v>
      </c>
      <c r="P1331" s="164"/>
      <c r="Q1331" s="148">
        <f>+ROUND(E1331-D1331,-2)</f>
        <v>6100</v>
      </c>
      <c r="R1331" s="167"/>
      <c r="S1331" s="65">
        <f t="shared" si="351"/>
        <v>0</v>
      </c>
      <c r="T1331" s="134"/>
    </row>
    <row r="1332" ht="24.75" customHeight="1" outlineLevel="1" spans="1:20">
      <c r="A1332" s="19"/>
      <c r="B1332" s="20" t="s">
        <v>1168</v>
      </c>
      <c r="C1332" s="71" t="s">
        <v>1169</v>
      </c>
      <c r="D1332" s="57">
        <v>0</v>
      </c>
      <c r="E1332" s="57">
        <v>0</v>
      </c>
      <c r="F1332" s="57">
        <v>10000</v>
      </c>
      <c r="G1332" s="57">
        <v>10000</v>
      </c>
      <c r="H1332" s="57">
        <v>10000</v>
      </c>
      <c r="I1332" s="57">
        <v>10000</v>
      </c>
      <c r="J1332" s="57">
        <v>10000</v>
      </c>
      <c r="K1332" s="57">
        <v>81000</v>
      </c>
      <c r="L1332" s="57">
        <v>81000</v>
      </c>
      <c r="M1332" s="57">
        <v>81000</v>
      </c>
      <c r="N1332" s="57">
        <v>81000</v>
      </c>
      <c r="O1332" s="63">
        <v>81000</v>
      </c>
      <c r="P1332" s="164"/>
      <c r="Q1332" s="148"/>
      <c r="R1332" s="167"/>
      <c r="S1332" s="65">
        <f t="shared" si="351"/>
        <v>0</v>
      </c>
      <c r="T1332" s="134"/>
    </row>
    <row r="1333" ht="24.75" customHeight="1" outlineLevel="1" spans="1:20">
      <c r="A1333" s="19">
        <v>54207</v>
      </c>
      <c r="B1333" s="20">
        <v>5711015</v>
      </c>
      <c r="C1333" s="71" t="s">
        <v>1170</v>
      </c>
      <c r="D1333" s="57">
        <v>0</v>
      </c>
      <c r="E1333" s="57">
        <v>0</v>
      </c>
      <c r="F1333" s="57">
        <v>0</v>
      </c>
      <c r="G1333" s="57">
        <v>0</v>
      </c>
      <c r="H1333" s="57">
        <v>0</v>
      </c>
      <c r="I1333" s="57">
        <v>0</v>
      </c>
      <c r="J1333" s="57">
        <v>0</v>
      </c>
      <c r="K1333" s="57">
        <v>0</v>
      </c>
      <c r="L1333" s="57">
        <v>0</v>
      </c>
      <c r="M1333" s="57">
        <v>0</v>
      </c>
      <c r="N1333" s="57">
        <v>0</v>
      </c>
      <c r="O1333" s="63">
        <v>0</v>
      </c>
      <c r="P1333" s="164"/>
      <c r="Q1333" s="148">
        <f>+E1333-D1333</f>
        <v>0</v>
      </c>
      <c r="R1333" s="168"/>
      <c r="S1333" s="65">
        <f t="shared" si="351"/>
        <v>0</v>
      </c>
      <c r="T1333" s="134"/>
    </row>
    <row r="1334" ht="24.75" customHeight="1" outlineLevel="1" spans="1:20">
      <c r="A1334" s="19">
        <v>54208</v>
      </c>
      <c r="B1334" s="20">
        <v>5711016</v>
      </c>
      <c r="C1334" s="71" t="s">
        <v>1171</v>
      </c>
      <c r="D1334" s="57">
        <v>0</v>
      </c>
      <c r="E1334" s="57">
        <v>0</v>
      </c>
      <c r="F1334" s="57">
        <v>0</v>
      </c>
      <c r="G1334" s="57">
        <v>0</v>
      </c>
      <c r="H1334" s="57">
        <v>0</v>
      </c>
      <c r="I1334" s="57">
        <v>0</v>
      </c>
      <c r="J1334" s="57">
        <v>0</v>
      </c>
      <c r="K1334" s="57">
        <v>0</v>
      </c>
      <c r="L1334" s="57">
        <v>0</v>
      </c>
      <c r="M1334" s="57">
        <v>0</v>
      </c>
      <c r="N1334" s="57">
        <v>0</v>
      </c>
      <c r="O1334" s="63">
        <v>0</v>
      </c>
      <c r="P1334" s="164"/>
      <c r="Q1334" s="148">
        <f>+E1334-D1334</f>
        <v>0</v>
      </c>
      <c r="R1334" s="168"/>
      <c r="S1334" s="65">
        <f t="shared" si="351"/>
        <v>0</v>
      </c>
      <c r="T1334" s="134"/>
    </row>
    <row r="1335" ht="24.75" customHeight="1" outlineLevel="1" spans="1:20">
      <c r="A1335" s="19">
        <v>54300</v>
      </c>
      <c r="B1335" s="20">
        <v>5720000</v>
      </c>
      <c r="C1335" s="71" t="s">
        <v>1172</v>
      </c>
      <c r="D1335" s="57">
        <f t="shared" ref="D1335:O1335" si="357">D1336+D1337</f>
        <v>8875</v>
      </c>
      <c r="E1335" s="57">
        <f t="shared" si="357"/>
        <v>147422</v>
      </c>
      <c r="F1335" s="57">
        <f t="shared" si="357"/>
        <v>795000</v>
      </c>
      <c r="G1335" s="57">
        <f t="shared" si="357"/>
        <v>900600</v>
      </c>
      <c r="H1335" s="57">
        <f t="shared" si="357"/>
        <v>1106200</v>
      </c>
      <c r="I1335" s="57">
        <f t="shared" si="357"/>
        <v>1211800</v>
      </c>
      <c r="J1335" s="57">
        <f t="shared" si="357"/>
        <v>1317400</v>
      </c>
      <c r="K1335" s="57">
        <f t="shared" si="357"/>
        <v>1423000</v>
      </c>
      <c r="L1335" s="57">
        <f t="shared" si="357"/>
        <v>1628600</v>
      </c>
      <c r="M1335" s="57">
        <f t="shared" si="357"/>
        <v>1734200</v>
      </c>
      <c r="N1335" s="57">
        <f t="shared" si="357"/>
        <v>1839800</v>
      </c>
      <c r="O1335" s="63">
        <f t="shared" si="357"/>
        <v>1945800</v>
      </c>
      <c r="P1335" s="165"/>
      <c r="Q1335" s="148">
        <f>+E1335-D1335</f>
        <v>138547</v>
      </c>
      <c r="R1335" s="168"/>
      <c r="S1335" s="65">
        <f t="shared" si="351"/>
        <v>0</v>
      </c>
      <c r="T1335" s="134"/>
    </row>
    <row r="1336" ht="24.75" customHeight="1" outlineLevel="1" spans="1:20">
      <c r="A1336" s="19">
        <v>54301</v>
      </c>
      <c r="B1336" s="20">
        <v>5721011</v>
      </c>
      <c r="C1336" s="71" t="s">
        <v>1173</v>
      </c>
      <c r="D1336" s="57">
        <v>2200</v>
      </c>
      <c r="E1336" s="57">
        <v>4400</v>
      </c>
      <c r="F1336" s="57">
        <f>+ROUND(E1336+Q$1336,-2)</f>
        <v>5000</v>
      </c>
      <c r="G1336" s="57">
        <f>+ROUND(F1336+Q$1336,-2)</f>
        <v>5600</v>
      </c>
      <c r="H1336" s="57">
        <f>+ROUND(G1336+Q$1336,-2)</f>
        <v>6200</v>
      </c>
      <c r="I1336" s="57">
        <f>+ROUND(H1336+Q$1336,-2)</f>
        <v>6800</v>
      </c>
      <c r="J1336" s="57">
        <f>+ROUND(I1336+Q$1336,-2)</f>
        <v>7400</v>
      </c>
      <c r="K1336" s="57">
        <f>+ROUND(J1336+Q$1336,-2)</f>
        <v>8000</v>
      </c>
      <c r="L1336" s="57">
        <f>+ROUND(K1336+Q$1336,-2)</f>
        <v>8600</v>
      </c>
      <c r="M1336" s="57">
        <f>+ROUND(L1336+Q$1336,-2)</f>
        <v>9200</v>
      </c>
      <c r="N1336" s="57">
        <f>+ROUND(M1336+Q$1336,-2)</f>
        <v>9800</v>
      </c>
      <c r="O1336" s="63">
        <v>10800</v>
      </c>
      <c r="P1336" s="164"/>
      <c r="Q1336" s="148">
        <f>+ROUND((O1336-E1336)/10,-2)</f>
        <v>600</v>
      </c>
      <c r="R1336" s="167"/>
      <c r="S1336" s="65">
        <f t="shared" si="351"/>
        <v>0</v>
      </c>
      <c r="T1336" s="134"/>
    </row>
    <row r="1337" ht="24.75" customHeight="1" outlineLevel="1" spans="1:20">
      <c r="A1337" s="19">
        <v>54302</v>
      </c>
      <c r="B1337" s="20">
        <v>5721012</v>
      </c>
      <c r="C1337" s="71" t="s">
        <v>1174</v>
      </c>
      <c r="D1337" s="57">
        <v>6675</v>
      </c>
      <c r="E1337" s="57">
        <v>143022</v>
      </c>
      <c r="F1337" s="57">
        <v>790000</v>
      </c>
      <c r="G1337" s="57">
        <v>895000</v>
      </c>
      <c r="H1337" s="57">
        <v>1100000</v>
      </c>
      <c r="I1337" s="57">
        <v>1205000</v>
      </c>
      <c r="J1337" s="57">
        <v>1310000</v>
      </c>
      <c r="K1337" s="57">
        <v>1415000</v>
      </c>
      <c r="L1337" s="57">
        <v>1620000</v>
      </c>
      <c r="M1337" s="57">
        <v>1725000</v>
      </c>
      <c r="N1337" s="57">
        <v>1830000</v>
      </c>
      <c r="O1337" s="63">
        <v>1935000</v>
      </c>
      <c r="P1337" s="165"/>
      <c r="Q1337" s="148">
        <f>+E1337-D1337</f>
        <v>136347</v>
      </c>
      <c r="R1337" s="168"/>
      <c r="S1337" s="65">
        <f t="shared" si="351"/>
        <v>0</v>
      </c>
      <c r="T1337" s="134"/>
    </row>
    <row r="1338" ht="24.75" customHeight="1" outlineLevel="1" spans="1:20">
      <c r="A1338" s="19">
        <v>54400</v>
      </c>
      <c r="B1338" s="20">
        <v>5730000</v>
      </c>
      <c r="C1338" s="71" t="s">
        <v>1175</v>
      </c>
      <c r="D1338" s="57">
        <f t="shared" ref="D1338:O1338" si="358">+SUM(D1339:D1342)</f>
        <v>5428.5</v>
      </c>
      <c r="E1338" s="57">
        <f t="shared" si="358"/>
        <v>5428.5</v>
      </c>
      <c r="F1338" s="57">
        <f t="shared" si="358"/>
        <v>104000</v>
      </c>
      <c r="G1338" s="57">
        <f t="shared" si="358"/>
        <v>118000</v>
      </c>
      <c r="H1338" s="57">
        <f t="shared" si="358"/>
        <v>132000</v>
      </c>
      <c r="I1338" s="57">
        <f t="shared" si="358"/>
        <v>146000</v>
      </c>
      <c r="J1338" s="57">
        <f t="shared" si="358"/>
        <v>171000</v>
      </c>
      <c r="K1338" s="57">
        <f t="shared" si="358"/>
        <v>184000</v>
      </c>
      <c r="L1338" s="57">
        <f t="shared" si="358"/>
        <v>198000</v>
      </c>
      <c r="M1338" s="57">
        <f t="shared" si="358"/>
        <v>212000</v>
      </c>
      <c r="N1338" s="57">
        <f t="shared" si="358"/>
        <v>226000</v>
      </c>
      <c r="O1338" s="63">
        <f t="shared" si="358"/>
        <v>240000</v>
      </c>
      <c r="P1338" s="169"/>
      <c r="Q1338" s="148">
        <f>+E1338-D1338</f>
        <v>0</v>
      </c>
      <c r="R1338" s="168"/>
      <c r="S1338" s="65">
        <f t="shared" si="351"/>
        <v>0</v>
      </c>
      <c r="T1338" s="134"/>
    </row>
    <row r="1339" ht="24.75" customHeight="1" outlineLevel="1" spans="1:20">
      <c r="A1339" s="19">
        <v>54401</v>
      </c>
      <c r="B1339" s="20">
        <v>5731011</v>
      </c>
      <c r="C1339" s="71" t="s">
        <v>1176</v>
      </c>
      <c r="D1339" s="163">
        <v>5428.5</v>
      </c>
      <c r="E1339" s="163">
        <v>5428.5</v>
      </c>
      <c r="F1339" s="163">
        <v>7000</v>
      </c>
      <c r="G1339" s="163">
        <v>9000</v>
      </c>
      <c r="H1339" s="163">
        <v>11000</v>
      </c>
      <c r="I1339" s="163">
        <v>13000</v>
      </c>
      <c r="J1339" s="163">
        <v>26000</v>
      </c>
      <c r="K1339" s="163">
        <v>27000</v>
      </c>
      <c r="L1339" s="163">
        <v>29000</v>
      </c>
      <c r="M1339" s="163">
        <v>31000</v>
      </c>
      <c r="N1339" s="163">
        <v>33000</v>
      </c>
      <c r="O1339" s="166">
        <v>35000</v>
      </c>
      <c r="P1339" s="167"/>
      <c r="Q1339" s="148">
        <f>+E1339-D1339</f>
        <v>0</v>
      </c>
      <c r="R1339" s="169"/>
      <c r="S1339" s="65">
        <f t="shared" si="351"/>
        <v>0</v>
      </c>
      <c r="T1339" s="134"/>
    </row>
    <row r="1340" ht="24.75" customHeight="1" outlineLevel="1" spans="1:20">
      <c r="A1340" s="19">
        <v>54402</v>
      </c>
      <c r="B1340" s="20">
        <v>5731012</v>
      </c>
      <c r="C1340" s="71" t="s">
        <v>1177</v>
      </c>
      <c r="D1340" s="57">
        <v>0</v>
      </c>
      <c r="E1340" s="57">
        <v>0</v>
      </c>
      <c r="F1340" s="57">
        <v>85000</v>
      </c>
      <c r="G1340" s="57">
        <v>85000</v>
      </c>
      <c r="H1340" s="57">
        <v>85000</v>
      </c>
      <c r="I1340" s="57">
        <v>85000</v>
      </c>
      <c r="J1340" s="57">
        <v>85000</v>
      </c>
      <c r="K1340" s="57">
        <v>85000</v>
      </c>
      <c r="L1340" s="57">
        <v>85000</v>
      </c>
      <c r="M1340" s="57">
        <v>85000</v>
      </c>
      <c r="N1340" s="57">
        <v>85000</v>
      </c>
      <c r="O1340" s="63">
        <v>85000</v>
      </c>
      <c r="P1340" s="164"/>
      <c r="Q1340" s="148">
        <f>+E1340-D1340</f>
        <v>0</v>
      </c>
      <c r="R1340" s="167"/>
      <c r="S1340" s="65">
        <f t="shared" si="351"/>
        <v>0</v>
      </c>
      <c r="T1340" s="134"/>
    </row>
    <row r="1341" ht="24.75" customHeight="1" outlineLevel="1" spans="1:20">
      <c r="A1341" s="19">
        <v>54403</v>
      </c>
      <c r="B1341" s="20">
        <v>5731013</v>
      </c>
      <c r="C1341" s="71" t="s">
        <v>1178</v>
      </c>
      <c r="D1341" s="57">
        <v>0</v>
      </c>
      <c r="E1341" s="57">
        <v>0</v>
      </c>
      <c r="F1341" s="57">
        <f>+ROUND(E1341+Q$1341,-2)</f>
        <v>12000</v>
      </c>
      <c r="G1341" s="57">
        <f>+ROUND(F1341+Q$1341,-2)</f>
        <v>24000</v>
      </c>
      <c r="H1341" s="57">
        <f>+ROUND(G1341+Q$1341,-2)</f>
        <v>36000</v>
      </c>
      <c r="I1341" s="57">
        <f>+ROUND(H1341+Q$1341,-2)</f>
        <v>48000</v>
      </c>
      <c r="J1341" s="57">
        <f>+ROUND(I1341+Q$1341,-2)</f>
        <v>60000</v>
      </c>
      <c r="K1341" s="57">
        <f>+ROUND(J1341+Q$1341,-2)</f>
        <v>72000</v>
      </c>
      <c r="L1341" s="57">
        <f>+ROUND(K1341+Q$1341,-2)</f>
        <v>84000</v>
      </c>
      <c r="M1341" s="57">
        <f>+ROUND(L1341+Q$1341,-2)</f>
        <v>96000</v>
      </c>
      <c r="N1341" s="57">
        <f>+ROUND(M1341+Q$1341,-2)</f>
        <v>108000</v>
      </c>
      <c r="O1341" s="63">
        <v>120000</v>
      </c>
      <c r="P1341" s="164"/>
      <c r="Q1341" s="148">
        <f>+ROUND((O1341-E1341)/10,-2)</f>
        <v>12000</v>
      </c>
      <c r="R1341" s="167"/>
      <c r="S1341" s="65">
        <f t="shared" si="351"/>
        <v>0</v>
      </c>
      <c r="T1341" s="134"/>
    </row>
    <row r="1342" ht="24.75" customHeight="1" outlineLevel="1" spans="1:20">
      <c r="A1342" s="19">
        <v>54404</v>
      </c>
      <c r="B1342" s="20">
        <v>5731014</v>
      </c>
      <c r="C1342" s="71" t="s">
        <v>1179</v>
      </c>
      <c r="D1342" s="57">
        <v>0</v>
      </c>
      <c r="E1342" s="57">
        <v>0</v>
      </c>
      <c r="F1342" s="57">
        <v>0</v>
      </c>
      <c r="G1342" s="57">
        <v>0</v>
      </c>
      <c r="H1342" s="57">
        <v>0</v>
      </c>
      <c r="I1342" s="57">
        <v>0</v>
      </c>
      <c r="J1342" s="57">
        <v>0</v>
      </c>
      <c r="K1342" s="57">
        <v>0</v>
      </c>
      <c r="L1342" s="57">
        <v>0</v>
      </c>
      <c r="M1342" s="57">
        <v>0</v>
      </c>
      <c r="N1342" s="57">
        <v>0</v>
      </c>
      <c r="O1342" s="63">
        <v>0</v>
      </c>
      <c r="P1342" s="165"/>
      <c r="Q1342" s="148">
        <f>+E1342-D1342</f>
        <v>0</v>
      </c>
      <c r="R1342" s="168"/>
      <c r="S1342" s="65">
        <f t="shared" si="351"/>
        <v>0</v>
      </c>
      <c r="T1342" s="134"/>
    </row>
    <row r="1343" ht="24.75" customHeight="1" outlineLevel="1" spans="1:20">
      <c r="A1343" s="19">
        <v>55000</v>
      </c>
      <c r="B1343" s="20">
        <v>5740000</v>
      </c>
      <c r="C1343" s="71" t="s">
        <v>1180</v>
      </c>
      <c r="D1343" s="57">
        <f t="shared" ref="D1343:O1343" si="359">+SUM(D1344:D1346)+SUM(D1347:D1354)</f>
        <v>76514.337</v>
      </c>
      <c r="E1343" s="57">
        <f t="shared" si="359"/>
        <v>235166.819</v>
      </c>
      <c r="F1343" s="57">
        <f t="shared" si="359"/>
        <v>385400</v>
      </c>
      <c r="G1343" s="57">
        <f t="shared" si="359"/>
        <v>535700</v>
      </c>
      <c r="H1343" s="57">
        <f t="shared" si="359"/>
        <v>686000</v>
      </c>
      <c r="I1343" s="57">
        <f t="shared" si="359"/>
        <v>836300</v>
      </c>
      <c r="J1343" s="57">
        <f t="shared" si="359"/>
        <v>986600</v>
      </c>
      <c r="K1343" s="57">
        <f t="shared" si="359"/>
        <v>1136900</v>
      </c>
      <c r="L1343" s="57">
        <f t="shared" si="359"/>
        <v>1287200</v>
      </c>
      <c r="M1343" s="57">
        <f t="shared" si="359"/>
        <v>1437500</v>
      </c>
      <c r="N1343" s="57">
        <f t="shared" si="359"/>
        <v>1587800</v>
      </c>
      <c r="O1343" s="63">
        <f t="shared" si="359"/>
        <v>1738600</v>
      </c>
      <c r="P1343" s="165"/>
      <c r="Q1343" s="148">
        <f>+E1343-D1343</f>
        <v>158652.482</v>
      </c>
      <c r="R1343" s="168"/>
      <c r="S1343" s="65">
        <f t="shared" si="351"/>
        <v>0</v>
      </c>
      <c r="T1343" s="134"/>
    </row>
    <row r="1344" ht="24.75" customHeight="1" outlineLevel="1" spans="1:20">
      <c r="A1344" s="19">
        <v>55010</v>
      </c>
      <c r="B1344" s="20">
        <v>5741011</v>
      </c>
      <c r="C1344" s="71" t="s">
        <v>1181</v>
      </c>
      <c r="D1344" s="57">
        <v>43421.354</v>
      </c>
      <c r="E1344" s="57">
        <v>89832.498</v>
      </c>
      <c r="F1344" s="57">
        <f>+ROUND(E1344+Q$1344,-2)</f>
        <v>170800</v>
      </c>
      <c r="G1344" s="57">
        <f>+ROUND(F1344+Q$1344,-2)</f>
        <v>251800</v>
      </c>
      <c r="H1344" s="57">
        <f>+ROUND(G1344+Q$1344,-2)</f>
        <v>332800</v>
      </c>
      <c r="I1344" s="57">
        <f>+ROUND(H1344+Q$1344,-2)</f>
        <v>413800</v>
      </c>
      <c r="J1344" s="57">
        <f>+ROUND(I1344+Q$1344,-2)</f>
        <v>494800</v>
      </c>
      <c r="K1344" s="57">
        <f>+ROUND(J1344+Q$1344,-2)</f>
        <v>575800</v>
      </c>
      <c r="L1344" s="57">
        <f>+ROUND(K1344+Q$1344,-2)</f>
        <v>656800</v>
      </c>
      <c r="M1344" s="57">
        <f>+ROUND(L1344+Q$1344,-2)</f>
        <v>737800</v>
      </c>
      <c r="N1344" s="57">
        <f>+ROUND(M1344+Q$1344,-2)</f>
        <v>818800</v>
      </c>
      <c r="O1344" s="63">
        <v>900000</v>
      </c>
      <c r="P1344" s="164"/>
      <c r="Q1344" s="148">
        <f>+ROUND((O1344-E1344)/10,-2)</f>
        <v>81000</v>
      </c>
      <c r="R1344" s="167"/>
      <c r="S1344" s="65">
        <f t="shared" si="351"/>
        <v>0</v>
      </c>
      <c r="T1344" s="134"/>
    </row>
    <row r="1345" ht="24.75" customHeight="1" outlineLevel="1" spans="1:20">
      <c r="A1345" s="19">
        <v>55011</v>
      </c>
      <c r="B1345" s="20">
        <v>5741012</v>
      </c>
      <c r="C1345" s="71" t="s">
        <v>1182</v>
      </c>
      <c r="D1345" s="57">
        <v>0</v>
      </c>
      <c r="E1345" s="57">
        <v>0</v>
      </c>
      <c r="F1345" s="57">
        <v>0</v>
      </c>
      <c r="G1345" s="57">
        <v>0</v>
      </c>
      <c r="H1345" s="57">
        <v>0</v>
      </c>
      <c r="I1345" s="57">
        <v>0</v>
      </c>
      <c r="J1345" s="57">
        <v>0</v>
      </c>
      <c r="K1345" s="57">
        <v>0</v>
      </c>
      <c r="L1345" s="57">
        <v>0</v>
      </c>
      <c r="M1345" s="57">
        <v>0</v>
      </c>
      <c r="N1345" s="57">
        <v>0</v>
      </c>
      <c r="O1345" s="63">
        <v>0</v>
      </c>
      <c r="P1345" s="164"/>
      <c r="Q1345" s="148">
        <v>0</v>
      </c>
      <c r="R1345" s="168"/>
      <c r="S1345" s="65">
        <f t="shared" si="351"/>
        <v>0</v>
      </c>
      <c r="T1345" s="134"/>
    </row>
    <row r="1346" ht="24.75" customHeight="1" outlineLevel="1" spans="1:20">
      <c r="A1346" s="19">
        <v>55020</v>
      </c>
      <c r="B1346" s="20">
        <v>5741013</v>
      </c>
      <c r="C1346" s="71" t="s">
        <v>1183</v>
      </c>
      <c r="D1346" s="57">
        <v>22204.434</v>
      </c>
      <c r="E1346" s="57">
        <v>116746.534</v>
      </c>
      <c r="F1346" s="57">
        <f>+ROUND(E1346+Q$1346,-2)</f>
        <v>155500</v>
      </c>
      <c r="G1346" s="57">
        <f>+ROUND(F1346+Q$1346,-2)</f>
        <v>194300</v>
      </c>
      <c r="H1346" s="57">
        <f>+ROUND(G1346+Q$1346,-2)</f>
        <v>233100</v>
      </c>
      <c r="I1346" s="57">
        <f>+ROUND(H1346+Q$1346,-2)</f>
        <v>271900</v>
      </c>
      <c r="J1346" s="57">
        <f>+ROUND(I1346+Q$1346,-2)</f>
        <v>310700</v>
      </c>
      <c r="K1346" s="57">
        <f>+ROUND(J1346+Q$1346,-2)</f>
        <v>349500</v>
      </c>
      <c r="L1346" s="57">
        <f>+ROUND(K1346+Q$1346,-2)</f>
        <v>388300</v>
      </c>
      <c r="M1346" s="57">
        <f>+ROUND(L1346+Q$1346,-2)</f>
        <v>427100</v>
      </c>
      <c r="N1346" s="57">
        <f>+ROUND(M1346+Q$1346,-2)</f>
        <v>465900</v>
      </c>
      <c r="O1346" s="63">
        <v>505000</v>
      </c>
      <c r="P1346" s="164"/>
      <c r="Q1346" s="148">
        <f t="shared" ref="Q1346:Q1351" si="360">+ROUND((O1346-E1346)/10,-2)</f>
        <v>38800</v>
      </c>
      <c r="R1346" s="167"/>
      <c r="S1346" s="65">
        <f t="shared" si="351"/>
        <v>0</v>
      </c>
      <c r="T1346" s="134"/>
    </row>
    <row r="1347" ht="24.75" customHeight="1" outlineLevel="1" spans="1:20">
      <c r="A1347" s="19">
        <v>55021</v>
      </c>
      <c r="B1347" s="20">
        <v>5741014</v>
      </c>
      <c r="C1347" s="71" t="s">
        <v>1184</v>
      </c>
      <c r="D1347" s="57">
        <v>0</v>
      </c>
      <c r="E1347" s="57">
        <v>0</v>
      </c>
      <c r="F1347" s="57">
        <v>0</v>
      </c>
      <c r="G1347" s="57">
        <v>0</v>
      </c>
      <c r="H1347" s="57">
        <v>0</v>
      </c>
      <c r="I1347" s="57">
        <v>0</v>
      </c>
      <c r="J1347" s="57">
        <v>0</v>
      </c>
      <c r="K1347" s="57">
        <v>0</v>
      </c>
      <c r="L1347" s="57">
        <v>0</v>
      </c>
      <c r="M1347" s="57">
        <v>0</v>
      </c>
      <c r="N1347" s="57">
        <v>0</v>
      </c>
      <c r="O1347" s="63">
        <v>0</v>
      </c>
      <c r="P1347" s="164"/>
      <c r="Q1347" s="148">
        <f t="shared" si="360"/>
        <v>0</v>
      </c>
      <c r="R1347" s="168"/>
      <c r="S1347" s="65">
        <f t="shared" si="351"/>
        <v>0</v>
      </c>
      <c r="T1347" s="134"/>
    </row>
    <row r="1348" ht="24.75" customHeight="1" outlineLevel="1" spans="1:20">
      <c r="A1348" s="19">
        <v>55031</v>
      </c>
      <c r="B1348" s="20">
        <v>5741015</v>
      </c>
      <c r="C1348" s="71" t="s">
        <v>1185</v>
      </c>
      <c r="D1348" s="57">
        <v>10133.649</v>
      </c>
      <c r="E1348" s="57">
        <v>22146.377</v>
      </c>
      <c r="F1348" s="57">
        <f>+ROUND(E1348+Q$1348,-2)</f>
        <v>43900</v>
      </c>
      <c r="G1348" s="57">
        <f>+ROUND(F1348+Q$1348,-2)</f>
        <v>65700</v>
      </c>
      <c r="H1348" s="57">
        <f>+ROUND(G1348+Q$1348,-2)</f>
        <v>87500</v>
      </c>
      <c r="I1348" s="57">
        <f>+ROUND(H1348+Q$1348,-2)</f>
        <v>109300</v>
      </c>
      <c r="J1348" s="57">
        <f>+ROUND(I1348+Q$1348,-2)</f>
        <v>131100</v>
      </c>
      <c r="K1348" s="57">
        <f>+ROUND(J1348+Q$1348,-2)</f>
        <v>152900</v>
      </c>
      <c r="L1348" s="57">
        <f>+ROUND(K1348+Q$1348,-2)</f>
        <v>174700</v>
      </c>
      <c r="M1348" s="57">
        <f>+ROUND(L1348+Q$1348,-2)</f>
        <v>196500</v>
      </c>
      <c r="N1348" s="57">
        <f>+ROUND(M1348+Q$1348,-2)</f>
        <v>218300</v>
      </c>
      <c r="O1348" s="63">
        <v>240000</v>
      </c>
      <c r="P1348" s="164"/>
      <c r="Q1348" s="148">
        <f t="shared" si="360"/>
        <v>21800</v>
      </c>
      <c r="R1348" s="167"/>
      <c r="S1348" s="65">
        <f t="shared" si="351"/>
        <v>0</v>
      </c>
      <c r="T1348" s="134"/>
    </row>
    <row r="1349" ht="24.75" customHeight="1" outlineLevel="1" spans="1:20">
      <c r="A1349" s="19">
        <v>55032</v>
      </c>
      <c r="B1349" s="20">
        <v>5741016</v>
      </c>
      <c r="C1349" s="71" t="s">
        <v>1186</v>
      </c>
      <c r="D1349" s="57">
        <v>254.9</v>
      </c>
      <c r="E1349" s="57">
        <v>2582.349</v>
      </c>
      <c r="F1349" s="57">
        <f>+ROUND(E1349+Q$1349,-2)</f>
        <v>8300</v>
      </c>
      <c r="G1349" s="57">
        <f>+ROUND(F1349+Q$1349,-2)</f>
        <v>14000</v>
      </c>
      <c r="H1349" s="57">
        <f>+ROUND(G1349+Q$1349,-2)</f>
        <v>19700</v>
      </c>
      <c r="I1349" s="57">
        <f>+ROUND(H1349+Q$1349,-2)</f>
        <v>25400</v>
      </c>
      <c r="J1349" s="57">
        <f>+ROUND(I1349+Q$1349,-2)</f>
        <v>31100</v>
      </c>
      <c r="K1349" s="57">
        <f>+ROUND(J1349+Q$1349,-2)</f>
        <v>36800</v>
      </c>
      <c r="L1349" s="57">
        <f>+ROUND(K1349+Q$1349,-2)</f>
        <v>42500</v>
      </c>
      <c r="M1349" s="57">
        <f>+ROUND(L1349+Q$1349,-2)</f>
        <v>48200</v>
      </c>
      <c r="N1349" s="57">
        <f>+ROUND(M1349+Q$1349,-2)</f>
        <v>53900</v>
      </c>
      <c r="O1349" s="63">
        <v>60000</v>
      </c>
      <c r="P1349" s="164"/>
      <c r="Q1349" s="148">
        <f t="shared" si="360"/>
        <v>5700</v>
      </c>
      <c r="R1349" s="167"/>
      <c r="S1349" s="65">
        <f t="shared" si="351"/>
        <v>0</v>
      </c>
      <c r="T1349" s="134"/>
    </row>
    <row r="1350" ht="24.75" customHeight="1" outlineLevel="1" spans="1:20">
      <c r="A1350" s="19">
        <v>55033</v>
      </c>
      <c r="B1350" s="20">
        <v>5741017</v>
      </c>
      <c r="C1350" s="71" t="s">
        <v>1187</v>
      </c>
      <c r="D1350" s="57">
        <v>0</v>
      </c>
      <c r="E1350" s="57">
        <v>2464</v>
      </c>
      <c r="F1350" s="57">
        <f>+ROUND(E1350+Q$1350,-2)</f>
        <v>4700</v>
      </c>
      <c r="G1350" s="57">
        <f>+ROUND(F1350+Q$1350,-2)</f>
        <v>6900</v>
      </c>
      <c r="H1350" s="57">
        <f>+ROUND(G1350+Q$1350,-2)</f>
        <v>9100</v>
      </c>
      <c r="I1350" s="57">
        <f>+ROUND(H1350+Q$1350,-2)</f>
        <v>11300</v>
      </c>
      <c r="J1350" s="57">
        <f>+ROUND(I1350+Q$1350,-2)</f>
        <v>13500</v>
      </c>
      <c r="K1350" s="57">
        <f>+ROUND(J1350+Q$1350,-2)</f>
        <v>15700</v>
      </c>
      <c r="L1350" s="57">
        <f>+ROUND(K1350+Q$1350,-2)</f>
        <v>17900</v>
      </c>
      <c r="M1350" s="57">
        <f>+ROUND(L1350+Q$1350,-2)</f>
        <v>20100</v>
      </c>
      <c r="N1350" s="57">
        <f>+ROUND(M1350+Q$1350,-2)</f>
        <v>22300</v>
      </c>
      <c r="O1350" s="63">
        <v>24000</v>
      </c>
      <c r="P1350" s="164"/>
      <c r="Q1350" s="148">
        <f t="shared" si="360"/>
        <v>2200</v>
      </c>
      <c r="R1350" s="167"/>
      <c r="S1350" s="65">
        <f t="shared" si="351"/>
        <v>0</v>
      </c>
      <c r="T1350" s="134"/>
    </row>
    <row r="1351" ht="24.75" customHeight="1" outlineLevel="1" spans="1:20">
      <c r="A1351" s="19">
        <v>55034</v>
      </c>
      <c r="B1351" s="20">
        <v>5741018</v>
      </c>
      <c r="C1351" s="71" t="s">
        <v>1188</v>
      </c>
      <c r="D1351" s="57">
        <v>500</v>
      </c>
      <c r="E1351" s="57">
        <v>1395.061</v>
      </c>
      <c r="F1351" s="57">
        <f>+ROUND(E1351+Q$1351,-2)</f>
        <v>2200</v>
      </c>
      <c r="G1351" s="57">
        <f>+ROUND(F1351+Q$1351,-2)</f>
        <v>3000</v>
      </c>
      <c r="H1351" s="57">
        <f>+ROUND(G1351+Q$1351,-2)</f>
        <v>3800</v>
      </c>
      <c r="I1351" s="57">
        <f>+ROUND(H1351+Q$1351,-2)</f>
        <v>4600</v>
      </c>
      <c r="J1351" s="57">
        <f>+ROUND(I1351+Q$1351,-2)</f>
        <v>5400</v>
      </c>
      <c r="K1351" s="57">
        <f>+ROUND(J1351+Q$1351,-2)</f>
        <v>6200</v>
      </c>
      <c r="L1351" s="57">
        <f>+ROUND(K1351+Q$1351,-2)</f>
        <v>7000</v>
      </c>
      <c r="M1351" s="57">
        <f>+ROUND(L1351+Q$1351,-2)</f>
        <v>7800</v>
      </c>
      <c r="N1351" s="57">
        <f>+ROUND(M1351+Q$1351,-2)</f>
        <v>8600</v>
      </c>
      <c r="O1351" s="63">
        <v>9600</v>
      </c>
      <c r="P1351" s="164"/>
      <c r="Q1351" s="148">
        <f t="shared" si="360"/>
        <v>800</v>
      </c>
      <c r="R1351" s="167"/>
      <c r="S1351" s="65">
        <f t="shared" si="351"/>
        <v>0</v>
      </c>
      <c r="T1351" s="134"/>
    </row>
    <row r="1352" ht="24.75" customHeight="1" outlineLevel="1" spans="1:20">
      <c r="A1352" s="19">
        <v>55035</v>
      </c>
      <c r="B1352" s="20">
        <v>5741019</v>
      </c>
      <c r="C1352" s="71" t="s">
        <v>1189</v>
      </c>
      <c r="D1352" s="57">
        <v>0</v>
      </c>
      <c r="E1352" s="57">
        <v>0</v>
      </c>
      <c r="F1352" s="57">
        <v>0</v>
      </c>
      <c r="G1352" s="57">
        <v>0</v>
      </c>
      <c r="H1352" s="57">
        <v>0</v>
      </c>
      <c r="I1352" s="57">
        <v>0</v>
      </c>
      <c r="J1352" s="57">
        <v>0</v>
      </c>
      <c r="K1352" s="57">
        <v>0</v>
      </c>
      <c r="L1352" s="57">
        <v>0</v>
      </c>
      <c r="M1352" s="57">
        <v>0</v>
      </c>
      <c r="N1352" s="57">
        <v>0</v>
      </c>
      <c r="O1352" s="63">
        <v>0</v>
      </c>
      <c r="P1352" s="164"/>
      <c r="Q1352" s="148">
        <f>+E1352-D1352</f>
        <v>0</v>
      </c>
      <c r="R1352" s="168"/>
      <c r="S1352" s="65">
        <f t="shared" si="351"/>
        <v>0</v>
      </c>
      <c r="T1352" s="134"/>
    </row>
    <row r="1353" ht="24.75" customHeight="1" outlineLevel="1" spans="1:20">
      <c r="A1353" s="19">
        <v>55036</v>
      </c>
      <c r="B1353" s="20">
        <v>5741020</v>
      </c>
      <c r="C1353" s="71" t="s">
        <v>1190</v>
      </c>
      <c r="D1353" s="57">
        <v>0</v>
      </c>
      <c r="E1353" s="57">
        <v>0</v>
      </c>
      <c r="F1353" s="57">
        <v>0</v>
      </c>
      <c r="G1353" s="57">
        <v>0</v>
      </c>
      <c r="H1353" s="57">
        <v>0</v>
      </c>
      <c r="I1353" s="57">
        <v>0</v>
      </c>
      <c r="J1353" s="57">
        <v>0</v>
      </c>
      <c r="K1353" s="57">
        <v>0</v>
      </c>
      <c r="L1353" s="57">
        <v>0</v>
      </c>
      <c r="M1353" s="57">
        <v>0</v>
      </c>
      <c r="N1353" s="57">
        <v>0</v>
      </c>
      <c r="O1353" s="63">
        <v>0</v>
      </c>
      <c r="P1353" s="164"/>
      <c r="Q1353" s="148">
        <f>+E1353-D1353</f>
        <v>0</v>
      </c>
      <c r="R1353" s="168"/>
      <c r="S1353" s="65">
        <f t="shared" si="351"/>
        <v>0</v>
      </c>
      <c r="T1353" s="134"/>
    </row>
    <row r="1354" ht="24.75" customHeight="1" outlineLevel="1" spans="1:20">
      <c r="A1354" s="19">
        <v>55037</v>
      </c>
      <c r="B1354" s="20">
        <v>5741021</v>
      </c>
      <c r="C1354" s="71" t="s">
        <v>1191</v>
      </c>
      <c r="D1354" s="57">
        <v>0</v>
      </c>
      <c r="E1354" s="57">
        <v>0</v>
      </c>
      <c r="F1354" s="57">
        <v>0</v>
      </c>
      <c r="G1354" s="57">
        <v>0</v>
      </c>
      <c r="H1354" s="57">
        <v>0</v>
      </c>
      <c r="I1354" s="57">
        <v>0</v>
      </c>
      <c r="J1354" s="57">
        <v>0</v>
      </c>
      <c r="K1354" s="57">
        <v>0</v>
      </c>
      <c r="L1354" s="57">
        <v>0</v>
      </c>
      <c r="M1354" s="57">
        <v>0</v>
      </c>
      <c r="N1354" s="57">
        <v>0</v>
      </c>
      <c r="O1354" s="63">
        <v>0</v>
      </c>
      <c r="P1354" s="164"/>
      <c r="Q1354" s="148">
        <f>+E1354-D1354</f>
        <v>0</v>
      </c>
      <c r="R1354" s="168"/>
      <c r="S1354" s="65">
        <f t="shared" si="351"/>
        <v>0</v>
      </c>
      <c r="T1354" s="134"/>
    </row>
    <row r="1355" ht="24.75" customHeight="1" outlineLevel="1" spans="1:20">
      <c r="A1355" s="19">
        <v>56000</v>
      </c>
      <c r="B1355" s="20">
        <v>5750000</v>
      </c>
      <c r="C1355" s="71" t="s">
        <v>1192</v>
      </c>
      <c r="D1355" s="57">
        <f t="shared" ref="D1355:O1355" si="361">+D1356+D1359</f>
        <v>172905.576</v>
      </c>
      <c r="E1355" s="57">
        <f t="shared" si="361"/>
        <v>415559.423</v>
      </c>
      <c r="F1355" s="57">
        <f t="shared" si="361"/>
        <v>804400</v>
      </c>
      <c r="G1355" s="57">
        <f t="shared" si="361"/>
        <v>1193300</v>
      </c>
      <c r="H1355" s="57">
        <f t="shared" si="361"/>
        <v>1582200</v>
      </c>
      <c r="I1355" s="57">
        <f t="shared" si="361"/>
        <v>1971100</v>
      </c>
      <c r="J1355" s="57">
        <f t="shared" si="361"/>
        <v>2360000</v>
      </c>
      <c r="K1355" s="57">
        <f t="shared" si="361"/>
        <v>2748900</v>
      </c>
      <c r="L1355" s="57">
        <f t="shared" si="361"/>
        <v>3137800</v>
      </c>
      <c r="M1355" s="57">
        <f t="shared" si="361"/>
        <v>3526700</v>
      </c>
      <c r="N1355" s="57">
        <f t="shared" si="361"/>
        <v>3915600</v>
      </c>
      <c r="O1355" s="63">
        <f t="shared" si="361"/>
        <v>4400600</v>
      </c>
      <c r="P1355" s="165"/>
      <c r="Q1355" s="148">
        <f>+E1355-D1355</f>
        <v>242653.847</v>
      </c>
      <c r="R1355" s="168"/>
      <c r="S1355" s="65">
        <f t="shared" si="351"/>
        <v>0</v>
      </c>
      <c r="T1355" s="134"/>
    </row>
    <row r="1356" ht="24.75" customHeight="1" outlineLevel="1" spans="1:20">
      <c r="A1356" s="19"/>
      <c r="B1356" s="20">
        <v>5751000</v>
      </c>
      <c r="C1356" s="71" t="s">
        <v>1193</v>
      </c>
      <c r="D1356" s="57">
        <f t="shared" ref="D1356:O1356" si="362">+D1357+D1358</f>
        <v>0</v>
      </c>
      <c r="E1356" s="57">
        <f t="shared" si="362"/>
        <v>0</v>
      </c>
      <c r="F1356" s="57">
        <f t="shared" si="362"/>
        <v>90000</v>
      </c>
      <c r="G1356" s="57">
        <f t="shared" si="362"/>
        <v>180000</v>
      </c>
      <c r="H1356" s="57">
        <f t="shared" si="362"/>
        <v>270000</v>
      </c>
      <c r="I1356" s="57">
        <f t="shared" si="362"/>
        <v>360000</v>
      </c>
      <c r="J1356" s="57">
        <f t="shared" si="362"/>
        <v>450000</v>
      </c>
      <c r="K1356" s="57">
        <f t="shared" si="362"/>
        <v>540000</v>
      </c>
      <c r="L1356" s="57">
        <f t="shared" si="362"/>
        <v>630000</v>
      </c>
      <c r="M1356" s="57">
        <f t="shared" si="362"/>
        <v>720000</v>
      </c>
      <c r="N1356" s="57">
        <f t="shared" si="362"/>
        <v>810000</v>
      </c>
      <c r="O1356" s="63">
        <f t="shared" si="362"/>
        <v>900000</v>
      </c>
      <c r="P1356" s="165"/>
      <c r="Q1356" s="148">
        <f>+E1356-D1356</f>
        <v>0</v>
      </c>
      <c r="R1356" s="168"/>
      <c r="S1356" s="65">
        <f t="shared" ref="S1356:S1419" si="363">+IF(F1356&lt;E1356,1,0)+IF(G1356&lt;F1356,1,0)+IF(H1356&lt;G1356,1,0)+IF(I1356&lt;H1356,1,0)+IF(J1356&lt;I1356,1,0)+IF(K1356&lt;J1356,1,0)+IF(L1356&lt;K1356,1,0)+IF(M1356&lt;L1356,1,0)+IF(N1356&lt;M1356,1,0)+IF(O1356&lt;N1356,1,0)</f>
        <v>0</v>
      </c>
      <c r="T1356" s="134"/>
    </row>
    <row r="1357" ht="24.75" customHeight="1" outlineLevel="1" spans="1:20">
      <c r="A1357" s="19">
        <v>54202</v>
      </c>
      <c r="B1357" s="20">
        <v>5751011</v>
      </c>
      <c r="C1357" s="71" t="s">
        <v>1194</v>
      </c>
      <c r="D1357" s="57">
        <v>0</v>
      </c>
      <c r="E1357" s="57">
        <v>0</v>
      </c>
      <c r="F1357" s="57">
        <f>+ROUND(E1357+Q$1357,-2)</f>
        <v>90000</v>
      </c>
      <c r="G1357" s="57">
        <f>+ROUND(F1357+Q$1357,-2)</f>
        <v>180000</v>
      </c>
      <c r="H1357" s="57">
        <f>+ROUND(G1357+Q$1357,-2)</f>
        <v>270000</v>
      </c>
      <c r="I1357" s="57">
        <f>+ROUND(H1357+Q$1357,-2)</f>
        <v>360000</v>
      </c>
      <c r="J1357" s="57">
        <f>+ROUND(I1357+Q$1357,-2)</f>
        <v>450000</v>
      </c>
      <c r="K1357" s="57">
        <f>+ROUND(J1357+Q$1357,-2)</f>
        <v>540000</v>
      </c>
      <c r="L1357" s="57">
        <f>+ROUND(K1357+Q$1357,-2)</f>
        <v>630000</v>
      </c>
      <c r="M1357" s="57">
        <f>+ROUND(L1357+Q$1357,-2)</f>
        <v>720000</v>
      </c>
      <c r="N1357" s="57">
        <f>+ROUND(M1357+Q$1357,-2)</f>
        <v>810000</v>
      </c>
      <c r="O1357" s="63">
        <v>900000</v>
      </c>
      <c r="P1357" s="164"/>
      <c r="Q1357" s="148">
        <f>+ROUND((O1357-E1357)/10,-2)</f>
        <v>90000</v>
      </c>
      <c r="R1357" s="167"/>
      <c r="S1357" s="65">
        <f t="shared" si="363"/>
        <v>0</v>
      </c>
      <c r="T1357" s="134"/>
    </row>
    <row r="1358" ht="24.75" customHeight="1" outlineLevel="1" spans="1:20">
      <c r="A1358" s="19">
        <v>54203</v>
      </c>
      <c r="B1358" s="20">
        <v>5751012</v>
      </c>
      <c r="C1358" s="71" t="s">
        <v>1195</v>
      </c>
      <c r="D1358" s="57">
        <v>0</v>
      </c>
      <c r="E1358" s="57">
        <v>0</v>
      </c>
      <c r="F1358" s="57">
        <f>+ROUND(E1358+Q$1358,-2)</f>
        <v>0</v>
      </c>
      <c r="G1358" s="57">
        <f>+ROUND(F1358+Q$1358,-2)</f>
        <v>0</v>
      </c>
      <c r="H1358" s="57">
        <f>+ROUND(G1358+Q$1358,-2)</f>
        <v>0</v>
      </c>
      <c r="I1358" s="57">
        <f>+ROUND(H1358+Q$1358,-2)</f>
        <v>0</v>
      </c>
      <c r="J1358" s="57">
        <f>+ROUND(I1358+Q$1358,-2)</f>
        <v>0</v>
      </c>
      <c r="K1358" s="57">
        <f>+ROUND(J1358+Q$1358,-2)</f>
        <v>0</v>
      </c>
      <c r="L1358" s="57">
        <f>+ROUND(K1358+Q$1358,-2)</f>
        <v>0</v>
      </c>
      <c r="M1358" s="57">
        <f>+ROUND(L1358+Q$1358,-2)</f>
        <v>0</v>
      </c>
      <c r="N1358" s="57">
        <f>+ROUND(M1358+Q$1358,-2)</f>
        <v>0</v>
      </c>
      <c r="O1358" s="63">
        <v>0</v>
      </c>
      <c r="P1358" s="164"/>
      <c r="Q1358" s="148">
        <f>+ROUND((O1358-E1358)/10,-2)</f>
        <v>0</v>
      </c>
      <c r="R1358" s="167"/>
      <c r="S1358" s="65">
        <f t="shared" si="363"/>
        <v>0</v>
      </c>
      <c r="T1358" s="134"/>
    </row>
    <row r="1359" ht="24.75" customHeight="1" outlineLevel="1" spans="1:20">
      <c r="A1359" s="19"/>
      <c r="B1359" s="20">
        <v>5752000</v>
      </c>
      <c r="C1359" s="71" t="s">
        <v>1196</v>
      </c>
      <c r="D1359" s="57">
        <f t="shared" ref="D1359:O1359" si="364">+SUM(D1360:D1391)</f>
        <v>172905.576</v>
      </c>
      <c r="E1359" s="57">
        <f t="shared" si="364"/>
        <v>415559.423</v>
      </c>
      <c r="F1359" s="57">
        <f t="shared" si="364"/>
        <v>714400</v>
      </c>
      <c r="G1359" s="57">
        <f t="shared" si="364"/>
        <v>1013300</v>
      </c>
      <c r="H1359" s="57">
        <f t="shared" si="364"/>
        <v>1312200</v>
      </c>
      <c r="I1359" s="57">
        <f t="shared" si="364"/>
        <v>1611100</v>
      </c>
      <c r="J1359" s="57">
        <f t="shared" si="364"/>
        <v>1910000</v>
      </c>
      <c r="K1359" s="57">
        <f t="shared" si="364"/>
        <v>2208900</v>
      </c>
      <c r="L1359" s="57">
        <f t="shared" si="364"/>
        <v>2507800</v>
      </c>
      <c r="M1359" s="57">
        <f t="shared" si="364"/>
        <v>2806700</v>
      </c>
      <c r="N1359" s="57">
        <f t="shared" si="364"/>
        <v>3105600</v>
      </c>
      <c r="O1359" s="63">
        <f t="shared" si="364"/>
        <v>3500600</v>
      </c>
      <c r="P1359" s="165"/>
      <c r="Q1359" s="148">
        <f>+E1359-D1359</f>
        <v>242653.847</v>
      </c>
      <c r="R1359" s="168"/>
      <c r="S1359" s="65">
        <f t="shared" si="363"/>
        <v>0</v>
      </c>
      <c r="T1359" s="134"/>
    </row>
    <row r="1360" ht="24.75" customHeight="1" outlineLevel="1" spans="1:20">
      <c r="A1360" s="19">
        <v>56001</v>
      </c>
      <c r="B1360" s="20">
        <v>5752011</v>
      </c>
      <c r="C1360" s="71" t="s">
        <v>1197</v>
      </c>
      <c r="D1360" s="57">
        <v>0</v>
      </c>
      <c r="E1360" s="57">
        <v>11656.092</v>
      </c>
      <c r="F1360" s="57">
        <f>+ROUND(E1360+Q$1360,-2)</f>
        <v>99300</v>
      </c>
      <c r="G1360" s="57">
        <f>+ROUND(F1360+Q$1360,-2)</f>
        <v>186900</v>
      </c>
      <c r="H1360" s="57">
        <f>+ROUND(G1360+Q$1360,-2)</f>
        <v>274500</v>
      </c>
      <c r="I1360" s="57">
        <f>+ROUND(H1360+Q$1360,-2)</f>
        <v>362100</v>
      </c>
      <c r="J1360" s="57">
        <f>+ROUND(I1360+Q$1360,-2)</f>
        <v>449700</v>
      </c>
      <c r="K1360" s="57">
        <f>+ROUND(J1360+Q$1360,-2)</f>
        <v>537300</v>
      </c>
      <c r="L1360" s="57">
        <f>+ROUND(K1360+Q$1360,-2)</f>
        <v>624900</v>
      </c>
      <c r="M1360" s="57">
        <f>+ROUND(L1360+Q$1360,-2)</f>
        <v>712500</v>
      </c>
      <c r="N1360" s="57">
        <f>+ROUND(M1360+Q$1360,-2)</f>
        <v>800100</v>
      </c>
      <c r="O1360" s="63">
        <v>975000</v>
      </c>
      <c r="P1360" s="164"/>
      <c r="Q1360" s="148">
        <f>+ROUND((O1360-E1360)/11,-2)</f>
        <v>87600</v>
      </c>
      <c r="R1360" s="167"/>
      <c r="S1360" s="65">
        <f t="shared" si="363"/>
        <v>0</v>
      </c>
      <c r="T1360" s="134"/>
    </row>
    <row r="1361" ht="24.75" customHeight="1" outlineLevel="1" spans="1:20">
      <c r="A1361" s="19">
        <v>56002</v>
      </c>
      <c r="B1361" s="20">
        <v>5752012</v>
      </c>
      <c r="C1361" s="71" t="s">
        <v>1198</v>
      </c>
      <c r="D1361" s="57">
        <v>0</v>
      </c>
      <c r="E1361" s="57">
        <v>0</v>
      </c>
      <c r="F1361" s="57">
        <f>+ROUND(E1361+Q$1361,-2)</f>
        <v>3000</v>
      </c>
      <c r="G1361" s="57">
        <f>+ROUND(F1361+Q$1361,-2)</f>
        <v>6000</v>
      </c>
      <c r="H1361" s="57">
        <f>+ROUND(G1361+Q$1361,-2)</f>
        <v>9000</v>
      </c>
      <c r="I1361" s="57">
        <f>+ROUND(H1361+Q$1361,-2)</f>
        <v>12000</v>
      </c>
      <c r="J1361" s="57">
        <f>+ROUND(I1361+Q$1361,-2)</f>
        <v>15000</v>
      </c>
      <c r="K1361" s="57">
        <f>+ROUND(J1361+Q$1361,-2)</f>
        <v>18000</v>
      </c>
      <c r="L1361" s="57">
        <f>+ROUND(K1361+Q$1361,-2)</f>
        <v>21000</v>
      </c>
      <c r="M1361" s="57">
        <f>+ROUND(L1361+Q$1361,-2)</f>
        <v>24000</v>
      </c>
      <c r="N1361" s="57">
        <f>+ROUND(M1361+Q$1361,-2)</f>
        <v>27000</v>
      </c>
      <c r="O1361" s="63">
        <v>32500</v>
      </c>
      <c r="P1361" s="164"/>
      <c r="Q1361" s="148">
        <f>+ROUND((O1361-E1361)/11,-2)</f>
        <v>3000</v>
      </c>
      <c r="R1361" s="167"/>
      <c r="S1361" s="65">
        <f t="shared" si="363"/>
        <v>0</v>
      </c>
      <c r="T1361" s="134"/>
    </row>
    <row r="1362" ht="24.75" customHeight="1" outlineLevel="1" spans="1:20">
      <c r="A1362" s="19">
        <v>56003</v>
      </c>
      <c r="B1362" s="20">
        <v>5752013</v>
      </c>
      <c r="C1362" s="71" t="s">
        <v>1199</v>
      </c>
      <c r="D1362" s="57">
        <v>0</v>
      </c>
      <c r="E1362" s="57">
        <v>0</v>
      </c>
      <c r="F1362" s="57">
        <f>+ROUND(E1362+Q$1362,-2)</f>
        <v>5900</v>
      </c>
      <c r="G1362" s="57">
        <f>+ROUND(F1362+Q$1362,-2)</f>
        <v>11800</v>
      </c>
      <c r="H1362" s="57">
        <f>+ROUND(G1362+Q$1362,-2)</f>
        <v>17700</v>
      </c>
      <c r="I1362" s="57">
        <f>+ROUND(H1362+Q$1362,-2)</f>
        <v>23600</v>
      </c>
      <c r="J1362" s="57">
        <f>+ROUND(I1362+Q$1362,-2)</f>
        <v>29500</v>
      </c>
      <c r="K1362" s="57">
        <f>+ROUND(J1362+Q$1362,-2)</f>
        <v>35400</v>
      </c>
      <c r="L1362" s="57">
        <f>+ROUND(K1362+Q$1362,-2)</f>
        <v>41300</v>
      </c>
      <c r="M1362" s="57">
        <f>+ROUND(L1362+Q$1362,-2)</f>
        <v>47200</v>
      </c>
      <c r="N1362" s="57">
        <f>+ROUND(M1362+Q$1362,-2)</f>
        <v>53100</v>
      </c>
      <c r="O1362" s="63">
        <v>65000</v>
      </c>
      <c r="P1362" s="164"/>
      <c r="Q1362" s="148">
        <f>+ROUND((O1362-E1362)/11,-2)</f>
        <v>5900</v>
      </c>
      <c r="R1362" s="167"/>
      <c r="S1362" s="65">
        <f t="shared" si="363"/>
        <v>0</v>
      </c>
      <c r="T1362" s="134"/>
    </row>
    <row r="1363" ht="24.75" customHeight="1" outlineLevel="1" spans="1:20">
      <c r="A1363" s="19">
        <v>56004</v>
      </c>
      <c r="B1363" s="20">
        <v>5752014</v>
      </c>
      <c r="C1363" s="71" t="s">
        <v>1200</v>
      </c>
      <c r="D1363" s="57">
        <v>4759.091</v>
      </c>
      <c r="E1363" s="57">
        <v>29529.571</v>
      </c>
      <c r="F1363" s="57">
        <f>+ROUND(E1363+Q$1363,-2)</f>
        <v>44500</v>
      </c>
      <c r="G1363" s="57">
        <f>+ROUND(F1363+Q$1363,-2)</f>
        <v>59500</v>
      </c>
      <c r="H1363" s="57">
        <f>+ROUND(G1363+Q$1363,-2)</f>
        <v>74500</v>
      </c>
      <c r="I1363" s="57">
        <f>+ROUND(H1363+Q$1363,-2)</f>
        <v>89500</v>
      </c>
      <c r="J1363" s="57">
        <f>+ROUND(I1363+Q$1363,-2)</f>
        <v>104500</v>
      </c>
      <c r="K1363" s="57">
        <f>+ROUND(J1363+Q$1363,-2)</f>
        <v>119500</v>
      </c>
      <c r="L1363" s="57">
        <f>+ROUND(K1363+Q$1363,-2)</f>
        <v>134500</v>
      </c>
      <c r="M1363" s="57">
        <f>+ROUND(L1363+Q$1363,-2)</f>
        <v>149500</v>
      </c>
      <c r="N1363" s="57">
        <f>+ROUND(M1363+Q$1363,-2)</f>
        <v>164500</v>
      </c>
      <c r="O1363" s="63">
        <v>180000</v>
      </c>
      <c r="P1363" s="164"/>
      <c r="Q1363" s="148">
        <f>+ROUND((O1363-E1363)/10,-2)</f>
        <v>15000</v>
      </c>
      <c r="R1363" s="167"/>
      <c r="S1363" s="65">
        <f t="shared" si="363"/>
        <v>0</v>
      </c>
      <c r="T1363" s="134"/>
    </row>
    <row r="1364" ht="24.75" customHeight="1" outlineLevel="1" spans="1:20">
      <c r="A1364" s="19">
        <v>56005</v>
      </c>
      <c r="B1364" s="20">
        <v>5752015</v>
      </c>
      <c r="C1364" s="71" t="s">
        <v>1201</v>
      </c>
      <c r="D1364" s="57">
        <v>25442</v>
      </c>
      <c r="E1364" s="57">
        <v>46328.5</v>
      </c>
      <c r="F1364" s="57">
        <f>+ROUND(E1364+Q$1364,-2)</f>
        <v>77700</v>
      </c>
      <c r="G1364" s="57">
        <f>+ROUND(F1364+Q$1364,-2)</f>
        <v>109100</v>
      </c>
      <c r="H1364" s="57">
        <f>+ROUND(G1364+Q$1364,-2)</f>
        <v>140500</v>
      </c>
      <c r="I1364" s="57">
        <f>+ROUND(H1364+Q$1364,-2)</f>
        <v>171900</v>
      </c>
      <c r="J1364" s="57">
        <f>+ROUND(I1364+Q$1364,-2)</f>
        <v>203300</v>
      </c>
      <c r="K1364" s="57">
        <f>+ROUND(J1364+Q$1364,-2)</f>
        <v>234700</v>
      </c>
      <c r="L1364" s="57">
        <f>+ROUND(K1364+Q$1364,-2)</f>
        <v>266100</v>
      </c>
      <c r="M1364" s="57">
        <f>+ROUND(L1364+Q$1364,-2)</f>
        <v>297500</v>
      </c>
      <c r="N1364" s="57">
        <f>+ROUND(M1364+Q$1364,-2)</f>
        <v>328900</v>
      </c>
      <c r="O1364" s="63">
        <v>360000</v>
      </c>
      <c r="P1364" s="164"/>
      <c r="Q1364" s="148">
        <f>+ROUND((O1364-E1364)/10,-2)</f>
        <v>31400</v>
      </c>
      <c r="R1364" s="167"/>
      <c r="S1364" s="65">
        <f t="shared" si="363"/>
        <v>0</v>
      </c>
      <c r="T1364" s="134"/>
    </row>
    <row r="1365" ht="24.75" customHeight="1" outlineLevel="1" spans="1:20">
      <c r="A1365" s="19">
        <v>56021</v>
      </c>
      <c r="B1365" s="20">
        <v>5752016</v>
      </c>
      <c r="C1365" s="71" t="s">
        <v>1202</v>
      </c>
      <c r="D1365" s="57">
        <v>0</v>
      </c>
      <c r="E1365" s="57">
        <v>0</v>
      </c>
      <c r="F1365" s="57">
        <v>0</v>
      </c>
      <c r="G1365" s="57">
        <v>0</v>
      </c>
      <c r="H1365" s="57">
        <v>0</v>
      </c>
      <c r="I1365" s="57">
        <v>0</v>
      </c>
      <c r="J1365" s="57">
        <v>0</v>
      </c>
      <c r="K1365" s="57">
        <v>0</v>
      </c>
      <c r="L1365" s="57">
        <v>0</v>
      </c>
      <c r="M1365" s="57">
        <v>0</v>
      </c>
      <c r="N1365" s="57">
        <v>0</v>
      </c>
      <c r="O1365" s="63">
        <v>0</v>
      </c>
      <c r="P1365" s="164"/>
      <c r="Q1365" s="148">
        <f>+E1365-D1365</f>
        <v>0</v>
      </c>
      <c r="R1365" s="168"/>
      <c r="S1365" s="65">
        <f t="shared" si="363"/>
        <v>0</v>
      </c>
      <c r="T1365" s="134"/>
    </row>
    <row r="1366" ht="24.75" customHeight="1" outlineLevel="1" spans="1:20">
      <c r="A1366" s="19">
        <v>56006</v>
      </c>
      <c r="B1366" s="20">
        <v>5752017</v>
      </c>
      <c r="C1366" s="71" t="s">
        <v>1203</v>
      </c>
      <c r="D1366" s="57">
        <v>19584.8</v>
      </c>
      <c r="E1366" s="57">
        <v>56238.8</v>
      </c>
      <c r="F1366" s="57">
        <f>+ROUND(E1366+Q$1366,-2)</f>
        <v>86600</v>
      </c>
      <c r="G1366" s="57">
        <f>+ROUND(F1366+Q$1366,-2)</f>
        <v>117000</v>
      </c>
      <c r="H1366" s="57">
        <f>+ROUND(G1366+Q$1366,-2)</f>
        <v>147400</v>
      </c>
      <c r="I1366" s="57">
        <f>+ROUND(H1366+Q$1366,-2)</f>
        <v>177800</v>
      </c>
      <c r="J1366" s="57">
        <f>+ROUND(I1366+Q$1366,-2)</f>
        <v>208200</v>
      </c>
      <c r="K1366" s="57">
        <f>+ROUND(J1366+Q$1366,-2)</f>
        <v>238600</v>
      </c>
      <c r="L1366" s="57">
        <f>+ROUND(K1366+Q$1366,-2)</f>
        <v>269000</v>
      </c>
      <c r="M1366" s="57">
        <f>+ROUND(L1366+Q$1366,-2)</f>
        <v>299400</v>
      </c>
      <c r="N1366" s="57">
        <f>+ROUND(M1366+Q$1366,-2)</f>
        <v>329800</v>
      </c>
      <c r="O1366" s="63">
        <v>360000</v>
      </c>
      <c r="P1366" s="164"/>
      <c r="Q1366" s="148">
        <f>+ROUND((O1366-E1366)/10,-2)</f>
        <v>30400</v>
      </c>
      <c r="R1366" s="167"/>
      <c r="S1366" s="65">
        <f t="shared" si="363"/>
        <v>0</v>
      </c>
      <c r="T1366" s="134"/>
    </row>
    <row r="1367" ht="24.75" customHeight="1" outlineLevel="1" spans="1:20">
      <c r="A1367" s="19">
        <v>56022</v>
      </c>
      <c r="B1367" s="20">
        <v>5752018</v>
      </c>
      <c r="C1367" s="71" t="s">
        <v>1204</v>
      </c>
      <c r="D1367" s="57">
        <v>0</v>
      </c>
      <c r="E1367" s="57">
        <v>0</v>
      </c>
      <c r="F1367" s="57">
        <v>0</v>
      </c>
      <c r="G1367" s="57">
        <v>0</v>
      </c>
      <c r="H1367" s="57">
        <v>0</v>
      </c>
      <c r="I1367" s="57">
        <v>0</v>
      </c>
      <c r="J1367" s="57">
        <v>0</v>
      </c>
      <c r="K1367" s="57">
        <v>0</v>
      </c>
      <c r="L1367" s="57">
        <v>0</v>
      </c>
      <c r="M1367" s="57">
        <v>0</v>
      </c>
      <c r="N1367" s="57">
        <v>0</v>
      </c>
      <c r="O1367" s="63">
        <v>0</v>
      </c>
      <c r="P1367" s="164"/>
      <c r="Q1367" s="148">
        <f>+E1367-D1367</f>
        <v>0</v>
      </c>
      <c r="R1367" s="168"/>
      <c r="S1367" s="65">
        <f t="shared" si="363"/>
        <v>0</v>
      </c>
      <c r="T1367" s="134"/>
    </row>
    <row r="1368" ht="24.75" customHeight="1" outlineLevel="1" spans="1:20">
      <c r="A1368" s="19">
        <v>56026</v>
      </c>
      <c r="B1368" s="20">
        <v>5752019</v>
      </c>
      <c r="C1368" s="71" t="s">
        <v>1205</v>
      </c>
      <c r="D1368" s="57">
        <v>0</v>
      </c>
      <c r="E1368" s="57">
        <v>0</v>
      </c>
      <c r="F1368" s="57">
        <f>+ROUND(E1368+Q$1368,-2)</f>
        <v>0</v>
      </c>
      <c r="G1368" s="57">
        <f>+ROUND(F1368+Q$1368,-2)</f>
        <v>0</v>
      </c>
      <c r="H1368" s="57">
        <f>+ROUND(G1368+Q$1368,-2)</f>
        <v>0</v>
      </c>
      <c r="I1368" s="57">
        <f>+ROUND(H1368+Q$1368,-2)</f>
        <v>0</v>
      </c>
      <c r="J1368" s="57">
        <f>+ROUND(I1368+Q$1368,-2)</f>
        <v>0</v>
      </c>
      <c r="K1368" s="57">
        <f>+ROUND(J1368+Q$1368,-2)</f>
        <v>0</v>
      </c>
      <c r="L1368" s="57">
        <f>+ROUND(K1368+Q$1368,-2)</f>
        <v>0</v>
      </c>
      <c r="M1368" s="57">
        <f>+ROUND(L1368+Q$1368,-2)</f>
        <v>0</v>
      </c>
      <c r="N1368" s="57">
        <f>+ROUND(M1368+Q$1368,-2)</f>
        <v>0</v>
      </c>
      <c r="O1368" s="63">
        <v>0</v>
      </c>
      <c r="P1368" s="164"/>
      <c r="Q1368" s="148">
        <f>+E1368-D1368</f>
        <v>0</v>
      </c>
      <c r="R1368" s="168"/>
      <c r="S1368" s="65">
        <f t="shared" si="363"/>
        <v>0</v>
      </c>
      <c r="T1368" s="134"/>
    </row>
    <row r="1369" ht="24.75" customHeight="1" outlineLevel="1" spans="1:20">
      <c r="A1369" s="19">
        <v>56007</v>
      </c>
      <c r="B1369" s="20">
        <v>5752020</v>
      </c>
      <c r="C1369" s="71" t="s">
        <v>1206</v>
      </c>
      <c r="D1369" s="57">
        <v>424</v>
      </c>
      <c r="E1369" s="57">
        <v>848</v>
      </c>
      <c r="F1369" s="57">
        <f>+ROUND(E1369+Q$1369,-2)</f>
        <v>1300</v>
      </c>
      <c r="G1369" s="57">
        <f>+ROUND(F1369+Q$1369,-2)</f>
        <v>1800</v>
      </c>
      <c r="H1369" s="57">
        <f>+ROUND(G1369+Q$1369,-2)</f>
        <v>2300</v>
      </c>
      <c r="I1369" s="57">
        <f>+ROUND(H1369+Q$1369,-2)</f>
        <v>2800</v>
      </c>
      <c r="J1369" s="57">
        <f>+ROUND(I1369+Q$1369,-2)</f>
        <v>3300</v>
      </c>
      <c r="K1369" s="57">
        <f>+ROUND(J1369+Q$1369,-2)</f>
        <v>3800</v>
      </c>
      <c r="L1369" s="57">
        <f>+ROUND(K1369+Q$1369,-2)</f>
        <v>4300</v>
      </c>
      <c r="M1369" s="57">
        <f>+ROUND(L1369+Q$1369,-2)</f>
        <v>4800</v>
      </c>
      <c r="N1369" s="57">
        <f>+ROUND(M1369+Q$1369,-2)</f>
        <v>5300</v>
      </c>
      <c r="O1369" s="63">
        <v>6000</v>
      </c>
      <c r="P1369" s="164"/>
      <c r="Q1369" s="148">
        <f>+ROUND((O1369-E1369)/10,-2)</f>
        <v>500</v>
      </c>
      <c r="R1369" s="167"/>
      <c r="S1369" s="65">
        <f t="shared" si="363"/>
        <v>0</v>
      </c>
      <c r="T1369" s="134"/>
    </row>
    <row r="1370" ht="24.75" customHeight="1" outlineLevel="1" spans="1:20">
      <c r="A1370" s="19">
        <v>56025</v>
      </c>
      <c r="B1370" s="20">
        <v>5752021</v>
      </c>
      <c r="C1370" s="71" t="s">
        <v>1207</v>
      </c>
      <c r="D1370" s="57">
        <v>86244.05</v>
      </c>
      <c r="E1370" s="57">
        <v>177291.3</v>
      </c>
      <c r="F1370" s="57">
        <f>+ROUND(E1370+Q$1370,-2)</f>
        <v>249600</v>
      </c>
      <c r="G1370" s="57">
        <f>+ROUND(F1370+Q$1370,-2)</f>
        <v>321900</v>
      </c>
      <c r="H1370" s="57">
        <f>+ROUND(G1370+Q$1370,-2)</f>
        <v>394200</v>
      </c>
      <c r="I1370" s="57">
        <f>+ROUND(H1370+Q$1370,-2)</f>
        <v>466500</v>
      </c>
      <c r="J1370" s="57">
        <f>+ROUND(I1370+Q$1370,-2)</f>
        <v>538800</v>
      </c>
      <c r="K1370" s="57">
        <f>+ROUND(J1370+Q$1370,-2)</f>
        <v>611100</v>
      </c>
      <c r="L1370" s="57">
        <f>+ROUND(K1370+Q$1370,-2)</f>
        <v>683400</v>
      </c>
      <c r="M1370" s="57">
        <f>+ROUND(L1370+Q$1370,-2)</f>
        <v>755700</v>
      </c>
      <c r="N1370" s="57">
        <f>+ROUND(M1370+Q$1370,-2)</f>
        <v>828000</v>
      </c>
      <c r="O1370" s="63">
        <v>900000</v>
      </c>
      <c r="P1370" s="164"/>
      <c r="Q1370" s="148">
        <f>+ROUND((O1370-E1370)/10,-2)</f>
        <v>72300</v>
      </c>
      <c r="R1370" s="167"/>
      <c r="S1370" s="65">
        <f t="shared" si="363"/>
        <v>0</v>
      </c>
      <c r="T1370" s="134"/>
    </row>
    <row r="1371" ht="24.75" customHeight="1" outlineLevel="1" spans="1:20">
      <c r="A1371" s="19">
        <v>56008</v>
      </c>
      <c r="B1371" s="20">
        <v>5752022</v>
      </c>
      <c r="C1371" s="71" t="s">
        <v>1208</v>
      </c>
      <c r="D1371" s="57">
        <v>6716.9</v>
      </c>
      <c r="E1371" s="57">
        <v>26639.55</v>
      </c>
      <c r="F1371" s="57">
        <f>+ROUND(E1371+Q$1371,-2)</f>
        <v>35900</v>
      </c>
      <c r="G1371" s="57">
        <f>+ROUND(F1371+Q$1371,-2)</f>
        <v>45200</v>
      </c>
      <c r="H1371" s="57">
        <f>+ROUND(G1371+Q$1371,-2)</f>
        <v>54500</v>
      </c>
      <c r="I1371" s="57">
        <f>+ROUND(H1371+Q$1371,-2)</f>
        <v>63800</v>
      </c>
      <c r="J1371" s="57">
        <f>+ROUND(I1371+Q$1371,-2)</f>
        <v>73100</v>
      </c>
      <c r="K1371" s="57">
        <f>+ROUND(J1371+Q$1371,-2)</f>
        <v>82400</v>
      </c>
      <c r="L1371" s="57">
        <f>+ROUND(K1371+Q$1371,-2)</f>
        <v>91700</v>
      </c>
      <c r="M1371" s="57">
        <f>+ROUND(L1371+Q$1371,-2)</f>
        <v>101000</v>
      </c>
      <c r="N1371" s="57">
        <f>+ROUND(M1371+Q$1371,-2)</f>
        <v>110300</v>
      </c>
      <c r="O1371" s="63">
        <v>120000</v>
      </c>
      <c r="P1371" s="164"/>
      <c r="Q1371" s="148">
        <f>+ROUND((O1371-E1371)/10,-2)</f>
        <v>9300</v>
      </c>
      <c r="R1371" s="167"/>
      <c r="S1371" s="65">
        <f t="shared" si="363"/>
        <v>0</v>
      </c>
      <c r="T1371" s="134"/>
    </row>
    <row r="1372" ht="24.75" customHeight="1" outlineLevel="1" spans="1:20">
      <c r="A1372" s="19">
        <v>56023</v>
      </c>
      <c r="B1372" s="20">
        <v>5752023</v>
      </c>
      <c r="C1372" s="71" t="s">
        <v>1209</v>
      </c>
      <c r="D1372" s="57">
        <v>0</v>
      </c>
      <c r="E1372" s="57">
        <v>0</v>
      </c>
      <c r="F1372" s="57">
        <v>0</v>
      </c>
      <c r="G1372" s="57">
        <v>0</v>
      </c>
      <c r="H1372" s="57">
        <v>0</v>
      </c>
      <c r="I1372" s="57">
        <v>0</v>
      </c>
      <c r="J1372" s="57">
        <v>0</v>
      </c>
      <c r="K1372" s="57">
        <v>0</v>
      </c>
      <c r="L1372" s="57">
        <v>0</v>
      </c>
      <c r="M1372" s="57">
        <v>0</v>
      </c>
      <c r="N1372" s="57">
        <v>0</v>
      </c>
      <c r="O1372" s="63">
        <v>0</v>
      </c>
      <c r="P1372" s="164"/>
      <c r="Q1372" s="148">
        <f>+E1372-D1372</f>
        <v>0</v>
      </c>
      <c r="R1372" s="168"/>
      <c r="S1372" s="65">
        <f t="shared" si="363"/>
        <v>0</v>
      </c>
      <c r="T1372" s="134"/>
    </row>
    <row r="1373" ht="24.75" customHeight="1" outlineLevel="1" spans="1:20">
      <c r="A1373" s="19">
        <v>56009</v>
      </c>
      <c r="B1373" s="20">
        <v>5752024</v>
      </c>
      <c r="C1373" s="71" t="s">
        <v>1210</v>
      </c>
      <c r="D1373" s="57">
        <v>15186.275</v>
      </c>
      <c r="E1373" s="57">
        <v>39065.575</v>
      </c>
      <c r="F1373" s="57">
        <f>+ROUND(E1373+Q$1373,-2)</f>
        <v>59200</v>
      </c>
      <c r="G1373" s="57">
        <f>+ROUND(F1373+Q$1373,-2)</f>
        <v>79300</v>
      </c>
      <c r="H1373" s="57">
        <f>+ROUND(G1373+Q$1373,-2)</f>
        <v>99400</v>
      </c>
      <c r="I1373" s="57">
        <f>+ROUND(H1373+Q$1373,-2)</f>
        <v>119500</v>
      </c>
      <c r="J1373" s="57">
        <f>+ROUND(I1373+Q$1373,-2)</f>
        <v>139600</v>
      </c>
      <c r="K1373" s="57">
        <f>+ROUND(J1373+Q$1373,-2)</f>
        <v>159700</v>
      </c>
      <c r="L1373" s="57">
        <f>+ROUND(K1373+Q$1373,-2)</f>
        <v>179800</v>
      </c>
      <c r="M1373" s="57">
        <f>+ROUND(L1373+Q$1373,-2)</f>
        <v>199900</v>
      </c>
      <c r="N1373" s="57">
        <f>+ROUND(M1373+Q$1373,-2)</f>
        <v>220000</v>
      </c>
      <c r="O1373" s="63">
        <v>240000</v>
      </c>
      <c r="P1373" s="164"/>
      <c r="Q1373" s="148">
        <f>+ROUND((O1373-E1373)/10,-2)</f>
        <v>20100</v>
      </c>
      <c r="R1373" s="167"/>
      <c r="S1373" s="65">
        <f t="shared" si="363"/>
        <v>0</v>
      </c>
      <c r="T1373" s="134"/>
    </row>
    <row r="1374" ht="24.75" customHeight="1" outlineLevel="1" spans="1:20">
      <c r="A1374" s="19">
        <v>56024</v>
      </c>
      <c r="B1374" s="20">
        <v>5752025</v>
      </c>
      <c r="C1374" s="71" t="s">
        <v>1211</v>
      </c>
      <c r="D1374" s="57">
        <v>0</v>
      </c>
      <c r="E1374" s="57">
        <v>0</v>
      </c>
      <c r="F1374" s="57">
        <v>0</v>
      </c>
      <c r="G1374" s="57">
        <v>0</v>
      </c>
      <c r="H1374" s="57">
        <v>0</v>
      </c>
      <c r="I1374" s="57">
        <v>0</v>
      </c>
      <c r="J1374" s="57">
        <v>0</v>
      </c>
      <c r="K1374" s="57">
        <v>0</v>
      </c>
      <c r="L1374" s="57">
        <v>0</v>
      </c>
      <c r="M1374" s="57">
        <v>0</v>
      </c>
      <c r="N1374" s="57">
        <v>0</v>
      </c>
      <c r="O1374" s="63">
        <v>0</v>
      </c>
      <c r="P1374" s="164"/>
      <c r="Q1374" s="148">
        <f>+E1374-D1374</f>
        <v>0</v>
      </c>
      <c r="R1374" s="168"/>
      <c r="S1374" s="65">
        <f t="shared" si="363"/>
        <v>0</v>
      </c>
      <c r="T1374" s="134"/>
    </row>
    <row r="1375" ht="24.75" customHeight="1" outlineLevel="1" spans="1:20">
      <c r="A1375" s="19">
        <v>56010</v>
      </c>
      <c r="B1375" s="20">
        <v>5752026</v>
      </c>
      <c r="C1375" s="71" t="s">
        <v>1212</v>
      </c>
      <c r="D1375" s="57">
        <v>10280</v>
      </c>
      <c r="E1375" s="57">
        <v>20000</v>
      </c>
      <c r="F1375" s="57">
        <f>+ROUND(E1375+Q$1375,-2)</f>
        <v>36000</v>
      </c>
      <c r="G1375" s="57">
        <f>+ROUND(F1375+Q$1375,-2)</f>
        <v>52000</v>
      </c>
      <c r="H1375" s="57">
        <f>+ROUND(G1375+Q$1375,-2)</f>
        <v>68000</v>
      </c>
      <c r="I1375" s="57">
        <f>+ROUND(H1375+Q$1375,-2)</f>
        <v>84000</v>
      </c>
      <c r="J1375" s="57">
        <f>+ROUND(I1375+Q$1375,-2)</f>
        <v>100000</v>
      </c>
      <c r="K1375" s="57">
        <f>+ROUND(J1375+Q$1375,-2)</f>
        <v>116000</v>
      </c>
      <c r="L1375" s="57">
        <f>+ROUND(K1375+Q$1375,-2)</f>
        <v>132000</v>
      </c>
      <c r="M1375" s="57">
        <f>+ROUND(L1375+Q$1375,-2)</f>
        <v>148000</v>
      </c>
      <c r="N1375" s="57">
        <f>+ROUND(M1375+Q$1375,-2)</f>
        <v>164000</v>
      </c>
      <c r="O1375" s="63">
        <v>180000</v>
      </c>
      <c r="P1375" s="164"/>
      <c r="Q1375" s="148">
        <f>+ROUND((O1375-E1375)/10,-2)</f>
        <v>16000</v>
      </c>
      <c r="R1375" s="167"/>
      <c r="S1375" s="65">
        <f t="shared" si="363"/>
        <v>0</v>
      </c>
      <c r="T1375" s="134"/>
    </row>
    <row r="1376" ht="24.75" customHeight="1" outlineLevel="1" spans="1:20">
      <c r="A1376" s="19">
        <v>56020</v>
      </c>
      <c r="B1376" s="20">
        <v>5752027</v>
      </c>
      <c r="C1376" s="71" t="s">
        <v>1213</v>
      </c>
      <c r="D1376" s="57">
        <v>0</v>
      </c>
      <c r="E1376" s="57">
        <v>0</v>
      </c>
      <c r="F1376" s="57">
        <v>0</v>
      </c>
      <c r="G1376" s="57">
        <v>0</v>
      </c>
      <c r="H1376" s="57">
        <v>0</v>
      </c>
      <c r="I1376" s="57">
        <v>0</v>
      </c>
      <c r="J1376" s="57">
        <v>0</v>
      </c>
      <c r="K1376" s="57">
        <v>0</v>
      </c>
      <c r="L1376" s="57">
        <v>0</v>
      </c>
      <c r="M1376" s="57">
        <v>0</v>
      </c>
      <c r="N1376" s="57">
        <v>0</v>
      </c>
      <c r="O1376" s="63">
        <v>0</v>
      </c>
      <c r="P1376" s="164"/>
      <c r="Q1376" s="148">
        <f>+E1376-D1376</f>
        <v>0</v>
      </c>
      <c r="R1376" s="168"/>
      <c r="S1376" s="65">
        <f t="shared" si="363"/>
        <v>0</v>
      </c>
      <c r="T1376" s="134"/>
    </row>
    <row r="1377" ht="24.75" customHeight="1" outlineLevel="1" spans="1:20">
      <c r="A1377" s="19">
        <v>56011</v>
      </c>
      <c r="B1377" s="20">
        <v>5752028</v>
      </c>
      <c r="C1377" s="71" t="s">
        <v>1214</v>
      </c>
      <c r="D1377" s="57">
        <v>0</v>
      </c>
      <c r="E1377" s="57">
        <v>0</v>
      </c>
      <c r="F1377" s="57">
        <v>0</v>
      </c>
      <c r="G1377" s="57">
        <v>0</v>
      </c>
      <c r="H1377" s="57">
        <v>0</v>
      </c>
      <c r="I1377" s="57">
        <v>0</v>
      </c>
      <c r="J1377" s="57">
        <v>0</v>
      </c>
      <c r="K1377" s="57">
        <v>0</v>
      </c>
      <c r="L1377" s="57">
        <v>0</v>
      </c>
      <c r="M1377" s="57">
        <v>0</v>
      </c>
      <c r="N1377" s="57">
        <v>0</v>
      </c>
      <c r="O1377" s="63">
        <v>0</v>
      </c>
      <c r="P1377" s="164"/>
      <c r="Q1377" s="148">
        <f>+E1377-D1377</f>
        <v>0</v>
      </c>
      <c r="R1377" s="168"/>
      <c r="S1377" s="65">
        <f t="shared" si="363"/>
        <v>0</v>
      </c>
      <c r="T1377" s="134"/>
    </row>
    <row r="1378" ht="24.75" customHeight="1" outlineLevel="1" spans="1:20">
      <c r="A1378" s="19">
        <v>56012</v>
      </c>
      <c r="B1378" s="20">
        <v>5752029</v>
      </c>
      <c r="C1378" s="71" t="s">
        <v>1215</v>
      </c>
      <c r="D1378" s="57">
        <v>0</v>
      </c>
      <c r="E1378" s="57">
        <v>0</v>
      </c>
      <c r="F1378" s="57">
        <v>0</v>
      </c>
      <c r="G1378" s="57">
        <v>0</v>
      </c>
      <c r="H1378" s="57">
        <v>0</v>
      </c>
      <c r="I1378" s="57">
        <v>0</v>
      </c>
      <c r="J1378" s="57">
        <v>0</v>
      </c>
      <c r="K1378" s="57">
        <v>0</v>
      </c>
      <c r="L1378" s="57">
        <v>0</v>
      </c>
      <c r="M1378" s="57">
        <v>0</v>
      </c>
      <c r="N1378" s="57">
        <v>0</v>
      </c>
      <c r="O1378" s="63">
        <v>0</v>
      </c>
      <c r="P1378" s="164"/>
      <c r="Q1378" s="148">
        <f>+E1378-D1378</f>
        <v>0</v>
      </c>
      <c r="R1378" s="168"/>
      <c r="S1378" s="65">
        <f t="shared" si="363"/>
        <v>0</v>
      </c>
      <c r="T1378" s="134"/>
    </row>
    <row r="1379" ht="24.75" customHeight="1" outlineLevel="1" spans="1:20">
      <c r="A1379" s="19">
        <v>56028</v>
      </c>
      <c r="B1379" s="20">
        <v>5752039</v>
      </c>
      <c r="C1379" s="71" t="s">
        <v>1216</v>
      </c>
      <c r="D1379" s="57">
        <v>1296</v>
      </c>
      <c r="E1379" s="57">
        <v>1821</v>
      </c>
      <c r="F1379" s="57">
        <f>+ROUND(E1379+Q$1379,-2)</f>
        <v>4600</v>
      </c>
      <c r="G1379" s="57">
        <f>+ROUND(F1379+Q$1379,-2)</f>
        <v>7400</v>
      </c>
      <c r="H1379" s="57">
        <f>+ROUND(G1379+Q$1379,-2)</f>
        <v>10200</v>
      </c>
      <c r="I1379" s="57">
        <f>+ROUND(H1379+Q$1379,-2)</f>
        <v>13000</v>
      </c>
      <c r="J1379" s="57">
        <f>+ROUND(I1379+Q$1379,-2)</f>
        <v>15800</v>
      </c>
      <c r="K1379" s="57">
        <f>+ROUND(J1379+Q$1379,-2)</f>
        <v>18600</v>
      </c>
      <c r="L1379" s="57">
        <f>+ROUND(K1379+Q$1379,-2)</f>
        <v>21400</v>
      </c>
      <c r="M1379" s="57">
        <f>+ROUND(L1379+Q$1379,-2)</f>
        <v>24200</v>
      </c>
      <c r="N1379" s="57">
        <f>+ROUND(M1379+Q$1379,-2)</f>
        <v>27000</v>
      </c>
      <c r="O1379" s="63">
        <v>30000</v>
      </c>
      <c r="P1379" s="164"/>
      <c r="Q1379" s="148">
        <f>+ROUND((O1379-E1379)/10,-2)</f>
        <v>2800</v>
      </c>
      <c r="R1379" s="167"/>
      <c r="S1379" s="65">
        <f t="shared" si="363"/>
        <v>0</v>
      </c>
      <c r="T1379" s="134"/>
    </row>
    <row r="1380" ht="24.75" customHeight="1" outlineLevel="1" spans="1:20">
      <c r="A1380" s="19">
        <v>56029</v>
      </c>
      <c r="B1380" s="20">
        <v>5752040</v>
      </c>
      <c r="C1380" s="71" t="s">
        <v>1217</v>
      </c>
      <c r="D1380" s="57">
        <v>0</v>
      </c>
      <c r="E1380" s="57">
        <v>0</v>
      </c>
      <c r="F1380" s="57">
        <v>0</v>
      </c>
      <c r="G1380" s="57">
        <v>0</v>
      </c>
      <c r="H1380" s="57">
        <v>0</v>
      </c>
      <c r="I1380" s="57">
        <v>0</v>
      </c>
      <c r="J1380" s="57">
        <v>0</v>
      </c>
      <c r="K1380" s="57">
        <v>0</v>
      </c>
      <c r="L1380" s="57">
        <v>0</v>
      </c>
      <c r="M1380" s="57">
        <v>0</v>
      </c>
      <c r="N1380" s="57">
        <v>0</v>
      </c>
      <c r="O1380" s="63">
        <v>0</v>
      </c>
      <c r="P1380" s="164"/>
      <c r="Q1380" s="148">
        <f>+E1380-D1380</f>
        <v>0</v>
      </c>
      <c r="R1380" s="168"/>
      <c r="S1380" s="65">
        <f t="shared" si="363"/>
        <v>0</v>
      </c>
      <c r="T1380" s="134"/>
    </row>
    <row r="1381" ht="24.75" customHeight="1" outlineLevel="1" spans="1:20">
      <c r="A1381" s="19">
        <v>56030</v>
      </c>
      <c r="B1381" s="20">
        <v>5752041</v>
      </c>
      <c r="C1381" s="71" t="s">
        <v>1218</v>
      </c>
      <c r="D1381" s="57">
        <v>0</v>
      </c>
      <c r="E1381" s="57">
        <v>0</v>
      </c>
      <c r="F1381" s="57">
        <v>0</v>
      </c>
      <c r="G1381" s="57">
        <v>0</v>
      </c>
      <c r="H1381" s="57">
        <v>0</v>
      </c>
      <c r="I1381" s="57">
        <v>0</v>
      </c>
      <c r="J1381" s="57">
        <v>0</v>
      </c>
      <c r="K1381" s="57">
        <v>0</v>
      </c>
      <c r="L1381" s="57">
        <v>0</v>
      </c>
      <c r="M1381" s="57">
        <v>0</v>
      </c>
      <c r="N1381" s="57">
        <v>0</v>
      </c>
      <c r="O1381" s="63">
        <v>0</v>
      </c>
      <c r="P1381" s="164"/>
      <c r="Q1381" s="148">
        <f>+E1381-D1381</f>
        <v>0</v>
      </c>
      <c r="R1381" s="168"/>
      <c r="S1381" s="65">
        <f t="shared" si="363"/>
        <v>0</v>
      </c>
      <c r="T1381" s="134"/>
    </row>
    <row r="1382" ht="24.75" customHeight="1" outlineLevel="1" spans="1:20">
      <c r="A1382" s="19" t="s">
        <v>1219</v>
      </c>
      <c r="B1382" s="20" t="s">
        <v>1220</v>
      </c>
      <c r="C1382" s="71" t="s">
        <v>1221</v>
      </c>
      <c r="D1382" s="57">
        <v>0</v>
      </c>
      <c r="E1382" s="57">
        <v>0</v>
      </c>
      <c r="F1382" s="57">
        <v>0</v>
      </c>
      <c r="G1382" s="57">
        <v>0</v>
      </c>
      <c r="H1382" s="57">
        <v>0</v>
      </c>
      <c r="I1382" s="57">
        <v>0</v>
      </c>
      <c r="J1382" s="57">
        <v>0</v>
      </c>
      <c r="K1382" s="57">
        <v>0</v>
      </c>
      <c r="L1382" s="57">
        <v>0</v>
      </c>
      <c r="M1382" s="57">
        <v>0</v>
      </c>
      <c r="N1382" s="57">
        <v>0</v>
      </c>
      <c r="O1382" s="63">
        <v>0</v>
      </c>
      <c r="P1382" s="164"/>
      <c r="Q1382" s="148">
        <f>+E1382-D1382</f>
        <v>0</v>
      </c>
      <c r="R1382" s="168"/>
      <c r="S1382" s="65">
        <f t="shared" si="363"/>
        <v>0</v>
      </c>
      <c r="T1382" s="134"/>
    </row>
    <row r="1383" ht="24.75" customHeight="1" outlineLevel="1" spans="1:20">
      <c r="A1383" s="19">
        <v>56013</v>
      </c>
      <c r="B1383" s="20">
        <v>5752030</v>
      </c>
      <c r="C1383" s="71" t="s">
        <v>1222</v>
      </c>
      <c r="D1383" s="57">
        <v>0</v>
      </c>
      <c r="E1383" s="57">
        <v>0</v>
      </c>
      <c r="F1383" s="57">
        <v>0</v>
      </c>
      <c r="G1383" s="57">
        <v>0</v>
      </c>
      <c r="H1383" s="57">
        <v>0</v>
      </c>
      <c r="I1383" s="57">
        <v>0</v>
      </c>
      <c r="J1383" s="57">
        <v>0</v>
      </c>
      <c r="K1383" s="57">
        <v>0</v>
      </c>
      <c r="L1383" s="57">
        <v>0</v>
      </c>
      <c r="M1383" s="57">
        <v>0</v>
      </c>
      <c r="N1383" s="57">
        <v>0</v>
      </c>
      <c r="O1383" s="63">
        <v>0</v>
      </c>
      <c r="P1383" s="164"/>
      <c r="Q1383" s="148">
        <f>+E1383-D1383</f>
        <v>0</v>
      </c>
      <c r="R1383" s="167"/>
      <c r="S1383" s="65">
        <f t="shared" si="363"/>
        <v>0</v>
      </c>
      <c r="T1383" s="134"/>
    </row>
    <row r="1384" ht="24.75" customHeight="1" outlineLevel="1" spans="1:20">
      <c r="A1384" s="19">
        <v>56014</v>
      </c>
      <c r="B1384" s="20">
        <v>5752031</v>
      </c>
      <c r="C1384" s="71" t="s">
        <v>1223</v>
      </c>
      <c r="D1384" s="57">
        <v>0</v>
      </c>
      <c r="E1384" s="57">
        <v>0</v>
      </c>
      <c r="F1384" s="57">
        <v>0</v>
      </c>
      <c r="G1384" s="57">
        <v>0</v>
      </c>
      <c r="H1384" s="57">
        <v>0</v>
      </c>
      <c r="I1384" s="57">
        <v>0</v>
      </c>
      <c r="J1384" s="57">
        <v>0</v>
      </c>
      <c r="K1384" s="57">
        <v>0</v>
      </c>
      <c r="L1384" s="57">
        <v>0</v>
      </c>
      <c r="M1384" s="57">
        <v>0</v>
      </c>
      <c r="N1384" s="57">
        <v>0</v>
      </c>
      <c r="O1384" s="63">
        <v>0</v>
      </c>
      <c r="P1384" s="164"/>
      <c r="Q1384" s="148">
        <f>+E1384-D1384</f>
        <v>0</v>
      </c>
      <c r="R1384" s="168"/>
      <c r="S1384" s="65">
        <f t="shared" si="363"/>
        <v>0</v>
      </c>
      <c r="T1384" s="134"/>
    </row>
    <row r="1385" ht="24.75" customHeight="1" outlineLevel="1" spans="1:20">
      <c r="A1385" s="19">
        <v>56015</v>
      </c>
      <c r="B1385" s="20">
        <v>5752032</v>
      </c>
      <c r="C1385" s="71" t="s">
        <v>1224</v>
      </c>
      <c r="D1385" s="57">
        <v>1650</v>
      </c>
      <c r="E1385" s="57">
        <v>3300</v>
      </c>
      <c r="F1385" s="57">
        <f>+ROUND(E1385+Q$1385,-2)</f>
        <v>5400</v>
      </c>
      <c r="G1385" s="57">
        <f>+ROUND(F1385+Q$1385,-2)</f>
        <v>7500</v>
      </c>
      <c r="H1385" s="57">
        <f>+ROUND(G1385+Q$1385,-2)</f>
        <v>9600</v>
      </c>
      <c r="I1385" s="57">
        <f>+ROUND(H1385+Q$1385,-2)</f>
        <v>11700</v>
      </c>
      <c r="J1385" s="57">
        <f>+ROUND(I1385+Q$1385,-2)</f>
        <v>13800</v>
      </c>
      <c r="K1385" s="57">
        <f>+ROUND(J1385+Q$1385,-2)</f>
        <v>15900</v>
      </c>
      <c r="L1385" s="57">
        <f>+ROUND(K1385+Q$1385,-2)</f>
        <v>18000</v>
      </c>
      <c r="M1385" s="57">
        <f>+ROUND(L1385+Q$1385,-2)</f>
        <v>20100</v>
      </c>
      <c r="N1385" s="57">
        <f>+ROUND(M1385+Q$1385,-2)</f>
        <v>22200</v>
      </c>
      <c r="O1385" s="63">
        <v>24000</v>
      </c>
      <c r="P1385" s="164"/>
      <c r="Q1385" s="148">
        <f>+ROUND((O1385-E1385)/10,-2)</f>
        <v>2100</v>
      </c>
      <c r="R1385" s="167"/>
      <c r="S1385" s="65">
        <f t="shared" si="363"/>
        <v>0</v>
      </c>
      <c r="T1385" s="134"/>
    </row>
    <row r="1386" ht="24.75" customHeight="1" outlineLevel="1" spans="1:20">
      <c r="A1386" s="19">
        <v>56016</v>
      </c>
      <c r="B1386" s="20">
        <v>5752033</v>
      </c>
      <c r="C1386" s="71" t="s">
        <v>1225</v>
      </c>
      <c r="D1386" s="57">
        <v>502.75</v>
      </c>
      <c r="E1386" s="57">
        <v>1005.5</v>
      </c>
      <c r="F1386" s="57">
        <f>+ROUND(E1386+Q$1386,-2)</f>
        <v>1800</v>
      </c>
      <c r="G1386" s="57">
        <f>+ROUND(F1386+Q$1386,-2)</f>
        <v>2600</v>
      </c>
      <c r="H1386" s="57">
        <f>+ROUND(G1386+Q$1386,-2)</f>
        <v>3400</v>
      </c>
      <c r="I1386" s="57">
        <f>+ROUND(H1386+Q$1386,-2)</f>
        <v>4200</v>
      </c>
      <c r="J1386" s="57">
        <f>+ROUND(I1386+Q$1386,-2)</f>
        <v>5000</v>
      </c>
      <c r="K1386" s="57">
        <f>+ROUND(J1386+Q$1386,-2)</f>
        <v>5800</v>
      </c>
      <c r="L1386" s="57">
        <f>+ROUND(K1386+Q$1386,-2)</f>
        <v>6600</v>
      </c>
      <c r="M1386" s="57">
        <f>+ROUND(L1386+Q$1386,-2)</f>
        <v>7400</v>
      </c>
      <c r="N1386" s="57">
        <f>+ROUND(M1386+Q$1386,-2)</f>
        <v>8200</v>
      </c>
      <c r="O1386" s="63">
        <v>9100</v>
      </c>
      <c r="P1386" s="164"/>
      <c r="Q1386" s="148">
        <f>+ROUND((O1386-E1386)/10,-2)</f>
        <v>800</v>
      </c>
      <c r="R1386" s="167"/>
      <c r="S1386" s="65">
        <f t="shared" si="363"/>
        <v>0</v>
      </c>
      <c r="T1386" s="134"/>
    </row>
    <row r="1387" ht="24.75" customHeight="1" outlineLevel="1" spans="1:20">
      <c r="A1387" s="19">
        <v>56017</v>
      </c>
      <c r="B1387" s="20">
        <v>5752034</v>
      </c>
      <c r="C1387" s="71" t="s">
        <v>1226</v>
      </c>
      <c r="D1387" s="57">
        <v>68.3</v>
      </c>
      <c r="E1387" s="57">
        <v>327.6</v>
      </c>
      <c r="F1387" s="57">
        <f>+ROUND(E1387+Q$1387,-2)</f>
        <v>900</v>
      </c>
      <c r="G1387" s="57">
        <f>+ROUND(F1387+Q$1387,-2)</f>
        <v>1500</v>
      </c>
      <c r="H1387" s="57">
        <f>+ROUND(G1387+Q$1387,-2)</f>
        <v>2100</v>
      </c>
      <c r="I1387" s="57">
        <f>+ROUND(H1387+Q$1387,-2)</f>
        <v>2700</v>
      </c>
      <c r="J1387" s="57">
        <f>+ROUND(I1387+Q$1387,-2)</f>
        <v>3300</v>
      </c>
      <c r="K1387" s="57">
        <f>+ROUND(J1387+Q$1387,-2)</f>
        <v>3900</v>
      </c>
      <c r="L1387" s="57">
        <f>+ROUND(K1387+Q$1387,-2)</f>
        <v>4500</v>
      </c>
      <c r="M1387" s="57">
        <f>+ROUND(L1387+Q$1387,-2)</f>
        <v>5100</v>
      </c>
      <c r="N1387" s="57">
        <f>+ROUND(M1387+Q$1387,-2)</f>
        <v>5700</v>
      </c>
      <c r="O1387" s="63">
        <v>6500</v>
      </c>
      <c r="P1387" s="164"/>
      <c r="Q1387" s="148">
        <f>+ROUND((O1387-E1387)/10,-2)</f>
        <v>600</v>
      </c>
      <c r="R1387" s="167"/>
      <c r="S1387" s="65">
        <f t="shared" si="363"/>
        <v>0</v>
      </c>
      <c r="T1387" s="134"/>
    </row>
    <row r="1388" ht="24.75" customHeight="1" outlineLevel="1" spans="1:20">
      <c r="A1388" s="19">
        <v>56018</v>
      </c>
      <c r="B1388" s="20">
        <v>5752035</v>
      </c>
      <c r="C1388" s="71" t="s">
        <v>1227</v>
      </c>
      <c r="D1388" s="57">
        <v>526.41</v>
      </c>
      <c r="E1388" s="57">
        <v>1057.935</v>
      </c>
      <c r="F1388" s="57">
        <f>+ROUND(E1388+Q$1388,-2)</f>
        <v>1600</v>
      </c>
      <c r="G1388" s="57">
        <f>+ROUND(F1388+Q$1388,-2)</f>
        <v>2100</v>
      </c>
      <c r="H1388" s="57">
        <f>+ROUND(G1388+Q$1388,-2)</f>
        <v>2600</v>
      </c>
      <c r="I1388" s="57">
        <f>+ROUND(H1388+Q$1388,-2)</f>
        <v>3100</v>
      </c>
      <c r="J1388" s="57">
        <f>+ROUND(I1388+Q$1388,-2)</f>
        <v>3600</v>
      </c>
      <c r="K1388" s="57">
        <f>+ROUND(J1388+Q$1388,-2)</f>
        <v>4100</v>
      </c>
      <c r="L1388" s="57">
        <f>+ROUND(K1388+Q$1388,-2)</f>
        <v>4600</v>
      </c>
      <c r="M1388" s="57">
        <f>+ROUND(L1388+Q$1388,-2)</f>
        <v>5100</v>
      </c>
      <c r="N1388" s="57">
        <f>+ROUND(M1388+Q$1388,-2)</f>
        <v>5600</v>
      </c>
      <c r="O1388" s="63">
        <v>6500</v>
      </c>
      <c r="P1388" s="164"/>
      <c r="Q1388" s="148">
        <f>+ROUND((O1388-E1388)/10,-2)</f>
        <v>500</v>
      </c>
      <c r="R1388" s="167"/>
      <c r="S1388" s="65">
        <f t="shared" si="363"/>
        <v>0</v>
      </c>
      <c r="T1388" s="134"/>
    </row>
    <row r="1389" ht="24.75" customHeight="1" outlineLevel="1" spans="1:20">
      <c r="A1389" s="19">
        <v>56019</v>
      </c>
      <c r="B1389" s="20">
        <v>5752036</v>
      </c>
      <c r="C1389" s="71" t="s">
        <v>1228</v>
      </c>
      <c r="D1389" s="57">
        <v>225</v>
      </c>
      <c r="E1389" s="57">
        <v>450</v>
      </c>
      <c r="F1389" s="57">
        <f>+ROUND(E1389+Q$1389,-2)</f>
        <v>1100</v>
      </c>
      <c r="G1389" s="57">
        <f>+ROUND(F1389+Q$1389,-2)</f>
        <v>1700</v>
      </c>
      <c r="H1389" s="57">
        <f>+ROUND(G1389+Q$1389,-2)</f>
        <v>2300</v>
      </c>
      <c r="I1389" s="57">
        <f>+ROUND(H1389+Q$1389,-2)</f>
        <v>2900</v>
      </c>
      <c r="J1389" s="57">
        <f>+ROUND(I1389+Q$1389,-2)</f>
        <v>3500</v>
      </c>
      <c r="K1389" s="57">
        <f>+ROUND(J1389+Q$1389,-2)</f>
        <v>4100</v>
      </c>
      <c r="L1389" s="57">
        <f>+ROUND(K1389+Q$1389,-2)</f>
        <v>4700</v>
      </c>
      <c r="M1389" s="57">
        <f>+ROUND(L1389+Q$1389,-2)</f>
        <v>5300</v>
      </c>
      <c r="N1389" s="57">
        <f>+ROUND(M1389+Q$1389,-2)</f>
        <v>5900</v>
      </c>
      <c r="O1389" s="63">
        <v>6000</v>
      </c>
      <c r="P1389" s="164"/>
      <c r="Q1389" s="148">
        <f>+ROUND((O1389-E1389)/10,-2)</f>
        <v>600</v>
      </c>
      <c r="R1389" s="167"/>
      <c r="S1389" s="65">
        <f t="shared" si="363"/>
        <v>0</v>
      </c>
      <c r="T1389" s="134"/>
    </row>
    <row r="1390" ht="24.75" customHeight="1" outlineLevel="1" spans="1:20">
      <c r="A1390" s="19">
        <v>56027</v>
      </c>
      <c r="B1390" s="20">
        <v>5752037</v>
      </c>
      <c r="C1390" s="71" t="s">
        <v>1229</v>
      </c>
      <c r="D1390" s="57">
        <v>0</v>
      </c>
      <c r="E1390" s="57">
        <v>0</v>
      </c>
      <c r="F1390" s="57">
        <v>0</v>
      </c>
      <c r="G1390" s="57">
        <v>0</v>
      </c>
      <c r="H1390" s="57">
        <v>0</v>
      </c>
      <c r="I1390" s="57">
        <v>0</v>
      </c>
      <c r="J1390" s="57">
        <v>0</v>
      </c>
      <c r="K1390" s="57">
        <v>0</v>
      </c>
      <c r="L1390" s="57">
        <v>0</v>
      </c>
      <c r="M1390" s="57">
        <v>0</v>
      </c>
      <c r="N1390" s="57">
        <v>0</v>
      </c>
      <c r="O1390" s="63">
        <v>0</v>
      </c>
      <c r="P1390" s="164"/>
      <c r="Q1390" s="148">
        <f>+E1390-D1390</f>
        <v>0</v>
      </c>
      <c r="R1390" s="168"/>
      <c r="S1390" s="65">
        <f t="shared" si="363"/>
        <v>0</v>
      </c>
      <c r="T1390" s="134"/>
    </row>
    <row r="1391" ht="24.75" customHeight="1" outlineLevel="1" spans="1:20">
      <c r="A1391" s="19">
        <v>56528</v>
      </c>
      <c r="B1391" s="20">
        <v>5752038</v>
      </c>
      <c r="C1391" s="71" t="s">
        <v>1230</v>
      </c>
      <c r="D1391" s="57">
        <v>0</v>
      </c>
      <c r="E1391" s="57">
        <v>0</v>
      </c>
      <c r="F1391" s="57">
        <v>0</v>
      </c>
      <c r="G1391" s="57">
        <v>0</v>
      </c>
      <c r="H1391" s="57">
        <v>0</v>
      </c>
      <c r="I1391" s="57">
        <v>0</v>
      </c>
      <c r="J1391" s="57">
        <v>0</v>
      </c>
      <c r="K1391" s="57">
        <v>0</v>
      </c>
      <c r="L1391" s="57">
        <v>0</v>
      </c>
      <c r="M1391" s="57">
        <v>0</v>
      </c>
      <c r="N1391" s="57">
        <v>0</v>
      </c>
      <c r="O1391" s="63">
        <v>0</v>
      </c>
      <c r="P1391" s="164"/>
      <c r="Q1391" s="148">
        <f>+E1391-D1391</f>
        <v>0</v>
      </c>
      <c r="R1391" s="168"/>
      <c r="S1391" s="65">
        <f t="shared" si="363"/>
        <v>0</v>
      </c>
      <c r="T1391" s="134"/>
    </row>
    <row r="1392" ht="24.75" customHeight="1" outlineLevel="1" spans="1:20">
      <c r="A1392" s="19"/>
      <c r="B1392" s="20">
        <v>5790000</v>
      </c>
      <c r="C1392" s="71" t="s">
        <v>1231</v>
      </c>
      <c r="D1392" s="57">
        <f t="shared" ref="D1392:O1392" si="365">+SUM(D1393:D1419)</f>
        <v>177930.427</v>
      </c>
      <c r="E1392" s="57">
        <f t="shared" si="365"/>
        <v>343088.353</v>
      </c>
      <c r="F1392" s="57">
        <f t="shared" si="365"/>
        <v>669800</v>
      </c>
      <c r="G1392" s="57">
        <f t="shared" si="365"/>
        <v>996400</v>
      </c>
      <c r="H1392" s="57">
        <f t="shared" si="365"/>
        <v>1323000</v>
      </c>
      <c r="I1392" s="57">
        <f t="shared" si="365"/>
        <v>1649600</v>
      </c>
      <c r="J1392" s="57">
        <f t="shared" si="365"/>
        <v>1976200</v>
      </c>
      <c r="K1392" s="57">
        <f t="shared" si="365"/>
        <v>2302800</v>
      </c>
      <c r="L1392" s="57">
        <f t="shared" si="365"/>
        <v>2629400</v>
      </c>
      <c r="M1392" s="57">
        <f t="shared" si="365"/>
        <v>2956000</v>
      </c>
      <c r="N1392" s="57">
        <f t="shared" si="365"/>
        <v>3282600</v>
      </c>
      <c r="O1392" s="63">
        <f t="shared" si="365"/>
        <v>3611000</v>
      </c>
      <c r="P1392" s="165"/>
      <c r="Q1392" s="148">
        <f>+E1392-D1392</f>
        <v>165157.926</v>
      </c>
      <c r="R1392" s="168"/>
      <c r="S1392" s="65">
        <f t="shared" si="363"/>
        <v>0</v>
      </c>
      <c r="T1392" s="134"/>
    </row>
    <row r="1393" ht="24.75" customHeight="1" outlineLevel="1" spans="1:20">
      <c r="A1393" s="19">
        <v>56529</v>
      </c>
      <c r="B1393" s="20">
        <v>5791010</v>
      </c>
      <c r="C1393" s="71" t="s">
        <v>1232</v>
      </c>
      <c r="D1393" s="57">
        <v>13628.007</v>
      </c>
      <c r="E1393" s="57">
        <v>26680.353</v>
      </c>
      <c r="F1393" s="57">
        <f>+ROUND(E1393+Q$1393,-2)</f>
        <v>43500</v>
      </c>
      <c r="G1393" s="57">
        <f>+ROUND(F1393+Q$1393,-2)</f>
        <v>60300</v>
      </c>
      <c r="H1393" s="57">
        <f>+ROUND(G1393+Q$1393,-2)</f>
        <v>77100</v>
      </c>
      <c r="I1393" s="57">
        <f>+ROUND(H1393+Q$1393,-2)</f>
        <v>93900</v>
      </c>
      <c r="J1393" s="57">
        <f>+ROUND(I1393+Q$1393,-2)</f>
        <v>110700</v>
      </c>
      <c r="K1393" s="57">
        <f>+ROUND(J1393+Q$1393,-2)</f>
        <v>127500</v>
      </c>
      <c r="L1393" s="57">
        <f>+ROUND(K1393+Q$1393,-2)</f>
        <v>144300</v>
      </c>
      <c r="M1393" s="57">
        <f>+ROUND(L1393+Q$1393,-2)</f>
        <v>161100</v>
      </c>
      <c r="N1393" s="57">
        <f>+ROUND(M1393+Q$1393,-2)</f>
        <v>177900</v>
      </c>
      <c r="O1393" s="63">
        <v>194400</v>
      </c>
      <c r="P1393" s="164"/>
      <c r="Q1393" s="148">
        <f>+ROUND((O1393-E1393)/10,-2)</f>
        <v>16800</v>
      </c>
      <c r="R1393" s="168"/>
      <c r="S1393" s="65">
        <f t="shared" si="363"/>
        <v>0</v>
      </c>
      <c r="T1393" s="134"/>
    </row>
    <row r="1394" ht="24.75" customHeight="1" outlineLevel="1" spans="1:20">
      <c r="A1394" s="19">
        <v>56501</v>
      </c>
      <c r="B1394" s="20">
        <v>5791011</v>
      </c>
      <c r="C1394" s="71" t="s">
        <v>1233</v>
      </c>
      <c r="D1394" s="57">
        <v>549</v>
      </c>
      <c r="E1394" s="57">
        <v>1239</v>
      </c>
      <c r="F1394" s="57">
        <f>+ROUND(E1394+Q$1394,-2)</f>
        <v>2900</v>
      </c>
      <c r="G1394" s="57">
        <f>+ROUND(F1394+Q$1394,-2)</f>
        <v>4600</v>
      </c>
      <c r="H1394" s="57">
        <f>+ROUND(G1394+Q$1394,-2)</f>
        <v>6300</v>
      </c>
      <c r="I1394" s="57">
        <f>+ROUND(H1394+Q$1394,-2)</f>
        <v>8000</v>
      </c>
      <c r="J1394" s="57">
        <f>+ROUND(I1394+Q$1394,-2)</f>
        <v>9700</v>
      </c>
      <c r="K1394" s="57">
        <f>+ROUND(J1394+Q$1394,-2)</f>
        <v>11400</v>
      </c>
      <c r="L1394" s="57">
        <f>+ROUND(K1394+Q$1394,-2)</f>
        <v>13100</v>
      </c>
      <c r="M1394" s="57">
        <f>+ROUND(L1394+Q$1394,-2)</f>
        <v>14800</v>
      </c>
      <c r="N1394" s="57">
        <f>+ROUND(M1394+Q$1394,-2)</f>
        <v>16500</v>
      </c>
      <c r="O1394" s="63">
        <v>18000</v>
      </c>
      <c r="P1394" s="164"/>
      <c r="Q1394" s="148">
        <f>+ROUND((O1394-E1394)/10,-2)</f>
        <v>1700</v>
      </c>
      <c r="R1394" s="167"/>
      <c r="S1394" s="65">
        <f t="shared" si="363"/>
        <v>0</v>
      </c>
      <c r="T1394" s="134"/>
    </row>
    <row r="1395" ht="24.75" customHeight="1" outlineLevel="1" spans="1:20">
      <c r="A1395" s="19">
        <v>56502</v>
      </c>
      <c r="B1395" s="20">
        <v>5791012</v>
      </c>
      <c r="C1395" s="71" t="s">
        <v>1234</v>
      </c>
      <c r="D1395" s="57">
        <v>12312</v>
      </c>
      <c r="E1395" s="57">
        <v>38958</v>
      </c>
      <c r="F1395" s="57">
        <f>+ROUND(E1395+Q$1395,-2)</f>
        <v>141900</v>
      </c>
      <c r="G1395" s="57">
        <f>+ROUND(F1395+Q$1395,-2)</f>
        <v>244800</v>
      </c>
      <c r="H1395" s="57">
        <f>+ROUND(G1395+Q$1395,-2)</f>
        <v>347700</v>
      </c>
      <c r="I1395" s="57">
        <f>+ROUND(H1395+Q$1395,-2)</f>
        <v>450600</v>
      </c>
      <c r="J1395" s="57">
        <f>+ROUND(I1395+Q$1395,-2)</f>
        <v>553500</v>
      </c>
      <c r="K1395" s="57">
        <f>+ROUND(J1395+Q$1395,-2)</f>
        <v>656400</v>
      </c>
      <c r="L1395" s="57">
        <f>+ROUND(K1395+Q$1395,-2)</f>
        <v>759300</v>
      </c>
      <c r="M1395" s="57">
        <f>+ROUND(L1395+Q$1395,-2)</f>
        <v>862200</v>
      </c>
      <c r="N1395" s="57">
        <f>+ROUND(M1395+Q$1395,-2)</f>
        <v>965100</v>
      </c>
      <c r="O1395" s="63">
        <v>1068000</v>
      </c>
      <c r="P1395" s="164"/>
      <c r="Q1395" s="148">
        <f>+ROUND((O1395-E1395)/10,-2)</f>
        <v>102900</v>
      </c>
      <c r="R1395" s="167"/>
      <c r="S1395" s="65">
        <f t="shared" si="363"/>
        <v>0</v>
      </c>
      <c r="T1395" s="134"/>
    </row>
    <row r="1396" ht="24.75" customHeight="1" outlineLevel="1" spans="1:20">
      <c r="A1396" s="19">
        <v>56503</v>
      </c>
      <c r="B1396" s="20">
        <v>5791013</v>
      </c>
      <c r="C1396" s="71" t="s">
        <v>1235</v>
      </c>
      <c r="D1396" s="57">
        <v>0</v>
      </c>
      <c r="E1396" s="57">
        <v>0</v>
      </c>
      <c r="F1396" s="57">
        <f>+ROUND(E1396+Q$1396,-2)</f>
        <v>0</v>
      </c>
      <c r="G1396" s="57">
        <f>+ROUND(F1396+Q$1396,-2)</f>
        <v>0</v>
      </c>
      <c r="H1396" s="57">
        <f>+ROUND(G1396+Q$1396,-2)</f>
        <v>0</v>
      </c>
      <c r="I1396" s="57">
        <f>+ROUND(H1396+Q$1396,-2)</f>
        <v>0</v>
      </c>
      <c r="J1396" s="57">
        <f>+ROUND(I1396+Q$1396,-2)</f>
        <v>0</v>
      </c>
      <c r="K1396" s="57">
        <f>+ROUND(J1396+Q$1396,-2)</f>
        <v>0</v>
      </c>
      <c r="L1396" s="57">
        <f>+ROUND(K1396+Q$1396,-2)</f>
        <v>0</v>
      </c>
      <c r="M1396" s="57">
        <f>+ROUND(L1396+Q$1396,-2)</f>
        <v>0</v>
      </c>
      <c r="N1396" s="57">
        <f>+ROUND(M1396+Q$1396,-2)</f>
        <v>0</v>
      </c>
      <c r="O1396" s="63">
        <v>0</v>
      </c>
      <c r="P1396" s="164"/>
      <c r="Q1396" s="148">
        <f>+E1396-D1396</f>
        <v>0</v>
      </c>
      <c r="R1396" s="168"/>
      <c r="S1396" s="65">
        <f t="shared" si="363"/>
        <v>0</v>
      </c>
      <c r="T1396" s="134"/>
    </row>
    <row r="1397" ht="24.75" customHeight="1" outlineLevel="1" spans="1:20">
      <c r="A1397" s="19">
        <v>56504</v>
      </c>
      <c r="B1397" s="20">
        <v>5791014</v>
      </c>
      <c r="C1397" s="71" t="s">
        <v>1236</v>
      </c>
      <c r="D1397" s="57">
        <v>0.132</v>
      </c>
      <c r="E1397" s="57">
        <v>47.461</v>
      </c>
      <c r="F1397" s="57">
        <f>+ROUND(E1397+Q$1397,-2)</f>
        <v>100</v>
      </c>
      <c r="G1397" s="57">
        <f>+ROUND(F1397+Q$1397,-2)</f>
        <v>200</v>
      </c>
      <c r="H1397" s="57">
        <f>+ROUND(G1397+Q$1397,-2)</f>
        <v>300</v>
      </c>
      <c r="I1397" s="57">
        <f>+ROUND(H1397+Q$1397,-2)</f>
        <v>400</v>
      </c>
      <c r="J1397" s="57">
        <f>+ROUND(I1397+Q$1397,-2)</f>
        <v>500</v>
      </c>
      <c r="K1397" s="57">
        <f>+ROUND(J1397+Q$1397,-2)</f>
        <v>600</v>
      </c>
      <c r="L1397" s="57">
        <f>+ROUND(K1397+Q$1397,-2)</f>
        <v>700</v>
      </c>
      <c r="M1397" s="57">
        <f>+ROUND(L1397+Q$1397,-2)</f>
        <v>800</v>
      </c>
      <c r="N1397" s="57">
        <f>+ROUND(M1397+Q$1397,-2)</f>
        <v>900</v>
      </c>
      <c r="O1397" s="63">
        <f>+N1397+Q1397</f>
        <v>1000</v>
      </c>
      <c r="P1397" s="164"/>
      <c r="Q1397" s="148">
        <v>100</v>
      </c>
      <c r="R1397" s="168"/>
      <c r="S1397" s="65">
        <f t="shared" si="363"/>
        <v>0</v>
      </c>
      <c r="T1397" s="134"/>
    </row>
    <row r="1398" ht="24.75" customHeight="1" outlineLevel="1" spans="1:20">
      <c r="A1398" s="19">
        <v>56522</v>
      </c>
      <c r="B1398" s="20">
        <v>5791015</v>
      </c>
      <c r="C1398" s="71" t="s">
        <v>1237</v>
      </c>
      <c r="D1398" s="57">
        <v>0</v>
      </c>
      <c r="E1398" s="57">
        <v>0</v>
      </c>
      <c r="F1398" s="57">
        <f>+ROUND(E1398+Q$1398,-2)</f>
        <v>0</v>
      </c>
      <c r="G1398" s="57">
        <f>+ROUND(F1398+Q$1398,-2)</f>
        <v>0</v>
      </c>
      <c r="H1398" s="57">
        <f>+ROUND(G1398+Q$1398,-2)</f>
        <v>0</v>
      </c>
      <c r="I1398" s="57">
        <f>+ROUND(H1398+Q$1398,-2)</f>
        <v>0</v>
      </c>
      <c r="J1398" s="57">
        <f>+ROUND(I1398+Q$1398,-2)</f>
        <v>0</v>
      </c>
      <c r="K1398" s="57">
        <f>+ROUND(J1398+Q$1398,-2)</f>
        <v>0</v>
      </c>
      <c r="L1398" s="57">
        <f>+ROUND(K1398+Q$1398,-2)</f>
        <v>0</v>
      </c>
      <c r="M1398" s="57">
        <f>+ROUND(L1398+Q$1398,-2)</f>
        <v>0</v>
      </c>
      <c r="N1398" s="57">
        <f>+ROUND(M1398+Q$1398,-2)</f>
        <v>0</v>
      </c>
      <c r="O1398" s="63">
        <v>0</v>
      </c>
      <c r="P1398" s="164"/>
      <c r="Q1398" s="148">
        <f>+E1398-D1398</f>
        <v>0</v>
      </c>
      <c r="R1398" s="168"/>
      <c r="S1398" s="65">
        <f t="shared" si="363"/>
        <v>0</v>
      </c>
      <c r="T1398" s="134"/>
    </row>
    <row r="1399" ht="24.75" customHeight="1" outlineLevel="1" spans="1:20">
      <c r="A1399" s="19" t="s">
        <v>1238</v>
      </c>
      <c r="B1399" s="20" t="s">
        <v>1239</v>
      </c>
      <c r="C1399" s="71" t="s">
        <v>1240</v>
      </c>
      <c r="D1399" s="57">
        <v>0</v>
      </c>
      <c r="E1399" s="57">
        <v>0</v>
      </c>
      <c r="F1399" s="57">
        <f>+ROUND(E1399+Q$1399,-2)</f>
        <v>0</v>
      </c>
      <c r="G1399" s="57">
        <f>+ROUND(F1399+Q$1399,-2)</f>
        <v>0</v>
      </c>
      <c r="H1399" s="57">
        <f>+ROUND(G1399+Q$1399,-2)</f>
        <v>0</v>
      </c>
      <c r="I1399" s="57">
        <f>+ROUND(H1399+Q$1399,-2)</f>
        <v>0</v>
      </c>
      <c r="J1399" s="57">
        <f>+ROUND(I1399+Q$1399,-2)</f>
        <v>0</v>
      </c>
      <c r="K1399" s="57">
        <f>+ROUND(J1399+Q$1399,-2)</f>
        <v>0</v>
      </c>
      <c r="L1399" s="57">
        <f>+ROUND(K1399+Q$1399,-2)</f>
        <v>0</v>
      </c>
      <c r="M1399" s="57">
        <f>+ROUND(L1399+Q$1399,-2)</f>
        <v>0</v>
      </c>
      <c r="N1399" s="57">
        <f>+ROUND(M1399+Q$1399,-2)</f>
        <v>0</v>
      </c>
      <c r="O1399" s="63">
        <v>0</v>
      </c>
      <c r="P1399" s="164"/>
      <c r="Q1399" s="148">
        <f>+E1399-D1399</f>
        <v>0</v>
      </c>
      <c r="R1399" s="168"/>
      <c r="S1399" s="65">
        <f t="shared" si="363"/>
        <v>0</v>
      </c>
      <c r="T1399" s="134"/>
    </row>
    <row r="1400" ht="24.75" customHeight="1" outlineLevel="1" spans="1:20">
      <c r="A1400" s="19">
        <v>56505</v>
      </c>
      <c r="B1400" s="20">
        <v>5791016</v>
      </c>
      <c r="C1400" s="71" t="s">
        <v>1241</v>
      </c>
      <c r="D1400" s="57">
        <v>0</v>
      </c>
      <c r="E1400" s="57">
        <v>0</v>
      </c>
      <c r="F1400" s="57">
        <f>+ROUND(E1400+Q$1400,-2)</f>
        <v>0</v>
      </c>
      <c r="G1400" s="57">
        <f>+ROUND(F1400+Q$1400,-2)</f>
        <v>0</v>
      </c>
      <c r="H1400" s="57">
        <f>+ROUND(G1400+Q$1400,-2)</f>
        <v>0</v>
      </c>
      <c r="I1400" s="57">
        <f>+ROUND(H1400+Q$1400,-2)</f>
        <v>0</v>
      </c>
      <c r="J1400" s="57">
        <f>+ROUND(I1400+Q$1400,-2)</f>
        <v>0</v>
      </c>
      <c r="K1400" s="57">
        <f>+ROUND(J1400+Q$1400,-2)</f>
        <v>0</v>
      </c>
      <c r="L1400" s="57">
        <f>+ROUND(K1400+Q$1400,-2)</f>
        <v>0</v>
      </c>
      <c r="M1400" s="57">
        <f>+ROUND(L1400+Q$1400,-2)</f>
        <v>0</v>
      </c>
      <c r="N1400" s="57">
        <f>+ROUND(M1400+Q$1400,-2)</f>
        <v>0</v>
      </c>
      <c r="O1400" s="63">
        <v>0</v>
      </c>
      <c r="P1400" s="164"/>
      <c r="Q1400" s="148">
        <f>+E1400-D1400</f>
        <v>0</v>
      </c>
      <c r="R1400" s="168"/>
      <c r="S1400" s="65">
        <f t="shared" si="363"/>
        <v>0</v>
      </c>
      <c r="T1400" s="134"/>
    </row>
    <row r="1401" ht="24.75" customHeight="1" outlineLevel="1" spans="1:20">
      <c r="A1401" s="19">
        <v>56506</v>
      </c>
      <c r="B1401" s="20">
        <v>5791017</v>
      </c>
      <c r="C1401" s="71" t="s">
        <v>1242</v>
      </c>
      <c r="D1401" s="57">
        <v>45482.244</v>
      </c>
      <c r="E1401" s="57">
        <v>91987.749</v>
      </c>
      <c r="F1401" s="57">
        <f>+ROUND(E1401+Q$1401,-2)</f>
        <v>114000</v>
      </c>
      <c r="G1401" s="57">
        <f>+ROUND(F1401+Q$1401,-2)</f>
        <v>136000</v>
      </c>
      <c r="H1401" s="57">
        <f>+ROUND(G1401+Q$1401,-2)</f>
        <v>158000</v>
      </c>
      <c r="I1401" s="57">
        <f>+ROUND(H1401+Q$1401,-2)</f>
        <v>180000</v>
      </c>
      <c r="J1401" s="57">
        <f>+ROUND(I1401+Q$1401,-2)</f>
        <v>202000</v>
      </c>
      <c r="K1401" s="57">
        <f>+ROUND(J1401+Q$1401,-2)</f>
        <v>224000</v>
      </c>
      <c r="L1401" s="57">
        <f>+ROUND(K1401+Q$1401,-2)</f>
        <v>246000</v>
      </c>
      <c r="M1401" s="57">
        <f>+ROUND(L1401+Q$1401,-2)</f>
        <v>268000</v>
      </c>
      <c r="N1401" s="57">
        <f>+ROUND(M1401+Q$1401,-2)</f>
        <v>290000</v>
      </c>
      <c r="O1401" s="63">
        <v>312000</v>
      </c>
      <c r="P1401" s="164">
        <v>780000</v>
      </c>
      <c r="Q1401" s="148">
        <f>+ROUND((O1401-E1401)/10,-2)</f>
        <v>22000</v>
      </c>
      <c r="R1401" s="167"/>
      <c r="S1401" s="65">
        <f t="shared" si="363"/>
        <v>0</v>
      </c>
      <c r="T1401" s="134"/>
    </row>
    <row r="1402" ht="24.75" customHeight="1" outlineLevel="1" spans="1:20">
      <c r="A1402" s="19">
        <v>56507</v>
      </c>
      <c r="B1402" s="20">
        <v>5791018</v>
      </c>
      <c r="C1402" s="71" t="s">
        <v>1243</v>
      </c>
      <c r="D1402" s="57">
        <v>0</v>
      </c>
      <c r="E1402" s="57">
        <v>0</v>
      </c>
      <c r="F1402" s="57">
        <f>+ROUND(E1402+Q$1402,-2)</f>
        <v>0</v>
      </c>
      <c r="G1402" s="57">
        <f>+ROUND(F1402+Q$1402,-2)</f>
        <v>0</v>
      </c>
      <c r="H1402" s="57">
        <f>+ROUND(G1402+Q$1402,-2)</f>
        <v>0</v>
      </c>
      <c r="I1402" s="57">
        <f>+ROUND(H1402+Q$1402,-2)</f>
        <v>0</v>
      </c>
      <c r="J1402" s="57">
        <f>+ROUND(I1402+Q$1402,-2)</f>
        <v>0</v>
      </c>
      <c r="K1402" s="57">
        <f>+ROUND(J1402+Q$1402,-2)</f>
        <v>0</v>
      </c>
      <c r="L1402" s="57">
        <f>+ROUND(K1402+Q$1402,-2)</f>
        <v>0</v>
      </c>
      <c r="M1402" s="57">
        <f>+ROUND(L1402+Q$1402,-2)</f>
        <v>0</v>
      </c>
      <c r="N1402" s="57">
        <f>+ROUND(M1402+Q$1402,-2)</f>
        <v>0</v>
      </c>
      <c r="O1402" s="63">
        <v>0</v>
      </c>
      <c r="P1402" s="164">
        <v>468000</v>
      </c>
      <c r="Q1402" s="148">
        <f t="shared" ref="Q1402:Q1407" si="366">+E1402-D1402</f>
        <v>0</v>
      </c>
      <c r="R1402" s="168"/>
      <c r="S1402" s="65">
        <f t="shared" si="363"/>
        <v>0</v>
      </c>
      <c r="T1402" s="134"/>
    </row>
    <row r="1403" ht="24.75" customHeight="1" outlineLevel="1" spans="1:20">
      <c r="A1403" s="19">
        <v>56508</v>
      </c>
      <c r="B1403" s="20">
        <v>5791019</v>
      </c>
      <c r="C1403" s="71" t="s">
        <v>1244</v>
      </c>
      <c r="D1403" s="57">
        <v>0</v>
      </c>
      <c r="E1403" s="57">
        <v>0</v>
      </c>
      <c r="F1403" s="57">
        <f>+ROUND(E1403+Q$1403,-2)</f>
        <v>0</v>
      </c>
      <c r="G1403" s="57">
        <f>+ROUND(F1403+Q$1403,-2)</f>
        <v>0</v>
      </c>
      <c r="H1403" s="57">
        <f>+ROUND(G1403+Q$1403,-2)</f>
        <v>0</v>
      </c>
      <c r="I1403" s="57">
        <f>+ROUND(H1403+Q$1403,-2)</f>
        <v>0</v>
      </c>
      <c r="J1403" s="57">
        <f>+ROUND(I1403+Q$1403,-2)</f>
        <v>0</v>
      </c>
      <c r="K1403" s="57">
        <f>+ROUND(J1403+Q$1403,-2)</f>
        <v>0</v>
      </c>
      <c r="L1403" s="57">
        <f>+ROUND(K1403+Q$1403,-2)</f>
        <v>0</v>
      </c>
      <c r="M1403" s="57">
        <f>+ROUND(L1403+Q$1403,-2)</f>
        <v>0</v>
      </c>
      <c r="N1403" s="57">
        <f>+ROUND(M1403+Q$1403,-2)</f>
        <v>0</v>
      </c>
      <c r="O1403" s="63">
        <v>0</v>
      </c>
      <c r="P1403" s="164">
        <v>312000</v>
      </c>
      <c r="Q1403" s="148">
        <f t="shared" si="366"/>
        <v>0</v>
      </c>
      <c r="R1403" s="168"/>
      <c r="S1403" s="65">
        <f t="shared" si="363"/>
        <v>0</v>
      </c>
      <c r="T1403" s="134"/>
    </row>
    <row r="1404" ht="24.75" customHeight="1" outlineLevel="1" spans="1:20">
      <c r="A1404" s="19">
        <v>56510</v>
      </c>
      <c r="B1404" s="20">
        <v>5791021</v>
      </c>
      <c r="C1404" s="71" t="s">
        <v>1245</v>
      </c>
      <c r="D1404" s="57">
        <v>0</v>
      </c>
      <c r="E1404" s="57">
        <v>0</v>
      </c>
      <c r="F1404" s="57">
        <v>1000</v>
      </c>
      <c r="G1404" s="57">
        <f>+ROUND(F1404+Q$1404,-2)</f>
        <v>2000</v>
      </c>
      <c r="H1404" s="57">
        <f>+ROUND(G1404+Q$1404,-2)</f>
        <v>3000</v>
      </c>
      <c r="I1404" s="57">
        <f>+ROUND(H1404+Q$1404,-2)</f>
        <v>4000</v>
      </c>
      <c r="J1404" s="57">
        <f>+ROUND(I1404+Q$1404,-2)</f>
        <v>5000</v>
      </c>
      <c r="K1404" s="57">
        <f>+ROUND(J1404+Q$1404,-2)</f>
        <v>6000</v>
      </c>
      <c r="L1404" s="57">
        <f>+ROUND(K1404+Q$1404,-2)</f>
        <v>7000</v>
      </c>
      <c r="M1404" s="57">
        <f>+ROUND(L1404+Q$1404,-2)</f>
        <v>8000</v>
      </c>
      <c r="N1404" s="57">
        <f>+ROUND(M1404+Q$1404,-2)</f>
        <v>9000</v>
      </c>
      <c r="O1404" s="63">
        <v>12000</v>
      </c>
      <c r="P1404" s="164">
        <v>1068000</v>
      </c>
      <c r="Q1404" s="148">
        <v>1000</v>
      </c>
      <c r="R1404" s="167"/>
      <c r="S1404" s="65">
        <f t="shared" si="363"/>
        <v>0</v>
      </c>
      <c r="T1404" s="134"/>
    </row>
    <row r="1405" ht="24.75" customHeight="1" outlineLevel="1" spans="1:20">
      <c r="A1405" s="19">
        <v>56511</v>
      </c>
      <c r="B1405" s="20">
        <v>5791022</v>
      </c>
      <c r="C1405" s="71" t="s">
        <v>1016</v>
      </c>
      <c r="D1405" s="57">
        <v>0</v>
      </c>
      <c r="E1405" s="57">
        <v>0</v>
      </c>
      <c r="F1405" s="57">
        <f>+ROUND(E1405+Q$1405,-2)</f>
        <v>0</v>
      </c>
      <c r="G1405" s="57">
        <f>+ROUND(F1405+Q$1405,-2)</f>
        <v>0</v>
      </c>
      <c r="H1405" s="57">
        <f>+ROUND(G1405+Q$1405,-2)</f>
        <v>0</v>
      </c>
      <c r="I1405" s="57">
        <f>+ROUND(H1405+Q$1405,-2)</f>
        <v>0</v>
      </c>
      <c r="J1405" s="57">
        <f>+ROUND(I1405+Q$1405,-2)</f>
        <v>0</v>
      </c>
      <c r="K1405" s="57">
        <f>+ROUND(J1405+Q$1405,-2)</f>
        <v>0</v>
      </c>
      <c r="L1405" s="57">
        <f>+ROUND(K1405+Q$1405,-2)</f>
        <v>0</v>
      </c>
      <c r="M1405" s="57">
        <f>+ROUND(L1405+Q$1405,-2)</f>
        <v>0</v>
      </c>
      <c r="N1405" s="57">
        <f>+ROUND(M1405+Q$1405,-2)</f>
        <v>0</v>
      </c>
      <c r="O1405" s="63">
        <v>0</v>
      </c>
      <c r="P1405" s="164">
        <v>312000</v>
      </c>
      <c r="Q1405" s="148">
        <f t="shared" si="366"/>
        <v>0</v>
      </c>
      <c r="R1405" s="168"/>
      <c r="S1405" s="65">
        <f t="shared" si="363"/>
        <v>0</v>
      </c>
      <c r="T1405" s="134"/>
    </row>
    <row r="1406" ht="24.75" customHeight="1" outlineLevel="1" spans="1:20">
      <c r="A1406" s="19">
        <v>56513</v>
      </c>
      <c r="B1406" s="20">
        <v>5791023</v>
      </c>
      <c r="C1406" s="71" t="s">
        <v>1246</v>
      </c>
      <c r="D1406" s="57">
        <v>0</v>
      </c>
      <c r="E1406" s="57">
        <v>0</v>
      </c>
      <c r="F1406" s="57">
        <f>+ROUND(E1406+Q$1406,-2)</f>
        <v>0</v>
      </c>
      <c r="G1406" s="57">
        <f>+ROUND(F1406+Q$1406,-2)</f>
        <v>0</v>
      </c>
      <c r="H1406" s="57">
        <f>+ROUND(G1406+Q$1406,-2)</f>
        <v>0</v>
      </c>
      <c r="I1406" s="57">
        <f>+ROUND(H1406+Q$1406,-2)</f>
        <v>0</v>
      </c>
      <c r="J1406" s="57">
        <f>+ROUND(I1406+Q$1406,-2)</f>
        <v>0</v>
      </c>
      <c r="K1406" s="57">
        <f>+ROUND(J1406+Q$1406,-2)</f>
        <v>0</v>
      </c>
      <c r="L1406" s="57">
        <f>+ROUND(K1406+Q$1406,-2)</f>
        <v>0</v>
      </c>
      <c r="M1406" s="57">
        <f>+ROUND(L1406+Q$1406,-2)</f>
        <v>0</v>
      </c>
      <c r="N1406" s="57">
        <f>+ROUND(M1406+Q$1406,-2)</f>
        <v>0</v>
      </c>
      <c r="O1406" s="63">
        <v>0</v>
      </c>
      <c r="P1406" s="164"/>
      <c r="Q1406" s="148">
        <f t="shared" si="366"/>
        <v>0</v>
      </c>
      <c r="R1406" s="168"/>
      <c r="S1406" s="65">
        <f t="shared" si="363"/>
        <v>0</v>
      </c>
      <c r="T1406" s="134"/>
    </row>
    <row r="1407" ht="24.75" customHeight="1" outlineLevel="1" spans="1:20">
      <c r="A1407" s="19">
        <v>56514</v>
      </c>
      <c r="B1407" s="20">
        <v>5791024</v>
      </c>
      <c r="C1407" s="71" t="s">
        <v>1247</v>
      </c>
      <c r="D1407" s="57">
        <v>0</v>
      </c>
      <c r="E1407" s="57">
        <v>0</v>
      </c>
      <c r="F1407" s="57">
        <f>+ROUND(E1407+Q$1407,-2)</f>
        <v>0</v>
      </c>
      <c r="G1407" s="57">
        <f>+ROUND(F1407+Q$1407,-2)</f>
        <v>0</v>
      </c>
      <c r="H1407" s="57">
        <f>+ROUND(G1407+Q$1407,-2)</f>
        <v>0</v>
      </c>
      <c r="I1407" s="57">
        <f>+ROUND(H1407+Q$1407,-2)</f>
        <v>0</v>
      </c>
      <c r="J1407" s="57">
        <f>+ROUND(I1407+Q$1407,-2)</f>
        <v>0</v>
      </c>
      <c r="K1407" s="57">
        <f>+ROUND(J1407+Q$1407,-2)</f>
        <v>0</v>
      </c>
      <c r="L1407" s="57">
        <f>+ROUND(K1407+Q$1407,-2)</f>
        <v>0</v>
      </c>
      <c r="M1407" s="57">
        <f>+ROUND(L1407+Q$1407,-2)</f>
        <v>0</v>
      </c>
      <c r="N1407" s="57">
        <f>+ROUND(M1407+Q$1407,-2)</f>
        <v>0</v>
      </c>
      <c r="O1407" s="63">
        <v>0</v>
      </c>
      <c r="P1407" s="164"/>
      <c r="Q1407" s="148">
        <f t="shared" si="366"/>
        <v>0</v>
      </c>
      <c r="R1407" s="168"/>
      <c r="S1407" s="65">
        <f t="shared" si="363"/>
        <v>0</v>
      </c>
      <c r="T1407" s="134"/>
    </row>
    <row r="1408" ht="24.75" customHeight="1" outlineLevel="1" spans="1:20">
      <c r="A1408" s="19">
        <v>56515</v>
      </c>
      <c r="B1408" s="20">
        <v>5791025</v>
      </c>
      <c r="C1408" s="71" t="s">
        <v>1248</v>
      </c>
      <c r="D1408" s="57">
        <v>0</v>
      </c>
      <c r="E1408" s="57">
        <v>0</v>
      </c>
      <c r="F1408" s="57">
        <f>+ROUND(E1408+Q$1408,-2)</f>
        <v>0</v>
      </c>
      <c r="G1408" s="57">
        <f>+ROUND(F1408+Q$1408,-2)</f>
        <v>0</v>
      </c>
      <c r="H1408" s="57">
        <f>+ROUND(G1408+Q$1408,-2)</f>
        <v>0</v>
      </c>
      <c r="I1408" s="57">
        <f>+ROUND(H1408+Q$1408,-2)</f>
        <v>0</v>
      </c>
      <c r="J1408" s="57">
        <f>+ROUND(I1408+Q$1408,-2)</f>
        <v>0</v>
      </c>
      <c r="K1408" s="57">
        <f>+ROUND(J1408+Q$1408,-2)</f>
        <v>0</v>
      </c>
      <c r="L1408" s="57">
        <f>+ROUND(K1408+Q$1408,-2)</f>
        <v>0</v>
      </c>
      <c r="M1408" s="57">
        <f>+ROUND(L1408+Q$1408,-2)</f>
        <v>0</v>
      </c>
      <c r="N1408" s="57">
        <f>+ROUND(M1408+Q$1408,-2)</f>
        <v>0</v>
      </c>
      <c r="O1408" s="63">
        <v>0</v>
      </c>
      <c r="P1408" s="164"/>
      <c r="Q1408" s="148">
        <f t="shared" ref="Q1408:Q1419" si="367">+ROUND((O1408-E1408)/10,-2)</f>
        <v>0</v>
      </c>
      <c r="R1408" s="167"/>
      <c r="S1408" s="65">
        <f t="shared" si="363"/>
        <v>0</v>
      </c>
      <c r="T1408" s="134"/>
    </row>
    <row r="1409" ht="24.75" customHeight="1" outlineLevel="1" spans="1:20">
      <c r="A1409" s="19">
        <v>56527</v>
      </c>
      <c r="B1409" s="20">
        <v>5791040</v>
      </c>
      <c r="C1409" s="71" t="s">
        <v>1249</v>
      </c>
      <c r="D1409" s="57">
        <v>0</v>
      </c>
      <c r="E1409" s="57">
        <v>0</v>
      </c>
      <c r="F1409" s="57">
        <f>+ROUND(E1409+Q$1409,-2)</f>
        <v>0</v>
      </c>
      <c r="G1409" s="57">
        <f>+ROUND(F1409+Q$1409,-2)</f>
        <v>0</v>
      </c>
      <c r="H1409" s="57">
        <f>+ROUND(G1409+Q$1409,-2)</f>
        <v>0</v>
      </c>
      <c r="I1409" s="57">
        <f>+ROUND(H1409+Q$1409,-2)</f>
        <v>0</v>
      </c>
      <c r="J1409" s="57">
        <f>+ROUND(I1409+Q$1409,-2)</f>
        <v>0</v>
      </c>
      <c r="K1409" s="57">
        <f>+ROUND(J1409+Q$1409,-2)</f>
        <v>0</v>
      </c>
      <c r="L1409" s="57">
        <f>+ROUND(K1409+Q$1409,-2)</f>
        <v>0</v>
      </c>
      <c r="M1409" s="57">
        <f>+ROUND(L1409+Q$1409,-2)</f>
        <v>0</v>
      </c>
      <c r="N1409" s="57">
        <f>+ROUND(M1409+Q$1409,-2)</f>
        <v>0</v>
      </c>
      <c r="O1409" s="63">
        <v>0</v>
      </c>
      <c r="P1409" s="164"/>
      <c r="Q1409" s="148">
        <f t="shared" si="367"/>
        <v>0</v>
      </c>
      <c r="R1409" s="167"/>
      <c r="S1409" s="65">
        <f t="shared" si="363"/>
        <v>0</v>
      </c>
      <c r="T1409" s="134"/>
    </row>
    <row r="1410" ht="24.75" customHeight="1" outlineLevel="1" spans="1:20">
      <c r="A1410" s="19">
        <v>56516</v>
      </c>
      <c r="B1410" s="20">
        <v>5791026</v>
      </c>
      <c r="C1410" s="71" t="s">
        <v>1250</v>
      </c>
      <c r="D1410" s="57">
        <v>0</v>
      </c>
      <c r="E1410" s="57">
        <v>4377.5</v>
      </c>
      <c r="F1410" s="57">
        <f>+ROUND(E1410+Q$1410,-2)</f>
        <v>28000</v>
      </c>
      <c r="G1410" s="57">
        <f>+ROUND(F1410+Q$1410,-2)</f>
        <v>51600</v>
      </c>
      <c r="H1410" s="57">
        <f>+ROUND(G1410+Q$1410,-2)</f>
        <v>75200</v>
      </c>
      <c r="I1410" s="57">
        <f>+ROUND(H1410+Q$1410,-2)</f>
        <v>98800</v>
      </c>
      <c r="J1410" s="57">
        <f>+ROUND(I1410+Q$1410,-2)</f>
        <v>122400</v>
      </c>
      <c r="K1410" s="57">
        <f>+ROUND(J1410+Q$1410,-2)</f>
        <v>146000</v>
      </c>
      <c r="L1410" s="57">
        <f>+ROUND(K1410+Q$1410,-2)</f>
        <v>169600</v>
      </c>
      <c r="M1410" s="57">
        <f>+ROUND(L1410+Q$1410,-2)</f>
        <v>193200</v>
      </c>
      <c r="N1410" s="57">
        <f>+ROUND(M1410+Q$1410,-2)</f>
        <v>216800</v>
      </c>
      <c r="O1410" s="63">
        <v>240000</v>
      </c>
      <c r="P1410" s="164"/>
      <c r="Q1410" s="148">
        <f t="shared" si="367"/>
        <v>23600</v>
      </c>
      <c r="R1410" s="167"/>
      <c r="S1410" s="65">
        <f t="shared" si="363"/>
        <v>0</v>
      </c>
      <c r="T1410" s="134"/>
    </row>
    <row r="1411" ht="24.75" customHeight="1" outlineLevel="1" spans="1:20">
      <c r="A1411" s="19">
        <v>56518</v>
      </c>
      <c r="B1411" s="20">
        <v>5791027</v>
      </c>
      <c r="C1411" s="71" t="s">
        <v>1251</v>
      </c>
      <c r="D1411" s="57">
        <v>0</v>
      </c>
      <c r="E1411" s="57">
        <v>0</v>
      </c>
      <c r="F1411" s="57">
        <f>+ROUND(E1411+Q$1411,-2)</f>
        <v>0</v>
      </c>
      <c r="G1411" s="57">
        <f>+ROUND(F1411+Q$1411,-2)</f>
        <v>0</v>
      </c>
      <c r="H1411" s="57">
        <f>+ROUND(G1411+Q$1411,-2)</f>
        <v>0</v>
      </c>
      <c r="I1411" s="57">
        <f>+ROUND(H1411+Q$1411,-2)</f>
        <v>0</v>
      </c>
      <c r="J1411" s="57">
        <f>+ROUND(I1411+Q$1411,-2)</f>
        <v>0</v>
      </c>
      <c r="K1411" s="57">
        <f>+ROUND(J1411+Q$1411,-2)</f>
        <v>0</v>
      </c>
      <c r="L1411" s="57">
        <f>+ROUND(K1411+Q$1411,-2)</f>
        <v>0</v>
      </c>
      <c r="M1411" s="57">
        <f>+ROUND(L1411+Q$1411,-2)</f>
        <v>0</v>
      </c>
      <c r="N1411" s="57">
        <f>+ROUND(M1411+Q$1411,-2)</f>
        <v>0</v>
      </c>
      <c r="O1411" s="63">
        <v>0</v>
      </c>
      <c r="P1411" s="164"/>
      <c r="Q1411" s="148">
        <f t="shared" si="367"/>
        <v>0</v>
      </c>
      <c r="R1411" s="167"/>
      <c r="S1411" s="65">
        <f t="shared" si="363"/>
        <v>0</v>
      </c>
      <c r="T1411" s="134"/>
    </row>
    <row r="1412" ht="24.75" customHeight="1" outlineLevel="1" spans="1:20">
      <c r="A1412" s="19">
        <v>56519</v>
      </c>
      <c r="B1412" s="20">
        <v>5791028</v>
      </c>
      <c r="C1412" s="71" t="s">
        <v>1252</v>
      </c>
      <c r="D1412" s="57">
        <v>3390</v>
      </c>
      <c r="E1412" s="57">
        <v>5692</v>
      </c>
      <c r="F1412" s="57">
        <f>+ROUND(E1412+Q$1412,-2)</f>
        <v>17100</v>
      </c>
      <c r="G1412" s="57">
        <f>+ROUND(F1412+Q$1412,-2)</f>
        <v>28500</v>
      </c>
      <c r="H1412" s="57">
        <f>+ROUND(G1412+Q$1412,-2)</f>
        <v>39900</v>
      </c>
      <c r="I1412" s="57">
        <f>+ROUND(H1412+Q$1412,-2)</f>
        <v>51300</v>
      </c>
      <c r="J1412" s="57">
        <f>+ROUND(I1412+Q$1412,-2)</f>
        <v>62700</v>
      </c>
      <c r="K1412" s="57">
        <f>+ROUND(J1412+Q$1412,-2)</f>
        <v>74100</v>
      </c>
      <c r="L1412" s="57">
        <f>+ROUND(K1412+Q$1412,-2)</f>
        <v>85500</v>
      </c>
      <c r="M1412" s="57">
        <f>+ROUND(L1412+Q$1412,-2)</f>
        <v>96900</v>
      </c>
      <c r="N1412" s="57">
        <f>+ROUND(M1412+Q$1412,-2)</f>
        <v>108300</v>
      </c>
      <c r="O1412" s="63">
        <v>120000</v>
      </c>
      <c r="P1412" s="164"/>
      <c r="Q1412" s="148">
        <f t="shared" si="367"/>
        <v>11400</v>
      </c>
      <c r="R1412" s="167"/>
      <c r="S1412" s="65">
        <f t="shared" si="363"/>
        <v>0</v>
      </c>
      <c r="T1412" s="134"/>
    </row>
    <row r="1413" ht="24.75" customHeight="1" outlineLevel="1" spans="1:20">
      <c r="A1413" s="19">
        <v>56520</v>
      </c>
      <c r="B1413" s="20">
        <v>5791029</v>
      </c>
      <c r="C1413" s="71" t="s">
        <v>1253</v>
      </c>
      <c r="D1413" s="57">
        <v>8618.557</v>
      </c>
      <c r="E1413" s="57">
        <v>17051.547</v>
      </c>
      <c r="F1413" s="57">
        <f>+ROUND(E1413+Q$1413,-2)</f>
        <v>27400</v>
      </c>
      <c r="G1413" s="57">
        <f>+ROUND(F1413+Q$1413,-2)</f>
        <v>37700</v>
      </c>
      <c r="H1413" s="57">
        <f>+ROUND(G1413+Q$1413,-2)</f>
        <v>48000</v>
      </c>
      <c r="I1413" s="57">
        <f>+ROUND(H1413+Q$1413,-2)</f>
        <v>58300</v>
      </c>
      <c r="J1413" s="57">
        <f>+ROUND(I1413+Q$1413,-2)</f>
        <v>68600</v>
      </c>
      <c r="K1413" s="57">
        <f>+ROUND(J1413+Q$1413,-2)</f>
        <v>78900</v>
      </c>
      <c r="L1413" s="57">
        <f>+ROUND(K1413+Q$1413,-2)</f>
        <v>89200</v>
      </c>
      <c r="M1413" s="57">
        <f>+ROUND(L1413+Q$1413,-2)</f>
        <v>99500</v>
      </c>
      <c r="N1413" s="57">
        <f>+ROUND(M1413+Q$1413,-2)</f>
        <v>109800</v>
      </c>
      <c r="O1413" s="63">
        <v>120000</v>
      </c>
      <c r="P1413" s="164"/>
      <c r="Q1413" s="148">
        <f t="shared" si="367"/>
        <v>10300</v>
      </c>
      <c r="R1413" s="167"/>
      <c r="S1413" s="65">
        <f t="shared" si="363"/>
        <v>0</v>
      </c>
      <c r="T1413" s="134"/>
    </row>
    <row r="1414" ht="24.75" customHeight="1" outlineLevel="1" spans="1:20">
      <c r="A1414" s="19">
        <v>56521</v>
      </c>
      <c r="B1414" s="20">
        <v>5791030</v>
      </c>
      <c r="C1414" s="71" t="s">
        <v>1254</v>
      </c>
      <c r="D1414" s="57">
        <v>0</v>
      </c>
      <c r="E1414" s="57">
        <v>0</v>
      </c>
      <c r="F1414" s="57">
        <f>+ROUND(E1414+Q$1414,-2)</f>
        <v>0</v>
      </c>
      <c r="G1414" s="57">
        <f>+ROUND(F1414+Q$1414,-2)</f>
        <v>0</v>
      </c>
      <c r="H1414" s="57">
        <f>+ROUND(G1414+Q$1414,-2)</f>
        <v>0</v>
      </c>
      <c r="I1414" s="57">
        <f>+ROUND(H1414+Q$1414,-2)</f>
        <v>0</v>
      </c>
      <c r="J1414" s="57">
        <f>+ROUND(I1414+Q$1414,-2)</f>
        <v>0</v>
      </c>
      <c r="K1414" s="57">
        <f>+ROUND(J1414+Q$1414,-2)</f>
        <v>0</v>
      </c>
      <c r="L1414" s="57">
        <f>+ROUND(K1414+Q$1414,-2)</f>
        <v>0</v>
      </c>
      <c r="M1414" s="57">
        <f>+ROUND(L1414+Q$1414,-2)</f>
        <v>0</v>
      </c>
      <c r="N1414" s="57">
        <f>+ROUND(M1414+Q$1414,-2)</f>
        <v>0</v>
      </c>
      <c r="O1414" s="63">
        <v>0</v>
      </c>
      <c r="P1414" s="164"/>
      <c r="Q1414" s="148">
        <f t="shared" si="367"/>
        <v>0</v>
      </c>
      <c r="R1414" s="168"/>
      <c r="S1414" s="65">
        <f t="shared" si="363"/>
        <v>0</v>
      </c>
      <c r="T1414" s="134"/>
    </row>
    <row r="1415" ht="24.75" customHeight="1" outlineLevel="1" spans="1:20">
      <c r="A1415" s="19">
        <v>56523</v>
      </c>
      <c r="B1415" s="20">
        <v>5791031</v>
      </c>
      <c r="C1415" s="71" t="s">
        <v>1255</v>
      </c>
      <c r="D1415" s="57">
        <v>0</v>
      </c>
      <c r="E1415" s="57">
        <v>0</v>
      </c>
      <c r="F1415" s="57">
        <f>+ROUND(E1415+Q$1415,-2)</f>
        <v>0</v>
      </c>
      <c r="G1415" s="57">
        <f>+ROUND(F1415+Q$1415,-2)</f>
        <v>0</v>
      </c>
      <c r="H1415" s="57">
        <f>+ROUND(G1415+Q$1415,-2)</f>
        <v>0</v>
      </c>
      <c r="I1415" s="57">
        <f>+ROUND(H1415+Q$1415,-2)</f>
        <v>0</v>
      </c>
      <c r="J1415" s="57">
        <f>+ROUND(I1415+Q$1415,-2)</f>
        <v>0</v>
      </c>
      <c r="K1415" s="57">
        <f>+ROUND(J1415+Q$1415,-2)</f>
        <v>0</v>
      </c>
      <c r="L1415" s="57">
        <f>+ROUND(K1415+Q$1415,-2)</f>
        <v>0</v>
      </c>
      <c r="M1415" s="57">
        <f>+ROUND(L1415+Q$1415,-2)</f>
        <v>0</v>
      </c>
      <c r="N1415" s="57">
        <f>+ROUND(M1415+Q$1415,-2)</f>
        <v>0</v>
      </c>
      <c r="O1415" s="63">
        <v>0</v>
      </c>
      <c r="P1415" s="164"/>
      <c r="Q1415" s="148">
        <f t="shared" si="367"/>
        <v>0</v>
      </c>
      <c r="R1415" s="168"/>
      <c r="S1415" s="65">
        <f t="shared" si="363"/>
        <v>0</v>
      </c>
      <c r="T1415" s="134"/>
    </row>
    <row r="1416" ht="24.75" customHeight="1" outlineLevel="1" spans="1:20">
      <c r="A1416" s="19">
        <v>56524</v>
      </c>
      <c r="B1416" s="20">
        <v>5791032</v>
      </c>
      <c r="C1416" s="71" t="s">
        <v>1256</v>
      </c>
      <c r="D1416" s="57">
        <v>0</v>
      </c>
      <c r="E1416" s="57">
        <v>0</v>
      </c>
      <c r="F1416" s="57">
        <f>+ROUND(E1416+Q$1416,-2)</f>
        <v>0</v>
      </c>
      <c r="G1416" s="57">
        <f>+ROUND(F1416+Q$1416,-2)</f>
        <v>0</v>
      </c>
      <c r="H1416" s="57">
        <f>+ROUND(G1416+Q$1416,-2)</f>
        <v>0</v>
      </c>
      <c r="I1416" s="57">
        <f>+ROUND(H1416+Q$1416,-2)</f>
        <v>0</v>
      </c>
      <c r="J1416" s="57">
        <f>+ROUND(I1416+Q$1416,-2)</f>
        <v>0</v>
      </c>
      <c r="K1416" s="57">
        <f>+ROUND(J1416+Q$1416,-2)</f>
        <v>0</v>
      </c>
      <c r="L1416" s="57">
        <f>+ROUND(K1416+Q$1416,-2)</f>
        <v>0</v>
      </c>
      <c r="M1416" s="57">
        <f>+ROUND(L1416+Q$1416,-2)</f>
        <v>0</v>
      </c>
      <c r="N1416" s="57">
        <f>+ROUND(M1416+Q$1416,-2)</f>
        <v>0</v>
      </c>
      <c r="O1416" s="63">
        <v>0</v>
      </c>
      <c r="P1416" s="164"/>
      <c r="Q1416" s="148">
        <f t="shared" si="367"/>
        <v>0</v>
      </c>
      <c r="R1416" s="168"/>
      <c r="S1416" s="65">
        <f t="shared" si="363"/>
        <v>0</v>
      </c>
      <c r="T1416" s="134"/>
    </row>
    <row r="1417" ht="24.75" customHeight="1" outlineLevel="1" spans="1:20">
      <c r="A1417" s="19">
        <v>56526</v>
      </c>
      <c r="B1417" s="20">
        <v>5791033</v>
      </c>
      <c r="C1417" s="71" t="s">
        <v>1257</v>
      </c>
      <c r="D1417" s="57">
        <v>36974.6</v>
      </c>
      <c r="E1417" s="57">
        <v>69931.1</v>
      </c>
      <c r="F1417" s="57">
        <f>+ROUND(E1417+Q$1417,-2)</f>
        <v>142900</v>
      </c>
      <c r="G1417" s="57">
        <f>+ROUND(F1417+Q$1417,-2)</f>
        <v>215900</v>
      </c>
      <c r="H1417" s="57">
        <f>+ROUND(G1417+Q$1417,-2)</f>
        <v>288900</v>
      </c>
      <c r="I1417" s="57">
        <f>+ROUND(H1417+Q$1417,-2)</f>
        <v>361900</v>
      </c>
      <c r="J1417" s="57">
        <f>+ROUND(I1417+Q$1417,-2)</f>
        <v>434900</v>
      </c>
      <c r="K1417" s="57">
        <f>+ROUND(J1417+Q$1417,-2)</f>
        <v>507900</v>
      </c>
      <c r="L1417" s="57">
        <f>+ROUND(K1417+Q$1417,-2)</f>
        <v>580900</v>
      </c>
      <c r="M1417" s="57">
        <f>+ROUND(L1417+Q$1417,-2)</f>
        <v>653900</v>
      </c>
      <c r="N1417" s="57">
        <f>+ROUND(M1417+Q$1417,-2)</f>
        <v>726900</v>
      </c>
      <c r="O1417" s="63">
        <v>800000</v>
      </c>
      <c r="P1417" s="164"/>
      <c r="Q1417" s="148">
        <f t="shared" si="367"/>
        <v>73000</v>
      </c>
      <c r="R1417" s="167"/>
      <c r="S1417" s="65">
        <f t="shared" si="363"/>
        <v>0</v>
      </c>
      <c r="T1417" s="134"/>
    </row>
    <row r="1418" ht="24.75" customHeight="1" outlineLevel="1" spans="1:20">
      <c r="A1418" s="19">
        <v>56525</v>
      </c>
      <c r="B1418" s="20">
        <v>5791038</v>
      </c>
      <c r="C1418" s="71" t="s">
        <v>1258</v>
      </c>
      <c r="D1418" s="57">
        <v>0</v>
      </c>
      <c r="E1418" s="57">
        <v>553.256</v>
      </c>
      <c r="F1418" s="57">
        <f>+ROUND(E1418+Q$1418,-2)</f>
        <v>1100</v>
      </c>
      <c r="G1418" s="57">
        <f>+ROUND(F1418+Q$1418,-2)</f>
        <v>1600</v>
      </c>
      <c r="H1418" s="57">
        <f>+ROUND(G1418+Q$1418,-2)</f>
        <v>2100</v>
      </c>
      <c r="I1418" s="57">
        <f>+ROUND(H1418+Q$1418,-2)</f>
        <v>2600</v>
      </c>
      <c r="J1418" s="57">
        <f>+ROUND(I1418+Q$1418,-2)</f>
        <v>3100</v>
      </c>
      <c r="K1418" s="57">
        <f>+ROUND(J1418+Q$1418,-2)</f>
        <v>3600</v>
      </c>
      <c r="L1418" s="57">
        <f>+ROUND(K1418+Q$1418,-2)</f>
        <v>4100</v>
      </c>
      <c r="M1418" s="57">
        <f>+ROUND(L1418+Q$1418,-2)</f>
        <v>4600</v>
      </c>
      <c r="N1418" s="57">
        <f>+ROUND(M1418+Q$1418,-2)</f>
        <v>5100</v>
      </c>
      <c r="O1418" s="63">
        <f>+N1418+Q1418</f>
        <v>5600</v>
      </c>
      <c r="P1418" s="164"/>
      <c r="Q1418" s="148">
        <v>500</v>
      </c>
      <c r="R1418" s="168"/>
      <c r="S1418" s="65">
        <f t="shared" si="363"/>
        <v>0</v>
      </c>
      <c r="T1418" s="134"/>
    </row>
    <row r="1419" ht="24.75" customHeight="1" outlineLevel="1" spans="1:20">
      <c r="A1419" s="19">
        <v>56509</v>
      </c>
      <c r="B1419" s="20">
        <v>5791039</v>
      </c>
      <c r="C1419" s="71" t="s">
        <v>1031</v>
      </c>
      <c r="D1419" s="57">
        <v>56975.887</v>
      </c>
      <c r="E1419" s="57">
        <v>86570.387</v>
      </c>
      <c r="F1419" s="57">
        <f>+ROUND(E1419+Q$1419,-2)</f>
        <v>149900</v>
      </c>
      <c r="G1419" s="57">
        <f>+ROUND(F1419+Q$1419,-2)</f>
        <v>213200</v>
      </c>
      <c r="H1419" s="57">
        <f>+ROUND(G1419+Q$1419,-2)</f>
        <v>276500</v>
      </c>
      <c r="I1419" s="57">
        <f>+ROUND(H1419+Q$1419,-2)</f>
        <v>339800</v>
      </c>
      <c r="J1419" s="57">
        <f>+ROUND(I1419+Q$1419,-2)</f>
        <v>403100</v>
      </c>
      <c r="K1419" s="57">
        <f>+ROUND(J1419+Q$1419,-2)</f>
        <v>466400</v>
      </c>
      <c r="L1419" s="57">
        <f>+ROUND(K1419+Q$1419,-2)</f>
        <v>529700</v>
      </c>
      <c r="M1419" s="57">
        <f>+ROUND(L1419+Q$1419,-2)</f>
        <v>593000</v>
      </c>
      <c r="N1419" s="57">
        <f>+ROUND(M1419+Q$1419,-2)</f>
        <v>656300</v>
      </c>
      <c r="O1419" s="63">
        <v>720000</v>
      </c>
      <c r="P1419" s="164"/>
      <c r="Q1419" s="148">
        <f t="shared" si="367"/>
        <v>63300</v>
      </c>
      <c r="R1419" s="167"/>
      <c r="S1419" s="65">
        <f t="shared" si="363"/>
        <v>0</v>
      </c>
      <c r="T1419" s="134"/>
    </row>
    <row r="1420" ht="24.75" customHeight="1" outlineLevel="1" spans="1:20">
      <c r="A1420" s="72"/>
      <c r="B1420" s="73" t="s">
        <v>1259</v>
      </c>
      <c r="C1420" s="170" t="s">
        <v>1260</v>
      </c>
      <c r="D1420" s="75">
        <f t="shared" ref="D1420:O1420" si="368">D793-D920+D1023-D1164</f>
        <v>9111059.356</v>
      </c>
      <c r="E1420" s="75">
        <f t="shared" si="368"/>
        <v>17813572.281</v>
      </c>
      <c r="F1420" s="75" t="e">
        <f t="shared" si="368"/>
        <v>#REF!</v>
      </c>
      <c r="G1420" s="75" t="e">
        <f t="shared" si="368"/>
        <v>#REF!</v>
      </c>
      <c r="H1420" s="75" t="e">
        <f t="shared" si="368"/>
        <v>#REF!</v>
      </c>
      <c r="I1420" s="75" t="e">
        <f t="shared" si="368"/>
        <v>#REF!</v>
      </c>
      <c r="J1420" s="75" t="e">
        <f t="shared" si="368"/>
        <v>#REF!</v>
      </c>
      <c r="K1420" s="75" t="e">
        <f t="shared" si="368"/>
        <v>#REF!</v>
      </c>
      <c r="L1420" s="75" t="e">
        <f t="shared" si="368"/>
        <v>#REF!</v>
      </c>
      <c r="M1420" s="75" t="e">
        <f t="shared" si="368"/>
        <v>#REF!</v>
      </c>
      <c r="N1420" s="75" t="e">
        <f t="shared" si="368"/>
        <v>#REF!</v>
      </c>
      <c r="O1420" s="91" t="e">
        <f t="shared" si="368"/>
        <v>#REF!</v>
      </c>
      <c r="P1420" s="165"/>
      <c r="Q1420" s="148">
        <f t="shared" ref="Q1420:Q1434" si="369">+E1420-D1420</f>
        <v>8702512.925</v>
      </c>
      <c r="R1420" s="168"/>
      <c r="S1420" s="65" t="e">
        <f>+IF(F1420&lt;E1420,1,0)+IF(G1420&lt;F1420,1,0)+IF(H1420&lt;G1420,1,0)+IF(I1420&lt;H1420,1,0)+IF(J1420&lt;I1420,1,0)+IF(K1420&lt;J1420,1,0)+IF(L1420&lt;K1420,1,0)+IF(M1420&lt;L1420,1,0)+IF(N1420&lt;M1420,1,0)+IF(O1420&lt;N1420,1,0)</f>
        <v>#REF!</v>
      </c>
      <c r="T1420" s="134"/>
    </row>
    <row r="1421" ht="24.75" customHeight="1" spans="1:20">
      <c r="A1421" s="76" t="s">
        <v>1261</v>
      </c>
      <c r="B1421" s="77"/>
      <c r="C1421" s="78"/>
      <c r="D1421" s="79">
        <f t="shared" ref="D1421:O1421" si="370">D1423-D1433</f>
        <v>24605.538</v>
      </c>
      <c r="E1421" s="79">
        <f t="shared" si="370"/>
        <v>71080.314</v>
      </c>
      <c r="F1421" s="79">
        <f t="shared" si="370"/>
        <v>-45900</v>
      </c>
      <c r="G1421" s="79">
        <f t="shared" si="370"/>
        <v>-197200</v>
      </c>
      <c r="H1421" s="79">
        <f t="shared" si="370"/>
        <v>-348500</v>
      </c>
      <c r="I1421" s="79">
        <f t="shared" si="370"/>
        <v>-499800</v>
      </c>
      <c r="J1421" s="79">
        <f t="shared" si="370"/>
        <v>-1076100</v>
      </c>
      <c r="K1421" s="79">
        <f t="shared" si="370"/>
        <v>-1302400</v>
      </c>
      <c r="L1421" s="79">
        <f t="shared" si="370"/>
        <v>-1528700</v>
      </c>
      <c r="M1421" s="79">
        <f t="shared" si="370"/>
        <v>-1800000</v>
      </c>
      <c r="N1421" s="79">
        <f t="shared" si="370"/>
        <v>-2071300</v>
      </c>
      <c r="O1421" s="92">
        <f t="shared" si="370"/>
        <v>-2342600</v>
      </c>
      <c r="P1421" s="165"/>
      <c r="Q1421" s="148">
        <f t="shared" si="369"/>
        <v>46474.776</v>
      </c>
      <c r="R1421" s="168"/>
      <c r="S1421" s="65"/>
      <c r="T1421" s="134"/>
    </row>
    <row r="1422" ht="24.75" customHeight="1" spans="1:20">
      <c r="A1422" s="15" t="s">
        <v>1262</v>
      </c>
      <c r="B1422" s="80"/>
      <c r="C1422" s="81"/>
      <c r="D1422" s="82">
        <f t="shared" ref="D1422:O1422" si="371">D1423</f>
        <v>54557.338</v>
      </c>
      <c r="E1422" s="82">
        <f t="shared" si="371"/>
        <v>148744.995</v>
      </c>
      <c r="F1422" s="82">
        <f t="shared" si="371"/>
        <v>203000</v>
      </c>
      <c r="G1422" s="82">
        <f t="shared" si="371"/>
        <v>257000</v>
      </c>
      <c r="H1422" s="82">
        <f t="shared" si="371"/>
        <v>311000</v>
      </c>
      <c r="I1422" s="82">
        <f t="shared" si="371"/>
        <v>365000</v>
      </c>
      <c r="J1422" s="82">
        <f t="shared" si="371"/>
        <v>419000</v>
      </c>
      <c r="K1422" s="82">
        <f t="shared" si="371"/>
        <v>473000</v>
      </c>
      <c r="L1422" s="82">
        <f t="shared" si="371"/>
        <v>527000</v>
      </c>
      <c r="M1422" s="82">
        <f t="shared" si="371"/>
        <v>581000</v>
      </c>
      <c r="N1422" s="82">
        <f t="shared" si="371"/>
        <v>635000</v>
      </c>
      <c r="O1422" s="93">
        <f t="shared" si="371"/>
        <v>689000</v>
      </c>
      <c r="P1422" s="165">
        <f t="shared" ref="P1422:P1436" si="372">IF(E1422&lt;D1422,1,0)+IF(F1422&lt;E1422,1,0)+IF(G1422&lt;F1422,1,0)+IF(H1422&lt;G1422,1,0)+IF(I1422&lt;H1422,1,0)+IF(J1422&lt;I1422,1,0)+IF(K1422&lt;J1422,1,0)+IF(L1422&lt;K1422,1,0)+IF(M1422&lt;L1422,1,0)+IF(N1422&lt;M1422,1,0)+IF(O1422&lt;N1422,1,0)</f>
        <v>0</v>
      </c>
      <c r="Q1422" s="148">
        <f t="shared" si="369"/>
        <v>94187.657</v>
      </c>
      <c r="R1422" s="168"/>
      <c r="S1422" s="65">
        <f t="shared" ref="S1422:S1453" si="373">+IF(F1422&lt;E1422,1,0)+IF(G1422&lt;F1422,1,0)+IF(H1422&lt;G1422,1,0)+IF(I1422&lt;H1422,1,0)+IF(J1422&lt;I1422,1,0)+IF(K1422&lt;J1422,1,0)+IF(L1422&lt;K1422,1,0)+IF(M1422&lt;L1422,1,0)+IF(N1422&lt;M1422,1,0)+IF(O1422&lt;N1422,1,0)</f>
        <v>0</v>
      </c>
      <c r="T1422" s="134"/>
    </row>
    <row r="1423" ht="24.75" customHeight="1" outlineLevel="1" spans="1:20">
      <c r="A1423" s="19"/>
      <c r="B1423" s="20">
        <v>4800000</v>
      </c>
      <c r="C1423" s="71" t="s">
        <v>1263</v>
      </c>
      <c r="D1423" s="57">
        <f t="shared" ref="D1423:O1423" si="374">+SUM(D1424:D1428)</f>
        <v>54557.338</v>
      </c>
      <c r="E1423" s="57">
        <f t="shared" si="374"/>
        <v>148744.995</v>
      </c>
      <c r="F1423" s="57">
        <f t="shared" si="374"/>
        <v>203000</v>
      </c>
      <c r="G1423" s="57">
        <f t="shared" si="374"/>
        <v>257000</v>
      </c>
      <c r="H1423" s="57">
        <f t="shared" si="374"/>
        <v>311000</v>
      </c>
      <c r="I1423" s="57">
        <f t="shared" si="374"/>
        <v>365000</v>
      </c>
      <c r="J1423" s="57">
        <f t="shared" si="374"/>
        <v>419000</v>
      </c>
      <c r="K1423" s="57">
        <f t="shared" si="374"/>
        <v>473000</v>
      </c>
      <c r="L1423" s="57">
        <f t="shared" si="374"/>
        <v>527000</v>
      </c>
      <c r="M1423" s="57">
        <f t="shared" si="374"/>
        <v>581000</v>
      </c>
      <c r="N1423" s="57">
        <f t="shared" si="374"/>
        <v>635000</v>
      </c>
      <c r="O1423" s="63">
        <f t="shared" si="374"/>
        <v>689000</v>
      </c>
      <c r="P1423" s="165">
        <f t="shared" si="372"/>
        <v>0</v>
      </c>
      <c r="Q1423" s="148">
        <f t="shared" si="369"/>
        <v>94187.657</v>
      </c>
      <c r="R1423" s="168"/>
      <c r="S1423" s="65">
        <f t="shared" si="373"/>
        <v>0</v>
      </c>
      <c r="T1423" s="134"/>
    </row>
    <row r="1424" ht="24.75" customHeight="1" outlineLevel="1" spans="1:20">
      <c r="A1424" s="19">
        <v>45001</v>
      </c>
      <c r="B1424" s="20">
        <v>4801000</v>
      </c>
      <c r="C1424" s="71" t="s">
        <v>1264</v>
      </c>
      <c r="D1424" s="57">
        <v>0</v>
      </c>
      <c r="E1424" s="57">
        <v>0</v>
      </c>
      <c r="F1424" s="57">
        <f>ROUND(Q$1424+E1424,-2)</f>
        <v>0</v>
      </c>
      <c r="G1424" s="57">
        <f>ROUND(Q$1424+F1424,-2)</f>
        <v>0</v>
      </c>
      <c r="H1424" s="57">
        <f>ROUND(Q$1424+G1424,-2)</f>
        <v>0</v>
      </c>
      <c r="I1424" s="57">
        <f>ROUND(Q$1424+H1424,-2)</f>
        <v>0</v>
      </c>
      <c r="J1424" s="57">
        <f>ROUND(Q$1424+I1424,-2)</f>
        <v>0</v>
      </c>
      <c r="K1424" s="57">
        <f>ROUND(Q$1424+J1424,-2)</f>
        <v>0</v>
      </c>
      <c r="L1424" s="57">
        <f>ROUND(Q$1424+K1424,-2)</f>
        <v>0</v>
      </c>
      <c r="M1424" s="57">
        <f>ROUND(Q$1424+L1424,-2)</f>
        <v>0</v>
      </c>
      <c r="N1424" s="57">
        <f>ROUND(Q$1424+M1424,-2)</f>
        <v>0</v>
      </c>
      <c r="O1424" s="63">
        <f>ROUND(Q$1424+N1424,-2)</f>
        <v>0</v>
      </c>
      <c r="P1424" s="165">
        <f t="shared" si="372"/>
        <v>0</v>
      </c>
      <c r="Q1424" s="148">
        <f t="shared" si="369"/>
        <v>0</v>
      </c>
      <c r="R1424" s="168"/>
      <c r="S1424" s="65">
        <f t="shared" si="373"/>
        <v>0</v>
      </c>
      <c r="T1424" s="134"/>
    </row>
    <row r="1425" ht="24.75" customHeight="1" outlineLevel="1" spans="1:20">
      <c r="A1425" s="19">
        <v>45002</v>
      </c>
      <c r="B1425" s="20">
        <v>4802000</v>
      </c>
      <c r="C1425" s="71" t="s">
        <v>1265</v>
      </c>
      <c r="D1425" s="57">
        <v>0</v>
      </c>
      <c r="E1425" s="57">
        <v>0</v>
      </c>
      <c r="F1425" s="57">
        <f>ROUND(Q$1425+E1425,-2)</f>
        <v>0</v>
      </c>
      <c r="G1425" s="57">
        <f>ROUND(Q$1425+F1425,-2)</f>
        <v>0</v>
      </c>
      <c r="H1425" s="57">
        <f>ROUND(Q$1425+G1425,-2)</f>
        <v>0</v>
      </c>
      <c r="I1425" s="57">
        <f>ROUND(Q$1425+H1425,-2)</f>
        <v>0</v>
      </c>
      <c r="J1425" s="57">
        <f>ROUND(Q$1425+I1425,-2)</f>
        <v>0</v>
      </c>
      <c r="K1425" s="57">
        <f>ROUND(Q$1425+J1425,-2)</f>
        <v>0</v>
      </c>
      <c r="L1425" s="57">
        <f>ROUND(Q$1425+K1425,-2)</f>
        <v>0</v>
      </c>
      <c r="M1425" s="57">
        <f>ROUND(Q$1425+L1425,-2)</f>
        <v>0</v>
      </c>
      <c r="N1425" s="57">
        <f>ROUND(Q$1425+M1425,-2)</f>
        <v>0</v>
      </c>
      <c r="O1425" s="63">
        <f>ROUND(Q$1425+N1425,-2)</f>
        <v>0</v>
      </c>
      <c r="P1425" s="165">
        <f t="shared" si="372"/>
        <v>0</v>
      </c>
      <c r="Q1425" s="148">
        <f t="shared" si="369"/>
        <v>0</v>
      </c>
      <c r="R1425" s="168"/>
      <c r="S1425" s="65">
        <f t="shared" si="373"/>
        <v>0</v>
      </c>
      <c r="T1425" s="134"/>
    </row>
    <row r="1426" ht="24.75" customHeight="1" outlineLevel="1" spans="1:20">
      <c r="A1426" s="19">
        <v>45006</v>
      </c>
      <c r="B1426" s="20">
        <v>4803000</v>
      </c>
      <c r="C1426" s="71" t="s">
        <v>1266</v>
      </c>
      <c r="D1426" s="57">
        <v>0</v>
      </c>
      <c r="E1426" s="57">
        <v>40211.619</v>
      </c>
      <c r="F1426" s="57">
        <v>40500</v>
      </c>
      <c r="G1426" s="57">
        <v>40500</v>
      </c>
      <c r="H1426" s="57">
        <v>40500</v>
      </c>
      <c r="I1426" s="57">
        <v>40500</v>
      </c>
      <c r="J1426" s="57">
        <v>40500</v>
      </c>
      <c r="K1426" s="57">
        <v>40500</v>
      </c>
      <c r="L1426" s="57">
        <v>40500</v>
      </c>
      <c r="M1426" s="57">
        <v>40500</v>
      </c>
      <c r="N1426" s="57">
        <v>40500</v>
      </c>
      <c r="O1426" s="63">
        <v>40500</v>
      </c>
      <c r="P1426" s="165">
        <f t="shared" si="372"/>
        <v>0</v>
      </c>
      <c r="Q1426" s="148">
        <f t="shared" si="369"/>
        <v>40211.619</v>
      </c>
      <c r="R1426" s="168"/>
      <c r="S1426" s="65">
        <f t="shared" si="373"/>
        <v>0</v>
      </c>
      <c r="T1426" s="134"/>
    </row>
    <row r="1427" ht="24.75" customHeight="1" outlineLevel="1" spans="1:20">
      <c r="A1427" s="19">
        <v>45009</v>
      </c>
      <c r="B1427" s="20">
        <v>4804000</v>
      </c>
      <c r="C1427" s="71" t="s">
        <v>1267</v>
      </c>
      <c r="D1427" s="57">
        <v>0</v>
      </c>
      <c r="E1427" s="57">
        <v>0</v>
      </c>
      <c r="F1427" s="57">
        <f>ROUND(Q$1427+E1427,-2)</f>
        <v>0</v>
      </c>
      <c r="G1427" s="57">
        <f>ROUND(Q$1427+F1427,-2)</f>
        <v>0</v>
      </c>
      <c r="H1427" s="57">
        <f>ROUND(Q$1427+G1427,-2)</f>
        <v>0</v>
      </c>
      <c r="I1427" s="57">
        <f>ROUND(Q$1427+H1427,-2)</f>
        <v>0</v>
      </c>
      <c r="J1427" s="57">
        <f>ROUND(Q$1427+I1427,-2)</f>
        <v>0</v>
      </c>
      <c r="K1427" s="57">
        <f>ROUND(Q$1427+J1427,-2)</f>
        <v>0</v>
      </c>
      <c r="L1427" s="57">
        <f>ROUND(Q$1427+K1427,-2)</f>
        <v>0</v>
      </c>
      <c r="M1427" s="57">
        <f>ROUND(Q$1427+L1427,-2)</f>
        <v>0</v>
      </c>
      <c r="N1427" s="57">
        <f>ROUND(Q$1427+M1427,-2)</f>
        <v>0</v>
      </c>
      <c r="O1427" s="63">
        <f>ROUND(Q$1427+N1427,-2)</f>
        <v>0</v>
      </c>
      <c r="P1427" s="165">
        <f t="shared" si="372"/>
        <v>0</v>
      </c>
      <c r="Q1427" s="148">
        <f t="shared" si="369"/>
        <v>0</v>
      </c>
      <c r="R1427" s="168"/>
      <c r="S1427" s="65">
        <f t="shared" si="373"/>
        <v>0</v>
      </c>
      <c r="T1427" s="134"/>
    </row>
    <row r="1428" ht="24.75" customHeight="1" outlineLevel="1" spans="1:20">
      <c r="A1428" s="19"/>
      <c r="B1428" s="20"/>
      <c r="C1428" s="71" t="s">
        <v>1268</v>
      </c>
      <c r="D1428" s="57">
        <f t="shared" ref="D1428:O1428" si="375">+SUM(D1429:D1431)</f>
        <v>54557.338</v>
      </c>
      <c r="E1428" s="57">
        <f t="shared" si="375"/>
        <v>108533.376</v>
      </c>
      <c r="F1428" s="57">
        <f t="shared" si="375"/>
        <v>162500</v>
      </c>
      <c r="G1428" s="57">
        <f t="shared" si="375"/>
        <v>216500</v>
      </c>
      <c r="H1428" s="57">
        <f t="shared" si="375"/>
        <v>270500</v>
      </c>
      <c r="I1428" s="57">
        <f t="shared" si="375"/>
        <v>324500</v>
      </c>
      <c r="J1428" s="57">
        <f t="shared" si="375"/>
        <v>378500</v>
      </c>
      <c r="K1428" s="57">
        <f t="shared" si="375"/>
        <v>432500</v>
      </c>
      <c r="L1428" s="57">
        <f t="shared" si="375"/>
        <v>486500</v>
      </c>
      <c r="M1428" s="57">
        <f t="shared" si="375"/>
        <v>540500</v>
      </c>
      <c r="N1428" s="57">
        <f t="shared" si="375"/>
        <v>594500</v>
      </c>
      <c r="O1428" s="63">
        <f t="shared" si="375"/>
        <v>648500</v>
      </c>
      <c r="P1428" s="165">
        <f t="shared" si="372"/>
        <v>0</v>
      </c>
      <c r="Q1428" s="148">
        <f t="shared" si="369"/>
        <v>53976.038</v>
      </c>
      <c r="R1428" s="168"/>
      <c r="S1428" s="65">
        <f t="shared" si="373"/>
        <v>0</v>
      </c>
      <c r="T1428" s="134"/>
    </row>
    <row r="1429" ht="24.75" customHeight="1" outlineLevel="1" spans="1:20">
      <c r="A1429" s="19">
        <v>45011</v>
      </c>
      <c r="B1429" s="20">
        <v>4809100</v>
      </c>
      <c r="C1429" s="71" t="s">
        <v>1269</v>
      </c>
      <c r="D1429" s="57">
        <v>0</v>
      </c>
      <c r="E1429" s="57">
        <v>0</v>
      </c>
      <c r="F1429" s="57">
        <f>ROUND(Q$1429+E1429,-2)</f>
        <v>0</v>
      </c>
      <c r="G1429" s="57">
        <f>ROUND(Q$1429+F1429,-2)</f>
        <v>0</v>
      </c>
      <c r="H1429" s="57">
        <f>ROUND(Q$1429+G1429,-2)</f>
        <v>0</v>
      </c>
      <c r="I1429" s="57">
        <f>ROUND(Q$1429+H1429,-2)</f>
        <v>0</v>
      </c>
      <c r="J1429" s="57">
        <f>ROUND(Q$1429+I1429,-2)</f>
        <v>0</v>
      </c>
      <c r="K1429" s="57">
        <f>ROUND(Q$1429+J1429,-2)</f>
        <v>0</v>
      </c>
      <c r="L1429" s="57">
        <f>ROUND(Q$1429+K1429,-2)</f>
        <v>0</v>
      </c>
      <c r="M1429" s="57">
        <f>ROUND(Q$1429+L1429,-2)</f>
        <v>0</v>
      </c>
      <c r="N1429" s="57">
        <f>ROUND(Q$1429+M1429,-2)</f>
        <v>0</v>
      </c>
      <c r="O1429" s="63">
        <f>ROUND(Q$1429+N1429,-2)</f>
        <v>0</v>
      </c>
      <c r="P1429" s="165">
        <f t="shared" si="372"/>
        <v>0</v>
      </c>
      <c r="Q1429" s="148">
        <f t="shared" si="369"/>
        <v>0</v>
      </c>
      <c r="R1429" s="168"/>
      <c r="S1429" s="65">
        <f t="shared" si="373"/>
        <v>0</v>
      </c>
      <c r="T1429" s="134"/>
    </row>
    <row r="1430" ht="24.75" customHeight="1" outlineLevel="1" spans="1:20">
      <c r="A1430" s="19">
        <v>45012</v>
      </c>
      <c r="B1430" s="20">
        <v>4809101</v>
      </c>
      <c r="C1430" s="71" t="s">
        <v>1270</v>
      </c>
      <c r="D1430" s="57">
        <v>54557.338</v>
      </c>
      <c r="E1430" s="57">
        <v>108433.376</v>
      </c>
      <c r="F1430" s="57">
        <f>ROUND(Q$1430+E1430,-2)</f>
        <v>162300</v>
      </c>
      <c r="G1430" s="57">
        <f>ROUND(Q$1430+F1430,-2)</f>
        <v>216200</v>
      </c>
      <c r="H1430" s="57">
        <f>ROUND(Q$1430+G1430,-2)</f>
        <v>270100</v>
      </c>
      <c r="I1430" s="57">
        <f>ROUND(Q$1430+H1430,-2)</f>
        <v>324000</v>
      </c>
      <c r="J1430" s="57">
        <f>ROUND(Q$1430+I1430,-2)</f>
        <v>377900</v>
      </c>
      <c r="K1430" s="57">
        <f>ROUND(Q$1430+J1430,-2)</f>
        <v>431800</v>
      </c>
      <c r="L1430" s="57">
        <f>ROUND(Q$1430+K1430,-2)</f>
        <v>485700</v>
      </c>
      <c r="M1430" s="57">
        <f>ROUND(Q$1430+L1430,-2)</f>
        <v>539600</v>
      </c>
      <c r="N1430" s="57">
        <f>ROUND(Q$1430+M1430,-2)</f>
        <v>593500</v>
      </c>
      <c r="O1430" s="63">
        <f>ROUND(Q$1430+N1430,-2)</f>
        <v>647400</v>
      </c>
      <c r="P1430" s="165">
        <f t="shared" si="372"/>
        <v>0</v>
      </c>
      <c r="Q1430" s="148">
        <f t="shared" si="369"/>
        <v>53876.038</v>
      </c>
      <c r="R1430" s="168"/>
      <c r="S1430" s="65">
        <f t="shared" si="373"/>
        <v>0</v>
      </c>
      <c r="T1430" s="134"/>
    </row>
    <row r="1431" ht="24.75" customHeight="1" outlineLevel="1" spans="1:20">
      <c r="A1431" s="19">
        <v>45999</v>
      </c>
      <c r="B1431" s="20">
        <v>4809099</v>
      </c>
      <c r="C1431" s="71" t="s">
        <v>174</v>
      </c>
      <c r="D1431" s="57">
        <v>0</v>
      </c>
      <c r="E1431" s="57">
        <v>100</v>
      </c>
      <c r="F1431" s="57">
        <f>ROUND(Q$1431+E1431,-2)</f>
        <v>200</v>
      </c>
      <c r="G1431" s="57">
        <f>ROUND(Q$1431+F1431,-2)</f>
        <v>300</v>
      </c>
      <c r="H1431" s="57">
        <f>ROUND(Q$1431+G1431,-2)</f>
        <v>400</v>
      </c>
      <c r="I1431" s="57">
        <f>ROUND(Q$1431+H1431,-2)</f>
        <v>500</v>
      </c>
      <c r="J1431" s="57">
        <f>ROUND(Q$1431+I1431,-2)</f>
        <v>600</v>
      </c>
      <c r="K1431" s="57">
        <f>ROUND(Q$1431+J1431,-2)</f>
        <v>700</v>
      </c>
      <c r="L1431" s="57">
        <f>ROUND(Q$1431+K1431,-2)</f>
        <v>800</v>
      </c>
      <c r="M1431" s="57">
        <f>ROUND(Q$1431+L1431,-2)</f>
        <v>900</v>
      </c>
      <c r="N1431" s="57">
        <f>ROUND(Q$1431+M1431,-2)</f>
        <v>1000</v>
      </c>
      <c r="O1431" s="63">
        <f>ROUND(Q$1431+N1431,-2)</f>
        <v>1100</v>
      </c>
      <c r="P1431" s="165">
        <f t="shared" si="372"/>
        <v>0</v>
      </c>
      <c r="Q1431" s="148">
        <f t="shared" si="369"/>
        <v>100</v>
      </c>
      <c r="R1431" s="168"/>
      <c r="S1431" s="65">
        <f t="shared" si="373"/>
        <v>0</v>
      </c>
      <c r="T1431" s="134"/>
    </row>
    <row r="1432" ht="24.75" customHeight="1" spans="1:20">
      <c r="A1432" s="48" t="s">
        <v>1271</v>
      </c>
      <c r="B1432" s="49"/>
      <c r="C1432" s="50" t="s">
        <v>103</v>
      </c>
      <c r="D1432" s="51">
        <f t="shared" ref="D1432:O1432" si="376">D1433</f>
        <v>29951.8</v>
      </c>
      <c r="E1432" s="51">
        <f t="shared" si="376"/>
        <v>77664.681</v>
      </c>
      <c r="F1432" s="51">
        <f t="shared" si="376"/>
        <v>248900</v>
      </c>
      <c r="G1432" s="51">
        <f t="shared" si="376"/>
        <v>454200</v>
      </c>
      <c r="H1432" s="51">
        <f t="shared" si="376"/>
        <v>659500</v>
      </c>
      <c r="I1432" s="51">
        <f t="shared" si="376"/>
        <v>864800</v>
      </c>
      <c r="J1432" s="51">
        <f t="shared" si="376"/>
        <v>1495100</v>
      </c>
      <c r="K1432" s="51">
        <f t="shared" si="376"/>
        <v>1775400</v>
      </c>
      <c r="L1432" s="51">
        <f t="shared" si="376"/>
        <v>2055700</v>
      </c>
      <c r="M1432" s="51">
        <f t="shared" si="376"/>
        <v>2381000</v>
      </c>
      <c r="N1432" s="51">
        <f t="shared" si="376"/>
        <v>2706300</v>
      </c>
      <c r="O1432" s="53">
        <f t="shared" si="376"/>
        <v>3031600</v>
      </c>
      <c r="P1432" s="165">
        <f t="shared" si="372"/>
        <v>0</v>
      </c>
      <c r="Q1432" s="148">
        <f t="shared" si="369"/>
        <v>47712.881</v>
      </c>
      <c r="R1432" s="168"/>
      <c r="S1432" s="65">
        <f t="shared" si="373"/>
        <v>0</v>
      </c>
      <c r="T1432" s="134"/>
    </row>
    <row r="1433" ht="24.75" customHeight="1" outlineLevel="1" spans="1:20">
      <c r="A1433" s="19"/>
      <c r="B1433" s="20">
        <v>5800000</v>
      </c>
      <c r="C1433" s="71" t="s">
        <v>1272</v>
      </c>
      <c r="D1433" s="57">
        <f t="shared" ref="D1433:O1433" si="377">+SUM(D1434:D1436)</f>
        <v>29951.8</v>
      </c>
      <c r="E1433" s="57">
        <f t="shared" si="377"/>
        <v>77664.681</v>
      </c>
      <c r="F1433" s="57">
        <f t="shared" si="377"/>
        <v>248900</v>
      </c>
      <c r="G1433" s="57">
        <f t="shared" si="377"/>
        <v>454200</v>
      </c>
      <c r="H1433" s="57">
        <f t="shared" si="377"/>
        <v>659500</v>
      </c>
      <c r="I1433" s="57">
        <f t="shared" si="377"/>
        <v>864800</v>
      </c>
      <c r="J1433" s="57">
        <f t="shared" si="377"/>
        <v>1495100</v>
      </c>
      <c r="K1433" s="57">
        <f t="shared" si="377"/>
        <v>1775400</v>
      </c>
      <c r="L1433" s="57">
        <f t="shared" si="377"/>
        <v>2055700</v>
      </c>
      <c r="M1433" s="57">
        <f t="shared" si="377"/>
        <v>2381000</v>
      </c>
      <c r="N1433" s="57">
        <f t="shared" si="377"/>
        <v>2706300</v>
      </c>
      <c r="O1433" s="63">
        <f t="shared" si="377"/>
        <v>3031600</v>
      </c>
      <c r="P1433" s="165">
        <f t="shared" si="372"/>
        <v>0</v>
      </c>
      <c r="Q1433" s="148">
        <f t="shared" si="369"/>
        <v>47712.881</v>
      </c>
      <c r="R1433" s="168"/>
      <c r="S1433" s="65">
        <f t="shared" si="373"/>
        <v>0</v>
      </c>
      <c r="T1433" s="134"/>
    </row>
    <row r="1434" ht="24.75" customHeight="1" outlineLevel="1" spans="1:20">
      <c r="A1434" s="19">
        <v>57010</v>
      </c>
      <c r="B1434" s="20">
        <v>5801111</v>
      </c>
      <c r="C1434" s="71" t="s">
        <v>1273</v>
      </c>
      <c r="D1434" s="57">
        <v>0</v>
      </c>
      <c r="E1434" s="57">
        <v>0</v>
      </c>
      <c r="F1434" s="57">
        <f>+ROUND(Q$1434+E1434,-2)</f>
        <v>0</v>
      </c>
      <c r="G1434" s="57">
        <f>+ROUND(Q$1434+F1434,-2)</f>
        <v>0</v>
      </c>
      <c r="H1434" s="57">
        <f>+ROUND(Q$1434+G1434,-2)</f>
        <v>0</v>
      </c>
      <c r="I1434" s="57">
        <f>+ROUND(Q$1434+H1434,-2)</f>
        <v>0</v>
      </c>
      <c r="J1434" s="57">
        <f>+ROUND(Q$1434+I1434,-2)</f>
        <v>0</v>
      </c>
      <c r="K1434" s="57">
        <f>+ROUND(Q$1434+J1434,-2)</f>
        <v>0</v>
      </c>
      <c r="L1434" s="57">
        <f>+ROUND(Q$1434+K1434,-2)</f>
        <v>0</v>
      </c>
      <c r="M1434" s="57">
        <f>+ROUND(Q$1434+L1434,-2)</f>
        <v>0</v>
      </c>
      <c r="N1434" s="57">
        <f>+ROUND(Q$1434+M1434,-2)</f>
        <v>0</v>
      </c>
      <c r="O1434" s="63">
        <f>+ROUND(Q$1434+N1434,-2)</f>
        <v>0</v>
      </c>
      <c r="P1434" s="165">
        <f t="shared" si="372"/>
        <v>0</v>
      </c>
      <c r="Q1434" s="148">
        <f t="shared" si="369"/>
        <v>0</v>
      </c>
      <c r="R1434" s="168"/>
      <c r="S1434" s="65">
        <f t="shared" si="373"/>
        <v>0</v>
      </c>
      <c r="T1434" s="134"/>
    </row>
    <row r="1435" ht="24.75" customHeight="1" outlineLevel="1" spans="1:20">
      <c r="A1435" s="19">
        <v>57060</v>
      </c>
      <c r="B1435" s="20">
        <v>5801211</v>
      </c>
      <c r="C1435" s="71" t="s">
        <v>1274</v>
      </c>
      <c r="D1435" s="57">
        <v>8627.419</v>
      </c>
      <c r="E1435" s="57">
        <v>0</v>
      </c>
      <c r="F1435" s="57">
        <f>+ROUND(Q$1435+E1435,-2)</f>
        <v>0</v>
      </c>
      <c r="G1435" s="57">
        <f>+ROUND(Q$1435+F1435,-2)</f>
        <v>0</v>
      </c>
      <c r="H1435" s="57">
        <f>+ROUND(Q$1435+G1435,-2)</f>
        <v>0</v>
      </c>
      <c r="I1435" s="57">
        <f>+ROUND(Q$1435+H1435,-2)</f>
        <v>0</v>
      </c>
      <c r="J1435" s="57">
        <f>+ROUND(Q$1435+I1435,-2)</f>
        <v>0</v>
      </c>
      <c r="K1435" s="57">
        <f>+ROUND(Q$1435+J1435,-2)</f>
        <v>0</v>
      </c>
      <c r="L1435" s="57">
        <f>+ROUND(Q$1435+K1435,-2)</f>
        <v>0</v>
      </c>
      <c r="M1435" s="57">
        <f>+ROUND(Q$1435+L1435,-2)</f>
        <v>0</v>
      </c>
      <c r="N1435" s="57">
        <f>+ROUND(Q$1435+M1435,-2)</f>
        <v>0</v>
      </c>
      <c r="O1435" s="63">
        <f>+ROUND(Q$1435+N1435,-2)</f>
        <v>0</v>
      </c>
      <c r="P1435" s="165">
        <f t="shared" si="372"/>
        <v>1</v>
      </c>
      <c r="Q1435" s="148">
        <f>+IF(E1435-D1435&lt;0,0,E1435-D1435)</f>
        <v>0</v>
      </c>
      <c r="R1435" s="168"/>
      <c r="S1435" s="65">
        <f t="shared" si="373"/>
        <v>0</v>
      </c>
      <c r="T1435" s="134"/>
    </row>
    <row r="1436" ht="24.75" customHeight="1" outlineLevel="1" spans="1:20">
      <c r="A1436" s="19">
        <v>57090</v>
      </c>
      <c r="B1436" s="20">
        <v>5801900</v>
      </c>
      <c r="C1436" s="71" t="s">
        <v>1275</v>
      </c>
      <c r="D1436" s="57">
        <f>+SUM(D1437:D1453)</f>
        <v>21324.381</v>
      </c>
      <c r="E1436" s="57">
        <f>+SUM(E1437:E1453)</f>
        <v>77664.681</v>
      </c>
      <c r="F1436" s="57">
        <f>+SUM(F1437:F1453)-F1442-F1443</f>
        <v>248900</v>
      </c>
      <c r="G1436" s="57">
        <f t="shared" ref="G1436:O1436" si="378">+SUM(G1437:G1453)-G1442-G1443</f>
        <v>454200</v>
      </c>
      <c r="H1436" s="57">
        <f t="shared" si="378"/>
        <v>659500</v>
      </c>
      <c r="I1436" s="57">
        <f t="shared" si="378"/>
        <v>864800</v>
      </c>
      <c r="J1436" s="57">
        <f t="shared" si="378"/>
        <v>1495100</v>
      </c>
      <c r="K1436" s="57">
        <f t="shared" si="378"/>
        <v>1775400</v>
      </c>
      <c r="L1436" s="57">
        <f t="shared" si="378"/>
        <v>2055700</v>
      </c>
      <c r="M1436" s="57">
        <f t="shared" si="378"/>
        <v>2381000</v>
      </c>
      <c r="N1436" s="57">
        <f t="shared" si="378"/>
        <v>2706300</v>
      </c>
      <c r="O1436" s="63">
        <f t="shared" si="378"/>
        <v>3031600</v>
      </c>
      <c r="P1436" s="165">
        <f t="shared" si="372"/>
        <v>0</v>
      </c>
      <c r="Q1436" s="148">
        <f>+E1436-D1436</f>
        <v>56340.3</v>
      </c>
      <c r="R1436" s="168"/>
      <c r="S1436" s="65">
        <f t="shared" si="373"/>
        <v>0</v>
      </c>
      <c r="T1436" s="134"/>
    </row>
    <row r="1437" ht="24.75" customHeight="1" outlineLevel="1" spans="1:20">
      <c r="A1437" s="19">
        <v>57091</v>
      </c>
      <c r="B1437" s="20">
        <v>5801901</v>
      </c>
      <c r="C1437" s="71" t="s">
        <v>1276</v>
      </c>
      <c r="D1437" s="57">
        <v>0</v>
      </c>
      <c r="E1437" s="57">
        <v>0</v>
      </c>
      <c r="F1437" s="57">
        <v>12000</v>
      </c>
      <c r="G1437" s="57">
        <v>16000</v>
      </c>
      <c r="H1437" s="57">
        <v>20000</v>
      </c>
      <c r="I1437" s="57">
        <v>24000</v>
      </c>
      <c r="J1437" s="57">
        <v>28000</v>
      </c>
      <c r="K1437" s="57">
        <v>32000</v>
      </c>
      <c r="L1437" s="57">
        <v>36000</v>
      </c>
      <c r="M1437" s="57">
        <v>40000</v>
      </c>
      <c r="N1437" s="57">
        <v>44000</v>
      </c>
      <c r="O1437" s="63">
        <v>48000</v>
      </c>
      <c r="P1437" s="164"/>
      <c r="Q1437" s="148">
        <f>+E1437-D1437</f>
        <v>0</v>
      </c>
      <c r="R1437" s="167"/>
      <c r="S1437" s="65">
        <f t="shared" si="373"/>
        <v>0</v>
      </c>
      <c r="T1437" s="134"/>
    </row>
    <row r="1438" ht="24.75" customHeight="1" outlineLevel="1" spans="1:20">
      <c r="A1438" s="19">
        <v>57092</v>
      </c>
      <c r="B1438" s="20">
        <v>5801902</v>
      </c>
      <c r="C1438" s="71" t="s">
        <v>1277</v>
      </c>
      <c r="D1438" s="57">
        <v>11546.381</v>
      </c>
      <c r="E1438" s="57">
        <v>17035.881</v>
      </c>
      <c r="F1438" s="57">
        <v>30000</v>
      </c>
      <c r="G1438" s="57">
        <v>40000</v>
      </c>
      <c r="H1438" s="57">
        <v>50000</v>
      </c>
      <c r="I1438" s="57">
        <v>60000</v>
      </c>
      <c r="J1438" s="57">
        <v>420000</v>
      </c>
      <c r="K1438" s="57">
        <v>430000</v>
      </c>
      <c r="L1438" s="57">
        <v>440000</v>
      </c>
      <c r="M1438" s="57">
        <v>450000</v>
      </c>
      <c r="N1438" s="57">
        <v>460000</v>
      </c>
      <c r="O1438" s="63">
        <v>470000</v>
      </c>
      <c r="P1438" s="164"/>
      <c r="Q1438" s="148">
        <f>+E1438-D1438</f>
        <v>5489.5</v>
      </c>
      <c r="R1438" s="167"/>
      <c r="S1438" s="65">
        <f t="shared" si="373"/>
        <v>0</v>
      </c>
      <c r="T1438" s="134"/>
    </row>
    <row r="1439" ht="24.75" customHeight="1" outlineLevel="1" spans="1:20">
      <c r="A1439" s="19">
        <v>57094</v>
      </c>
      <c r="B1439" s="20">
        <v>5801903</v>
      </c>
      <c r="C1439" s="71" t="s">
        <v>1278</v>
      </c>
      <c r="D1439" s="57">
        <v>0</v>
      </c>
      <c r="E1439" s="57">
        <v>0</v>
      </c>
      <c r="F1439" s="57">
        <v>0</v>
      </c>
      <c r="G1439" s="57">
        <v>0</v>
      </c>
      <c r="H1439" s="57">
        <v>0</v>
      </c>
      <c r="I1439" s="57">
        <v>0</v>
      </c>
      <c r="J1439" s="57">
        <v>0</v>
      </c>
      <c r="K1439" s="57">
        <v>0</v>
      </c>
      <c r="L1439" s="57">
        <v>0</v>
      </c>
      <c r="M1439" s="57">
        <v>0</v>
      </c>
      <c r="N1439" s="57">
        <v>0</v>
      </c>
      <c r="O1439" s="63">
        <v>0</v>
      </c>
      <c r="P1439" s="164"/>
      <c r="Q1439" s="148">
        <f>+E1439-D1439</f>
        <v>0</v>
      </c>
      <c r="R1439" s="168"/>
      <c r="S1439" s="65">
        <f t="shared" si="373"/>
        <v>0</v>
      </c>
      <c r="T1439" s="134"/>
    </row>
    <row r="1440" ht="24.75" customHeight="1" outlineLevel="1" spans="1:20">
      <c r="A1440" s="19">
        <v>57093</v>
      </c>
      <c r="B1440" s="20">
        <v>5801904</v>
      </c>
      <c r="C1440" s="71" t="s">
        <v>1279</v>
      </c>
      <c r="D1440" s="57">
        <v>0</v>
      </c>
      <c r="E1440" s="57">
        <v>0</v>
      </c>
      <c r="F1440" s="57">
        <v>0</v>
      </c>
      <c r="G1440" s="57">
        <v>0</v>
      </c>
      <c r="H1440" s="57">
        <v>0</v>
      </c>
      <c r="I1440" s="57">
        <v>0</v>
      </c>
      <c r="J1440" s="57">
        <v>0</v>
      </c>
      <c r="K1440" s="57">
        <v>0</v>
      </c>
      <c r="L1440" s="57">
        <v>0</v>
      </c>
      <c r="M1440" s="57">
        <v>0</v>
      </c>
      <c r="N1440" s="57">
        <v>0</v>
      </c>
      <c r="O1440" s="63">
        <v>0</v>
      </c>
      <c r="P1440" s="164"/>
      <c r="Q1440" s="148">
        <f>+E1440-D1440</f>
        <v>0</v>
      </c>
      <c r="R1440" s="168"/>
      <c r="S1440" s="65">
        <f t="shared" si="373"/>
        <v>0</v>
      </c>
      <c r="T1440" s="134"/>
    </row>
    <row r="1441" ht="24.75" customHeight="1" outlineLevel="1" spans="1:20">
      <c r="A1441" s="19">
        <v>57099</v>
      </c>
      <c r="B1441" s="20">
        <v>5801999</v>
      </c>
      <c r="C1441" s="71" t="s">
        <v>174</v>
      </c>
      <c r="D1441" s="57">
        <v>9778</v>
      </c>
      <c r="E1441" s="57">
        <v>60628.8</v>
      </c>
      <c r="F1441" s="57">
        <f>+ROUND(E1441+Q$1441+F1442+F1443,-2)</f>
        <v>186900</v>
      </c>
      <c r="G1441" s="57">
        <f>+ROUND(F1441+Q$1441+G1442+G1443,-2)</f>
        <v>358200</v>
      </c>
      <c r="H1441" s="57">
        <f>+ROUND(G1441+Q$1441+H1442+H1443,-2)</f>
        <v>529500</v>
      </c>
      <c r="I1441" s="57">
        <f>+ROUND(H1441+Q$1441+I1442+I1443,-2)</f>
        <v>700800</v>
      </c>
      <c r="J1441" s="57">
        <f>+ROUND(I1441+Q$1441+J1442+J1443,-2)</f>
        <v>947100</v>
      </c>
      <c r="K1441" s="57">
        <f>+ROUND(J1441+Q$1441+K1442+K1443,-2)</f>
        <v>1193400</v>
      </c>
      <c r="L1441" s="57">
        <f>+ROUND(K1441+Q$1441+L1442+L1443,-2)</f>
        <v>1439700</v>
      </c>
      <c r="M1441" s="57">
        <f>+ROUND(L1441+Q$1441+M1442+M1443,-2)</f>
        <v>1731000</v>
      </c>
      <c r="N1441" s="57">
        <f>+ROUND(M1441+Q$1441+N1442+N1443,-2)</f>
        <v>2022300</v>
      </c>
      <c r="O1441" s="63">
        <f>+ROUND(N1441+Q$1441+O1442+O1443,-2)</f>
        <v>2313600</v>
      </c>
      <c r="P1441" s="180"/>
      <c r="Q1441" s="148">
        <v>21284.1575</v>
      </c>
      <c r="R1441" s="167"/>
      <c r="S1441" s="65">
        <f t="shared" si="373"/>
        <v>0</v>
      </c>
      <c r="T1441" s="134"/>
    </row>
    <row r="1442" ht="24.75" customHeight="1" outlineLevel="1" spans="1:20">
      <c r="A1442" s="19"/>
      <c r="B1442" s="20" t="s">
        <v>1280</v>
      </c>
      <c r="C1442" s="71" t="s">
        <v>1281</v>
      </c>
      <c r="D1442" s="57">
        <v>0</v>
      </c>
      <c r="E1442" s="57">
        <v>0</v>
      </c>
      <c r="F1442" s="57">
        <v>15000</v>
      </c>
      <c r="G1442" s="57">
        <v>15000</v>
      </c>
      <c r="H1442" s="57">
        <v>15000</v>
      </c>
      <c r="I1442" s="57">
        <v>15000</v>
      </c>
      <c r="J1442" s="57">
        <v>0</v>
      </c>
      <c r="K1442" s="57">
        <v>0</v>
      </c>
      <c r="L1442" s="57">
        <v>0</v>
      </c>
      <c r="M1442" s="57">
        <v>0</v>
      </c>
      <c r="N1442" s="57">
        <v>0</v>
      </c>
      <c r="O1442" s="63">
        <v>0</v>
      </c>
      <c r="P1442" s="180"/>
      <c r="Q1442" s="148"/>
      <c r="R1442" s="167"/>
      <c r="S1442" s="65"/>
      <c r="T1442" s="134"/>
    </row>
    <row r="1443" ht="24.75" customHeight="1" outlineLevel="1" spans="1:20">
      <c r="A1443" s="19"/>
      <c r="B1443" s="20" t="s">
        <v>1282</v>
      </c>
      <c r="C1443" s="71" t="s">
        <v>1283</v>
      </c>
      <c r="D1443" s="57">
        <v>0</v>
      </c>
      <c r="E1443" s="57">
        <v>0</v>
      </c>
      <c r="F1443" s="57">
        <v>90000</v>
      </c>
      <c r="G1443" s="57">
        <v>135000</v>
      </c>
      <c r="H1443" s="57">
        <v>135000</v>
      </c>
      <c r="I1443" s="57">
        <v>135000</v>
      </c>
      <c r="J1443" s="57">
        <v>225000</v>
      </c>
      <c r="K1443" s="57">
        <v>225000</v>
      </c>
      <c r="L1443" s="57">
        <v>225000</v>
      </c>
      <c r="M1443" s="57">
        <v>270000</v>
      </c>
      <c r="N1443" s="57">
        <v>270000</v>
      </c>
      <c r="O1443" s="63">
        <v>270000</v>
      </c>
      <c r="P1443" s="180"/>
      <c r="Q1443" s="148"/>
      <c r="R1443" s="167"/>
      <c r="S1443" s="65">
        <f t="shared" si="373"/>
        <v>0</v>
      </c>
      <c r="T1443" s="134"/>
    </row>
    <row r="1444" ht="24.75" customHeight="1" outlineLevel="1" spans="1:20">
      <c r="A1444" s="19">
        <v>57095</v>
      </c>
      <c r="B1444" s="20">
        <v>5801905</v>
      </c>
      <c r="C1444" s="71" t="s">
        <v>1284</v>
      </c>
      <c r="D1444" s="57">
        <v>0</v>
      </c>
      <c r="E1444" s="57">
        <v>0</v>
      </c>
      <c r="F1444" s="57">
        <v>20000</v>
      </c>
      <c r="G1444" s="57">
        <v>40000</v>
      </c>
      <c r="H1444" s="57">
        <v>60000</v>
      </c>
      <c r="I1444" s="57">
        <v>80000</v>
      </c>
      <c r="J1444" s="57">
        <v>100000</v>
      </c>
      <c r="K1444" s="57">
        <v>120000</v>
      </c>
      <c r="L1444" s="57">
        <v>140000</v>
      </c>
      <c r="M1444" s="57">
        <v>160000</v>
      </c>
      <c r="N1444" s="57">
        <v>180000</v>
      </c>
      <c r="O1444" s="63">
        <v>200000</v>
      </c>
      <c r="P1444" s="164"/>
      <c r="Q1444" s="148">
        <f t="shared" ref="Q1444:Q1453" si="379">+E1444-D1444</f>
        <v>0</v>
      </c>
      <c r="R1444" s="167"/>
      <c r="S1444" s="65">
        <f t="shared" si="373"/>
        <v>0</v>
      </c>
      <c r="T1444" s="134"/>
    </row>
    <row r="1445" ht="24.75" customHeight="1" outlineLevel="1" spans="1:20">
      <c r="A1445" s="19">
        <v>57100</v>
      </c>
      <c r="B1445" s="20">
        <v>5802000</v>
      </c>
      <c r="C1445" s="71" t="s">
        <v>1285</v>
      </c>
      <c r="D1445" s="57">
        <v>0</v>
      </c>
      <c r="E1445" s="57">
        <v>0</v>
      </c>
      <c r="F1445" s="57">
        <v>0</v>
      </c>
      <c r="G1445" s="57">
        <v>0</v>
      </c>
      <c r="H1445" s="57">
        <v>0</v>
      </c>
      <c r="I1445" s="57">
        <v>0</v>
      </c>
      <c r="J1445" s="57">
        <v>0</v>
      </c>
      <c r="K1445" s="57">
        <v>0</v>
      </c>
      <c r="L1445" s="57">
        <v>0</v>
      </c>
      <c r="M1445" s="57">
        <v>0</v>
      </c>
      <c r="N1445" s="57">
        <v>0</v>
      </c>
      <c r="O1445" s="63">
        <v>0</v>
      </c>
      <c r="P1445" s="65">
        <f t="shared" ref="P1445:P1453" si="380">IF(E1445&lt;D1445,1,0)+IF(F1445&lt;E1445,1,0)+IF(G1445&lt;F1445,1,0)+IF(H1445&lt;G1445,1,0)+IF(I1445&lt;H1445,1,0)+IF(J1445&lt;I1445,1,0)+IF(K1445&lt;J1445,1,0)+IF(L1445&lt;K1445,1,0)+IF(M1445&lt;L1445,1,0)+IF(N1445&lt;M1445,1,0)+IF(O1445&lt;N1445,1,0)</f>
        <v>0</v>
      </c>
      <c r="Q1445" s="148">
        <f t="shared" si="379"/>
        <v>0</v>
      </c>
      <c r="R1445" s="168"/>
      <c r="S1445" s="65">
        <f t="shared" si="373"/>
        <v>0</v>
      </c>
      <c r="T1445" s="134"/>
    </row>
    <row r="1446" ht="24.75" customHeight="1" outlineLevel="1" spans="1:20">
      <c r="A1446" s="19">
        <v>57101</v>
      </c>
      <c r="B1446" s="20">
        <v>5802001</v>
      </c>
      <c r="C1446" s="71" t="s">
        <v>1286</v>
      </c>
      <c r="D1446" s="57">
        <v>0</v>
      </c>
      <c r="E1446" s="57">
        <v>0</v>
      </c>
      <c r="F1446" s="57">
        <v>0</v>
      </c>
      <c r="G1446" s="57">
        <v>0</v>
      </c>
      <c r="H1446" s="57">
        <v>0</v>
      </c>
      <c r="I1446" s="57">
        <v>0</v>
      </c>
      <c r="J1446" s="57">
        <v>0</v>
      </c>
      <c r="K1446" s="57">
        <v>0</v>
      </c>
      <c r="L1446" s="57">
        <v>0</v>
      </c>
      <c r="M1446" s="57">
        <v>0</v>
      </c>
      <c r="N1446" s="57">
        <v>0</v>
      </c>
      <c r="O1446" s="63">
        <v>0</v>
      </c>
      <c r="P1446" s="65">
        <f t="shared" si="380"/>
        <v>0</v>
      </c>
      <c r="Q1446" s="148">
        <f t="shared" si="379"/>
        <v>0</v>
      </c>
      <c r="R1446" s="168"/>
      <c r="S1446" s="65">
        <f t="shared" si="373"/>
        <v>0</v>
      </c>
      <c r="T1446" s="134"/>
    </row>
    <row r="1447" ht="24.75" customHeight="1" outlineLevel="1" spans="1:20">
      <c r="A1447" s="19">
        <v>57102</v>
      </c>
      <c r="B1447" s="20">
        <v>5802002</v>
      </c>
      <c r="C1447" s="71" t="s">
        <v>1287</v>
      </c>
      <c r="D1447" s="57">
        <v>0</v>
      </c>
      <c r="E1447" s="57">
        <v>0</v>
      </c>
      <c r="F1447" s="57">
        <v>0</v>
      </c>
      <c r="G1447" s="57">
        <v>0</v>
      </c>
      <c r="H1447" s="57">
        <v>0</v>
      </c>
      <c r="I1447" s="57">
        <v>0</v>
      </c>
      <c r="J1447" s="57">
        <v>0</v>
      </c>
      <c r="K1447" s="57">
        <v>0</v>
      </c>
      <c r="L1447" s="57">
        <v>0</v>
      </c>
      <c r="M1447" s="57">
        <v>0</v>
      </c>
      <c r="N1447" s="57">
        <v>0</v>
      </c>
      <c r="O1447" s="63">
        <v>0</v>
      </c>
      <c r="P1447" s="65">
        <f t="shared" si="380"/>
        <v>0</v>
      </c>
      <c r="Q1447" s="148">
        <f t="shared" si="379"/>
        <v>0</v>
      </c>
      <c r="R1447" s="168"/>
      <c r="S1447" s="65">
        <f t="shared" si="373"/>
        <v>0</v>
      </c>
      <c r="T1447" s="134"/>
    </row>
    <row r="1448" ht="24.75" customHeight="1" outlineLevel="1" spans="1:20">
      <c r="A1448" s="19">
        <v>57103</v>
      </c>
      <c r="B1448" s="20">
        <v>5802003</v>
      </c>
      <c r="C1448" s="71" t="s">
        <v>1288</v>
      </c>
      <c r="D1448" s="57">
        <v>0</v>
      </c>
      <c r="E1448" s="57">
        <v>0</v>
      </c>
      <c r="F1448" s="57">
        <v>0</v>
      </c>
      <c r="G1448" s="57">
        <v>0</v>
      </c>
      <c r="H1448" s="57">
        <v>0</v>
      </c>
      <c r="I1448" s="57">
        <v>0</v>
      </c>
      <c r="J1448" s="57">
        <v>0</v>
      </c>
      <c r="K1448" s="57">
        <v>0</v>
      </c>
      <c r="L1448" s="57">
        <v>0</v>
      </c>
      <c r="M1448" s="57">
        <v>0</v>
      </c>
      <c r="N1448" s="57">
        <v>0</v>
      </c>
      <c r="O1448" s="63">
        <v>0</v>
      </c>
      <c r="P1448" s="65">
        <f t="shared" si="380"/>
        <v>0</v>
      </c>
      <c r="Q1448" s="148">
        <f t="shared" si="379"/>
        <v>0</v>
      </c>
      <c r="R1448" s="168"/>
      <c r="S1448" s="65">
        <f t="shared" si="373"/>
        <v>0</v>
      </c>
      <c r="T1448" s="134"/>
    </row>
    <row r="1449" ht="24.75" customHeight="1" outlineLevel="1" spans="1:20">
      <c r="A1449" s="19">
        <v>57104</v>
      </c>
      <c r="B1449" s="20">
        <v>5802004</v>
      </c>
      <c r="C1449" s="71" t="s">
        <v>1289</v>
      </c>
      <c r="D1449" s="57">
        <v>0</v>
      </c>
      <c r="E1449" s="57">
        <v>0</v>
      </c>
      <c r="F1449" s="57">
        <v>0</v>
      </c>
      <c r="G1449" s="57">
        <v>0</v>
      </c>
      <c r="H1449" s="57">
        <v>0</v>
      </c>
      <c r="I1449" s="57">
        <v>0</v>
      </c>
      <c r="J1449" s="57">
        <v>0</v>
      </c>
      <c r="K1449" s="57">
        <v>0</v>
      </c>
      <c r="L1449" s="57">
        <v>0</v>
      </c>
      <c r="M1449" s="57">
        <v>0</v>
      </c>
      <c r="N1449" s="57">
        <v>0</v>
      </c>
      <c r="O1449" s="63">
        <v>0</v>
      </c>
      <c r="P1449" s="65">
        <f t="shared" si="380"/>
        <v>0</v>
      </c>
      <c r="Q1449" s="148">
        <f t="shared" si="379"/>
        <v>0</v>
      </c>
      <c r="R1449" s="168"/>
      <c r="S1449" s="65">
        <f t="shared" si="373"/>
        <v>0</v>
      </c>
      <c r="T1449" s="134"/>
    </row>
    <row r="1450" ht="24.75" customHeight="1" outlineLevel="1" spans="1:20">
      <c r="A1450" s="19">
        <v>57105</v>
      </c>
      <c r="B1450" s="20">
        <v>5802005</v>
      </c>
      <c r="C1450" s="71" t="s">
        <v>1290</v>
      </c>
      <c r="D1450" s="57">
        <v>0</v>
      </c>
      <c r="E1450" s="57">
        <v>0</v>
      </c>
      <c r="F1450" s="57">
        <v>0</v>
      </c>
      <c r="G1450" s="57">
        <v>0</v>
      </c>
      <c r="H1450" s="57">
        <v>0</v>
      </c>
      <c r="I1450" s="57">
        <v>0</v>
      </c>
      <c r="J1450" s="57">
        <v>0</v>
      </c>
      <c r="K1450" s="57">
        <v>0</v>
      </c>
      <c r="L1450" s="57">
        <v>0</v>
      </c>
      <c r="M1450" s="57">
        <v>0</v>
      </c>
      <c r="N1450" s="57">
        <v>0</v>
      </c>
      <c r="O1450" s="63">
        <v>0</v>
      </c>
      <c r="P1450" s="65">
        <f t="shared" si="380"/>
        <v>0</v>
      </c>
      <c r="Q1450" s="148">
        <f t="shared" si="379"/>
        <v>0</v>
      </c>
      <c r="R1450" s="168"/>
      <c r="S1450" s="65">
        <f t="shared" si="373"/>
        <v>0</v>
      </c>
      <c r="T1450" s="134"/>
    </row>
    <row r="1451" ht="24.75" customHeight="1" outlineLevel="1" spans="1:20">
      <c r="A1451" s="19">
        <v>57106</v>
      </c>
      <c r="B1451" s="20">
        <v>5802006</v>
      </c>
      <c r="C1451" s="71" t="s">
        <v>1291</v>
      </c>
      <c r="D1451" s="57">
        <v>0</v>
      </c>
      <c r="E1451" s="57">
        <v>0</v>
      </c>
      <c r="F1451" s="57">
        <v>0</v>
      </c>
      <c r="G1451" s="57">
        <v>0</v>
      </c>
      <c r="H1451" s="57">
        <v>0</v>
      </c>
      <c r="I1451" s="57">
        <v>0</v>
      </c>
      <c r="J1451" s="57">
        <v>0</v>
      </c>
      <c r="K1451" s="57">
        <v>0</v>
      </c>
      <c r="L1451" s="57">
        <v>0</v>
      </c>
      <c r="M1451" s="57">
        <v>0</v>
      </c>
      <c r="N1451" s="57">
        <v>0</v>
      </c>
      <c r="O1451" s="63">
        <v>0</v>
      </c>
      <c r="P1451" s="65">
        <f t="shared" si="380"/>
        <v>0</v>
      </c>
      <c r="Q1451" s="148">
        <f t="shared" si="379"/>
        <v>0</v>
      </c>
      <c r="R1451" s="168"/>
      <c r="S1451" s="65">
        <f t="shared" si="373"/>
        <v>0</v>
      </c>
      <c r="T1451" s="134"/>
    </row>
    <row r="1452" ht="24.75" customHeight="1" outlineLevel="1" spans="1:20">
      <c r="A1452" s="19">
        <v>57107</v>
      </c>
      <c r="B1452" s="20">
        <v>5802007</v>
      </c>
      <c r="C1452" s="71" t="s">
        <v>1292</v>
      </c>
      <c r="D1452" s="57">
        <v>0</v>
      </c>
      <c r="E1452" s="57">
        <v>0</v>
      </c>
      <c r="F1452" s="57">
        <v>0</v>
      </c>
      <c r="G1452" s="57">
        <v>0</v>
      </c>
      <c r="H1452" s="57">
        <v>0</v>
      </c>
      <c r="I1452" s="57">
        <v>0</v>
      </c>
      <c r="J1452" s="57">
        <v>0</v>
      </c>
      <c r="K1452" s="57">
        <v>0</v>
      </c>
      <c r="L1452" s="57">
        <v>0</v>
      </c>
      <c r="M1452" s="57">
        <v>0</v>
      </c>
      <c r="N1452" s="57">
        <v>0</v>
      </c>
      <c r="O1452" s="63">
        <v>0</v>
      </c>
      <c r="P1452" s="65">
        <f t="shared" si="380"/>
        <v>0</v>
      </c>
      <c r="Q1452" s="148">
        <f t="shared" si="379"/>
        <v>0</v>
      </c>
      <c r="R1452" s="168"/>
      <c r="S1452" s="65">
        <f t="shared" si="373"/>
        <v>0</v>
      </c>
      <c r="T1452" s="134"/>
    </row>
    <row r="1453" ht="24.75" customHeight="1" outlineLevel="1" spans="1:20">
      <c r="A1453" s="19">
        <v>57108</v>
      </c>
      <c r="B1453" s="20">
        <v>5802008</v>
      </c>
      <c r="C1453" s="71" t="s">
        <v>1293</v>
      </c>
      <c r="D1453" s="57">
        <v>0</v>
      </c>
      <c r="E1453" s="57">
        <v>0</v>
      </c>
      <c r="F1453" s="57">
        <v>0</v>
      </c>
      <c r="G1453" s="57">
        <v>0</v>
      </c>
      <c r="H1453" s="57">
        <v>0</v>
      </c>
      <c r="I1453" s="57">
        <v>0</v>
      </c>
      <c r="J1453" s="57">
        <v>0</v>
      </c>
      <c r="K1453" s="57">
        <v>0</v>
      </c>
      <c r="L1453" s="57">
        <v>0</v>
      </c>
      <c r="M1453" s="57">
        <v>0</v>
      </c>
      <c r="N1453" s="57">
        <v>0</v>
      </c>
      <c r="O1453" s="63">
        <v>0</v>
      </c>
      <c r="P1453" s="65">
        <f t="shared" si="380"/>
        <v>0</v>
      </c>
      <c r="Q1453" s="160">
        <f t="shared" si="379"/>
        <v>0</v>
      </c>
      <c r="R1453" s="168"/>
      <c r="S1453" s="65">
        <f t="shared" si="373"/>
        <v>0</v>
      </c>
      <c r="T1453" s="134"/>
    </row>
    <row r="1454" ht="24.75" customHeight="1" outlineLevel="1" spans="1:20">
      <c r="A1454" s="19"/>
      <c r="B1454" s="20" t="s">
        <v>1294</v>
      </c>
      <c r="C1454" s="71" t="s">
        <v>1295</v>
      </c>
      <c r="D1454" s="57">
        <f t="shared" ref="D1454:O1454" si="381">D1423-D1433</f>
        <v>24605.538</v>
      </c>
      <c r="E1454" s="57">
        <f t="shared" si="381"/>
        <v>71080.314</v>
      </c>
      <c r="F1454" s="57">
        <f t="shared" si="381"/>
        <v>-45900</v>
      </c>
      <c r="G1454" s="57">
        <f t="shared" si="381"/>
        <v>-197200</v>
      </c>
      <c r="H1454" s="57">
        <f t="shared" si="381"/>
        <v>-348500</v>
      </c>
      <c r="I1454" s="57">
        <f t="shared" si="381"/>
        <v>-499800</v>
      </c>
      <c r="J1454" s="57">
        <f t="shared" si="381"/>
        <v>-1076100</v>
      </c>
      <c r="K1454" s="57">
        <f t="shared" si="381"/>
        <v>-1302400</v>
      </c>
      <c r="L1454" s="57">
        <f t="shared" si="381"/>
        <v>-1528700</v>
      </c>
      <c r="M1454" s="57">
        <f t="shared" si="381"/>
        <v>-1800000</v>
      </c>
      <c r="N1454" s="57">
        <f t="shared" si="381"/>
        <v>-2071300</v>
      </c>
      <c r="O1454" s="63">
        <f t="shared" si="381"/>
        <v>-2342600</v>
      </c>
      <c r="P1454" s="118"/>
      <c r="Q1454" s="127"/>
      <c r="R1454" s="168"/>
      <c r="S1454" s="47"/>
      <c r="T1454" s="134"/>
    </row>
    <row r="1455" ht="24.75" customHeight="1" outlineLevel="1" spans="1:20">
      <c r="A1455" s="19"/>
      <c r="B1455" s="20" t="s">
        <v>1296</v>
      </c>
      <c r="C1455" s="71" t="s">
        <v>1297</v>
      </c>
      <c r="D1455" s="57">
        <f t="shared" ref="D1455:O1455" si="382">D1420+D1454</f>
        <v>9135664.894</v>
      </c>
      <c r="E1455" s="57">
        <f t="shared" si="382"/>
        <v>17884652.595</v>
      </c>
      <c r="F1455" s="57" t="e">
        <f t="shared" si="382"/>
        <v>#REF!</v>
      </c>
      <c r="G1455" s="57" t="e">
        <f t="shared" si="382"/>
        <v>#REF!</v>
      </c>
      <c r="H1455" s="57" t="e">
        <f t="shared" si="382"/>
        <v>#REF!</v>
      </c>
      <c r="I1455" s="57" t="e">
        <f t="shared" si="382"/>
        <v>#REF!</v>
      </c>
      <c r="J1455" s="57" t="e">
        <f t="shared" si="382"/>
        <v>#REF!</v>
      </c>
      <c r="K1455" s="57" t="e">
        <f t="shared" si="382"/>
        <v>#REF!</v>
      </c>
      <c r="L1455" s="57" t="e">
        <f t="shared" si="382"/>
        <v>#REF!</v>
      </c>
      <c r="M1455" s="57" t="e">
        <f t="shared" si="382"/>
        <v>#REF!</v>
      </c>
      <c r="N1455" s="57" t="e">
        <f t="shared" si="382"/>
        <v>#REF!</v>
      </c>
      <c r="O1455" s="63" t="e">
        <f t="shared" si="382"/>
        <v>#REF!</v>
      </c>
      <c r="P1455" s="118"/>
      <c r="Q1455" s="127"/>
      <c r="R1455" s="168"/>
      <c r="S1455" s="47"/>
      <c r="T1455" s="134"/>
    </row>
    <row r="1456" ht="24.75" customHeight="1" outlineLevel="1" spans="1:20">
      <c r="A1456" s="19"/>
      <c r="B1456" s="20"/>
      <c r="C1456" s="71" t="s">
        <v>1298</v>
      </c>
      <c r="D1456" s="57">
        <v>0</v>
      </c>
      <c r="E1456" s="57">
        <v>0</v>
      </c>
      <c r="F1456" s="57">
        <v>0</v>
      </c>
      <c r="G1456" s="57">
        <v>0</v>
      </c>
      <c r="H1456" s="57">
        <v>0</v>
      </c>
      <c r="I1456" s="57">
        <v>0</v>
      </c>
      <c r="J1456" s="57">
        <v>0</v>
      </c>
      <c r="K1456" s="57">
        <v>0</v>
      </c>
      <c r="L1456" s="57">
        <v>0</v>
      </c>
      <c r="M1456" s="57">
        <v>0</v>
      </c>
      <c r="N1456" s="57">
        <v>0</v>
      </c>
      <c r="O1456" s="63">
        <v>0</v>
      </c>
      <c r="P1456" s="118"/>
      <c r="Q1456" s="127"/>
      <c r="R1456" s="168"/>
      <c r="S1456" s="47"/>
      <c r="T1456" s="134"/>
    </row>
    <row r="1457" ht="24.75" customHeight="1" outlineLevel="1" spans="1:20">
      <c r="A1457" s="19"/>
      <c r="B1457" s="20" t="s">
        <v>1296</v>
      </c>
      <c r="C1457" s="71" t="s">
        <v>1299</v>
      </c>
      <c r="D1457" s="57">
        <f t="shared" ref="D1457:O1457" si="383">D793+D1023+D1423</f>
        <v>15382137.678</v>
      </c>
      <c r="E1457" s="57">
        <f t="shared" si="383"/>
        <v>30640747.327</v>
      </c>
      <c r="F1457" s="57">
        <f t="shared" si="383"/>
        <v>40584555.699</v>
      </c>
      <c r="G1457" s="57">
        <f t="shared" si="383"/>
        <v>50113155.699</v>
      </c>
      <c r="H1457" s="57">
        <f t="shared" si="383"/>
        <v>59524955.699</v>
      </c>
      <c r="I1457" s="57">
        <f t="shared" si="383"/>
        <v>69077255.699</v>
      </c>
      <c r="J1457" s="57">
        <f t="shared" si="383"/>
        <v>78675755.699</v>
      </c>
      <c r="K1457" s="57">
        <f t="shared" si="383"/>
        <v>88081855.699</v>
      </c>
      <c r="L1457" s="57">
        <f t="shared" si="383"/>
        <v>98017455.699</v>
      </c>
      <c r="M1457" s="57">
        <f t="shared" si="383"/>
        <v>107870855.699</v>
      </c>
      <c r="N1457" s="57">
        <f t="shared" si="383"/>
        <v>117716855.699</v>
      </c>
      <c r="O1457" s="63">
        <f t="shared" si="383"/>
        <v>127343455.699</v>
      </c>
      <c r="P1457" s="118"/>
      <c r="Q1457" s="127"/>
      <c r="R1457" s="168"/>
      <c r="S1457" s="47"/>
      <c r="T1457" s="134"/>
    </row>
    <row r="1458" ht="24.75" customHeight="1" outlineLevel="1" spans="1:20">
      <c r="A1458" s="19"/>
      <c r="B1458" s="20" t="s">
        <v>1300</v>
      </c>
      <c r="C1458" s="71" t="s">
        <v>1301</v>
      </c>
      <c r="D1458" s="57">
        <f t="shared" ref="D1458:O1458" si="384">D920+D1164+D1433</f>
        <v>6246472.784</v>
      </c>
      <c r="E1458" s="57">
        <f t="shared" si="384"/>
        <v>12756094.732</v>
      </c>
      <c r="F1458" s="57" t="e">
        <f t="shared" si="384"/>
        <v>#REF!</v>
      </c>
      <c r="G1458" s="57" t="e">
        <f t="shared" si="384"/>
        <v>#REF!</v>
      </c>
      <c r="H1458" s="57" t="e">
        <f t="shared" si="384"/>
        <v>#REF!</v>
      </c>
      <c r="I1458" s="57" t="e">
        <f t="shared" si="384"/>
        <v>#REF!</v>
      </c>
      <c r="J1458" s="57" t="e">
        <f t="shared" si="384"/>
        <v>#REF!</v>
      </c>
      <c r="K1458" s="57" t="e">
        <f t="shared" si="384"/>
        <v>#REF!</v>
      </c>
      <c r="L1458" s="57" t="e">
        <f t="shared" si="384"/>
        <v>#REF!</v>
      </c>
      <c r="M1458" s="57" t="e">
        <f t="shared" si="384"/>
        <v>#REF!</v>
      </c>
      <c r="N1458" s="57" t="e">
        <f t="shared" si="384"/>
        <v>#REF!</v>
      </c>
      <c r="O1458" s="63" t="e">
        <f t="shared" si="384"/>
        <v>#REF!</v>
      </c>
      <c r="P1458" s="118"/>
      <c r="Q1458" s="127"/>
      <c r="R1458" s="168"/>
      <c r="S1458" s="47"/>
      <c r="T1458" s="134"/>
    </row>
    <row r="1459" ht="24.75" customHeight="1" outlineLevel="1" spans="1:20">
      <c r="A1459" s="19"/>
      <c r="B1459" s="20"/>
      <c r="C1459" s="71" t="s">
        <v>1302</v>
      </c>
      <c r="D1459" s="57">
        <f t="shared" ref="D1459:O1459" si="385">D1457-D1458</f>
        <v>9135664.894</v>
      </c>
      <c r="E1459" s="57">
        <f t="shared" si="385"/>
        <v>17884652.595</v>
      </c>
      <c r="F1459" s="57" t="e">
        <f t="shared" si="385"/>
        <v>#REF!</v>
      </c>
      <c r="G1459" s="57" t="e">
        <f t="shared" si="385"/>
        <v>#REF!</v>
      </c>
      <c r="H1459" s="57" t="e">
        <f t="shared" si="385"/>
        <v>#REF!</v>
      </c>
      <c r="I1459" s="57" t="e">
        <f t="shared" si="385"/>
        <v>#REF!</v>
      </c>
      <c r="J1459" s="57" t="e">
        <f t="shared" si="385"/>
        <v>#REF!</v>
      </c>
      <c r="K1459" s="57" t="e">
        <f t="shared" si="385"/>
        <v>#REF!</v>
      </c>
      <c r="L1459" s="57" t="e">
        <f t="shared" si="385"/>
        <v>#REF!</v>
      </c>
      <c r="M1459" s="57" t="e">
        <f t="shared" si="385"/>
        <v>#REF!</v>
      </c>
      <c r="N1459" s="57" t="e">
        <f t="shared" si="385"/>
        <v>#REF!</v>
      </c>
      <c r="O1459" s="63" t="e">
        <f t="shared" si="385"/>
        <v>#REF!</v>
      </c>
      <c r="P1459" s="118"/>
      <c r="Q1459" s="127"/>
      <c r="R1459" s="168"/>
      <c r="S1459" s="47"/>
      <c r="T1459" s="134"/>
    </row>
    <row r="1460" ht="24.75" customHeight="1" outlineLevel="1" spans="1:20">
      <c r="A1460" s="19"/>
      <c r="B1460" s="20"/>
      <c r="C1460" s="71" t="s">
        <v>1303</v>
      </c>
      <c r="D1460" s="57">
        <f t="shared" ref="D1460:O1460" si="386">+D1461+D1462</f>
        <v>0</v>
      </c>
      <c r="E1460" s="57">
        <f t="shared" si="386"/>
        <v>0</v>
      </c>
      <c r="F1460" s="57">
        <f t="shared" si="386"/>
        <v>0</v>
      </c>
      <c r="G1460" s="57">
        <f t="shared" si="386"/>
        <v>0</v>
      </c>
      <c r="H1460" s="57">
        <f t="shared" si="386"/>
        <v>0</v>
      </c>
      <c r="I1460" s="57">
        <f t="shared" si="386"/>
        <v>0</v>
      </c>
      <c r="J1460" s="57">
        <f t="shared" si="386"/>
        <v>0</v>
      </c>
      <c r="K1460" s="57">
        <f t="shared" si="386"/>
        <v>0</v>
      </c>
      <c r="L1460" s="57">
        <f t="shared" si="386"/>
        <v>0</v>
      </c>
      <c r="M1460" s="57">
        <f t="shared" si="386"/>
        <v>0</v>
      </c>
      <c r="N1460" s="57">
        <f t="shared" si="386"/>
        <v>0</v>
      </c>
      <c r="O1460" s="63">
        <f t="shared" si="386"/>
        <v>0</v>
      </c>
      <c r="P1460" s="118"/>
      <c r="Q1460" s="127"/>
      <c r="R1460" s="168"/>
      <c r="S1460" s="47"/>
      <c r="T1460" s="134"/>
    </row>
    <row r="1461" ht="24.75" customHeight="1" outlineLevel="1" spans="1:20">
      <c r="A1461" s="19"/>
      <c r="B1461" s="20"/>
      <c r="C1461" s="71" t="s">
        <v>1304</v>
      </c>
      <c r="D1461" s="57">
        <v>0</v>
      </c>
      <c r="E1461" s="57">
        <v>0</v>
      </c>
      <c r="F1461" s="57">
        <v>0</v>
      </c>
      <c r="G1461" s="57">
        <v>0</v>
      </c>
      <c r="H1461" s="57">
        <v>0</v>
      </c>
      <c r="I1461" s="57">
        <v>0</v>
      </c>
      <c r="J1461" s="57">
        <v>0</v>
      </c>
      <c r="K1461" s="57">
        <v>0</v>
      </c>
      <c r="L1461" s="57">
        <v>0</v>
      </c>
      <c r="M1461" s="57">
        <v>0</v>
      </c>
      <c r="N1461" s="57">
        <v>0</v>
      </c>
      <c r="O1461" s="63">
        <v>0</v>
      </c>
      <c r="P1461" s="118"/>
      <c r="Q1461" s="127"/>
      <c r="R1461" s="168"/>
      <c r="S1461" s="47"/>
      <c r="T1461" s="134"/>
    </row>
    <row r="1462" ht="24.75" customHeight="1" outlineLevel="1" spans="1:20">
      <c r="A1462" s="19"/>
      <c r="B1462" s="20"/>
      <c r="C1462" s="71" t="s">
        <v>1305</v>
      </c>
      <c r="D1462" s="57">
        <f>D1463+D1465</f>
        <v>0</v>
      </c>
      <c r="E1462" s="57">
        <f t="shared" ref="E1462:O1462" si="387">+E1463+E1465</f>
        <v>0</v>
      </c>
      <c r="F1462" s="57">
        <f t="shared" si="387"/>
        <v>0</v>
      </c>
      <c r="G1462" s="57">
        <f t="shared" si="387"/>
        <v>0</v>
      </c>
      <c r="H1462" s="57">
        <f t="shared" si="387"/>
        <v>0</v>
      </c>
      <c r="I1462" s="57">
        <f t="shared" si="387"/>
        <v>0</v>
      </c>
      <c r="J1462" s="57">
        <f t="shared" si="387"/>
        <v>0</v>
      </c>
      <c r="K1462" s="57">
        <f t="shared" si="387"/>
        <v>0</v>
      </c>
      <c r="L1462" s="57">
        <f t="shared" si="387"/>
        <v>0</v>
      </c>
      <c r="M1462" s="57">
        <f t="shared" si="387"/>
        <v>0</v>
      </c>
      <c r="N1462" s="57">
        <f t="shared" si="387"/>
        <v>0</v>
      </c>
      <c r="O1462" s="63">
        <f t="shared" si="387"/>
        <v>0</v>
      </c>
      <c r="P1462" s="118"/>
      <c r="Q1462" s="127"/>
      <c r="R1462" s="168"/>
      <c r="S1462" s="47"/>
      <c r="T1462" s="134"/>
    </row>
    <row r="1463" ht="24.75" customHeight="1" outlineLevel="1" spans="1:20">
      <c r="A1463" s="19">
        <v>46000</v>
      </c>
      <c r="B1463" s="20">
        <v>4810000</v>
      </c>
      <c r="C1463" s="71" t="s">
        <v>1306</v>
      </c>
      <c r="D1463" s="57">
        <f t="shared" ref="D1463:O1463" si="388">+D1464</f>
        <v>0</v>
      </c>
      <c r="E1463" s="57">
        <f t="shared" si="388"/>
        <v>0</v>
      </c>
      <c r="F1463" s="57">
        <f t="shared" si="388"/>
        <v>0</v>
      </c>
      <c r="G1463" s="57">
        <f t="shared" si="388"/>
        <v>0</v>
      </c>
      <c r="H1463" s="57">
        <f t="shared" si="388"/>
        <v>0</v>
      </c>
      <c r="I1463" s="57">
        <f t="shared" si="388"/>
        <v>0</v>
      </c>
      <c r="J1463" s="57">
        <f t="shared" si="388"/>
        <v>0</v>
      </c>
      <c r="K1463" s="57">
        <f t="shared" si="388"/>
        <v>0</v>
      </c>
      <c r="L1463" s="57">
        <f t="shared" si="388"/>
        <v>0</v>
      </c>
      <c r="M1463" s="57">
        <f t="shared" si="388"/>
        <v>0</v>
      </c>
      <c r="N1463" s="57">
        <f t="shared" si="388"/>
        <v>0</v>
      </c>
      <c r="O1463" s="63">
        <f t="shared" si="388"/>
        <v>0</v>
      </c>
      <c r="P1463" s="118"/>
      <c r="Q1463" s="127"/>
      <c r="R1463" s="168"/>
      <c r="S1463" s="47"/>
      <c r="T1463" s="134"/>
    </row>
    <row r="1464" ht="24.75" customHeight="1" outlineLevel="1" spans="1:20">
      <c r="A1464" s="19">
        <v>46001</v>
      </c>
      <c r="B1464" s="20">
        <v>4811011</v>
      </c>
      <c r="C1464" s="71" t="s">
        <v>1307</v>
      </c>
      <c r="D1464" s="57">
        <v>0</v>
      </c>
      <c r="E1464" s="57">
        <v>0</v>
      </c>
      <c r="F1464" s="57">
        <v>0</v>
      </c>
      <c r="G1464" s="57">
        <v>0</v>
      </c>
      <c r="H1464" s="57">
        <v>0</v>
      </c>
      <c r="I1464" s="57">
        <v>0</v>
      </c>
      <c r="J1464" s="57">
        <v>0</v>
      </c>
      <c r="K1464" s="57">
        <v>0</v>
      </c>
      <c r="L1464" s="57">
        <v>0</v>
      </c>
      <c r="M1464" s="57">
        <v>0</v>
      </c>
      <c r="N1464" s="57">
        <v>0</v>
      </c>
      <c r="O1464" s="63">
        <v>0</v>
      </c>
      <c r="P1464" s="118"/>
      <c r="Q1464" s="127"/>
      <c r="R1464" s="168"/>
      <c r="S1464" s="47"/>
      <c r="T1464" s="134"/>
    </row>
    <row r="1465" ht="24.75" customHeight="1" outlineLevel="1" spans="1:20">
      <c r="A1465" s="19">
        <v>58000</v>
      </c>
      <c r="B1465" s="20">
        <v>5810000</v>
      </c>
      <c r="C1465" s="71" t="s">
        <v>1308</v>
      </c>
      <c r="D1465" s="57">
        <f t="shared" ref="D1465:O1465" si="389">+D1466</f>
        <v>0</v>
      </c>
      <c r="E1465" s="57">
        <f t="shared" si="389"/>
        <v>0</v>
      </c>
      <c r="F1465" s="57">
        <f t="shared" si="389"/>
        <v>0</v>
      </c>
      <c r="G1465" s="57">
        <f t="shared" si="389"/>
        <v>0</v>
      </c>
      <c r="H1465" s="57">
        <f t="shared" si="389"/>
        <v>0</v>
      </c>
      <c r="I1465" s="57">
        <f t="shared" si="389"/>
        <v>0</v>
      </c>
      <c r="J1465" s="57">
        <f t="shared" si="389"/>
        <v>0</v>
      </c>
      <c r="K1465" s="57">
        <f t="shared" si="389"/>
        <v>0</v>
      </c>
      <c r="L1465" s="57">
        <f t="shared" si="389"/>
        <v>0</v>
      </c>
      <c r="M1465" s="57">
        <f t="shared" si="389"/>
        <v>0</v>
      </c>
      <c r="N1465" s="57">
        <f t="shared" si="389"/>
        <v>0</v>
      </c>
      <c r="O1465" s="63">
        <f t="shared" si="389"/>
        <v>0</v>
      </c>
      <c r="P1465" s="118"/>
      <c r="Q1465" s="127"/>
      <c r="R1465" s="168"/>
      <c r="S1465" s="47"/>
      <c r="T1465" s="134"/>
    </row>
    <row r="1466" ht="24.75" customHeight="1" outlineLevel="1" spans="1:20">
      <c r="A1466" s="72">
        <v>58001</v>
      </c>
      <c r="B1466" s="73">
        <v>5811011</v>
      </c>
      <c r="C1466" s="170" t="s">
        <v>1309</v>
      </c>
      <c r="D1466" s="75">
        <v>0</v>
      </c>
      <c r="E1466" s="75">
        <v>0</v>
      </c>
      <c r="F1466" s="75">
        <v>0</v>
      </c>
      <c r="G1466" s="75">
        <v>0</v>
      </c>
      <c r="H1466" s="75">
        <v>0</v>
      </c>
      <c r="I1466" s="75">
        <v>0</v>
      </c>
      <c r="J1466" s="75">
        <v>0</v>
      </c>
      <c r="K1466" s="75">
        <v>0</v>
      </c>
      <c r="L1466" s="75">
        <v>0</v>
      </c>
      <c r="M1466" s="75">
        <v>0</v>
      </c>
      <c r="N1466" s="75">
        <v>0</v>
      </c>
      <c r="O1466" s="91">
        <v>0</v>
      </c>
      <c r="P1466" s="118"/>
      <c r="Q1466" s="127"/>
      <c r="R1466" s="168"/>
      <c r="S1466" s="47"/>
      <c r="T1466" s="134"/>
    </row>
    <row r="1467" ht="24.75" customHeight="1" outlineLevel="1" spans="1:20">
      <c r="A1467" s="171">
        <v>59999</v>
      </c>
      <c r="B1467" s="172">
        <v>59999</v>
      </c>
      <c r="C1467" s="173" t="s">
        <v>1310</v>
      </c>
      <c r="D1467" s="174">
        <f t="shared" ref="D1467:O1467" si="390">D1457-D1458-D1460</f>
        <v>9135664.894</v>
      </c>
      <c r="E1467" s="174">
        <f t="shared" si="390"/>
        <v>17884652.595</v>
      </c>
      <c r="F1467" s="174" t="e">
        <f t="shared" si="390"/>
        <v>#REF!</v>
      </c>
      <c r="G1467" s="174" t="e">
        <f t="shared" si="390"/>
        <v>#REF!</v>
      </c>
      <c r="H1467" s="174" t="e">
        <f t="shared" si="390"/>
        <v>#REF!</v>
      </c>
      <c r="I1467" s="174" t="e">
        <f t="shared" si="390"/>
        <v>#REF!</v>
      </c>
      <c r="J1467" s="174" t="e">
        <f t="shared" si="390"/>
        <v>#REF!</v>
      </c>
      <c r="K1467" s="174" t="e">
        <f t="shared" si="390"/>
        <v>#REF!</v>
      </c>
      <c r="L1467" s="174" t="e">
        <f t="shared" si="390"/>
        <v>#REF!</v>
      </c>
      <c r="M1467" s="174" t="e">
        <f t="shared" si="390"/>
        <v>#REF!</v>
      </c>
      <c r="N1467" s="174" t="e">
        <f t="shared" si="390"/>
        <v>#REF!</v>
      </c>
      <c r="O1467" s="181" t="e">
        <f t="shared" si="390"/>
        <v>#REF!</v>
      </c>
      <c r="P1467" s="118"/>
      <c r="Q1467" s="127"/>
      <c r="S1467" s="47"/>
      <c r="T1467" s="134"/>
    </row>
    <row r="1468" ht="24.75" customHeight="1" spans="1:20">
      <c r="A1468" s="175" t="s">
        <v>1311</v>
      </c>
      <c r="B1468" s="176"/>
      <c r="C1468" s="177"/>
      <c r="D1468" s="178">
        <f t="shared" ref="D1468:O1468" si="391">D1467</f>
        <v>9135664.894</v>
      </c>
      <c r="E1468" s="178">
        <f t="shared" si="391"/>
        <v>17884652.595</v>
      </c>
      <c r="F1468" s="178" t="e">
        <f t="shared" si="391"/>
        <v>#REF!</v>
      </c>
      <c r="G1468" s="178" t="e">
        <f t="shared" si="391"/>
        <v>#REF!</v>
      </c>
      <c r="H1468" s="178" t="e">
        <f t="shared" si="391"/>
        <v>#REF!</v>
      </c>
      <c r="I1468" s="178" t="e">
        <f t="shared" si="391"/>
        <v>#REF!</v>
      </c>
      <c r="J1468" s="178" t="e">
        <f t="shared" si="391"/>
        <v>#REF!</v>
      </c>
      <c r="K1468" s="178" t="e">
        <f t="shared" si="391"/>
        <v>#REF!</v>
      </c>
      <c r="L1468" s="178" t="e">
        <f t="shared" si="391"/>
        <v>#REF!</v>
      </c>
      <c r="M1468" s="178" t="e">
        <f t="shared" si="391"/>
        <v>#REF!</v>
      </c>
      <c r="N1468" s="178" t="e">
        <f t="shared" si="391"/>
        <v>#REF!</v>
      </c>
      <c r="O1468" s="182" t="e">
        <f t="shared" si="391"/>
        <v>#REF!</v>
      </c>
      <c r="P1468" s="118"/>
      <c r="Q1468" s="161"/>
      <c r="S1468" s="43"/>
      <c r="T1468" s="134"/>
    </row>
    <row r="1469" ht="24.75" customHeight="1" spans="1:20">
      <c r="A1469" s="110"/>
      <c r="B1469" s="110"/>
      <c r="C1469" s="111"/>
      <c r="D1469" s="179"/>
      <c r="E1469" s="179"/>
      <c r="F1469" s="179"/>
      <c r="G1469" s="179"/>
      <c r="H1469" s="179"/>
      <c r="I1469" s="179"/>
      <c r="J1469" s="179"/>
      <c r="K1469" s="179"/>
      <c r="L1469" s="179"/>
      <c r="M1469" s="179"/>
      <c r="N1469" s="179"/>
      <c r="O1469" s="179"/>
      <c r="P1469" s="47"/>
      <c r="Q1469" s="127"/>
      <c r="R1469" s="47"/>
      <c r="S1469" s="47"/>
      <c r="T1469" s="47"/>
    </row>
  </sheetData>
  <conditionalFormatting sqref="S793:S1459">
    <cfRule type="cellIs" dxfId="0" priority="1" operator="greaterThan">
      <formula>0</formula>
    </cfRule>
  </conditionalFormatting>
  <conditionalFormatting sqref="T793:T1468">
    <cfRule type="cellIs" dxfId="1" priority="2" operator="greaterThan">
      <formula>25</formula>
    </cfRule>
  </conditionalFormatting>
  <pageMargins left="0.7" right="0.7" top="0.75" bottom="0.75" header="0.3" footer="0.3"/>
  <pageSetup paperSize="1" orientation="portrait" horizontalDpi="360" verticalDpi="36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002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Lenovo</cp:lastModifiedBy>
  <dcterms:created xsi:type="dcterms:W3CDTF">2021-04-09T07:33:00Z</dcterms:created>
  <dcterms:modified xsi:type="dcterms:W3CDTF">2021-04-10T05:06:58Z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1057-11.2.0.10101</vt:lpwstr>
  </property>
</Properties>
</file>