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Budget 2025\(Budget 2025) Manex\Depreciation 2025\"/>
    </mc:Choice>
  </mc:AlternateContent>
  <bookViews>
    <workbookView xWindow="0" yWindow="0" windowWidth="24000" windowHeight="9300"/>
  </bookViews>
  <sheets>
    <sheet name="Template" sheetId="18" r:id="rId1"/>
    <sheet name="Resume Depr 2025" sheetId="16" r:id="rId2"/>
    <sheet name="Resume CIP" sheetId="14" r:id="rId3"/>
    <sheet name="Sheet1" sheetId="17" r:id="rId4"/>
    <sheet name="CIP LI" sheetId="2" r:id="rId5"/>
    <sheet name="CIP M" sheetId="5" r:id="rId6"/>
    <sheet name="CIP F" sheetId="4" r:id="rId7"/>
    <sheet name="CIP O" sheetId="7" r:id="rId8"/>
    <sheet name="Receipt Jun" sheetId="15" r:id="rId9"/>
    <sheet name="Master Code" sheetId="10" r:id="rId10"/>
    <sheet name="CIP S" sheetId="8" r:id="rId11"/>
  </sheets>
  <definedNames>
    <definedName name="_xlnm._FilterDatabase" localSheetId="7" hidden="1">'CIP O'!$A$5:$I$129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8" i="18" l="1"/>
  <c r="N38" i="18" s="1"/>
  <c r="L38" i="18"/>
  <c r="AA37" i="18"/>
  <c r="N37" i="18" s="1"/>
  <c r="L37" i="18" s="1"/>
  <c r="AA36" i="18"/>
  <c r="N36" i="18" s="1"/>
  <c r="L36" i="18"/>
  <c r="AA35" i="18"/>
  <c r="N35" i="18" s="1"/>
  <c r="L35" i="18" s="1"/>
  <c r="AA34" i="18"/>
  <c r="N34" i="18" s="1"/>
  <c r="L34" i="18" s="1"/>
  <c r="AA33" i="18"/>
  <c r="N33" i="18" s="1"/>
  <c r="L33" i="18" s="1"/>
  <c r="AA32" i="18"/>
  <c r="N32" i="18" s="1"/>
  <c r="L32" i="18" s="1"/>
  <c r="AA31" i="18"/>
  <c r="N31" i="18" s="1"/>
  <c r="L31" i="18" s="1"/>
  <c r="AA30" i="18"/>
  <c r="N30" i="18" s="1"/>
  <c r="L30" i="18"/>
  <c r="AA29" i="18"/>
  <c r="N29" i="18" s="1"/>
  <c r="L29" i="18" s="1"/>
  <c r="AA28" i="18"/>
  <c r="N28" i="18" s="1"/>
  <c r="L28" i="18" s="1"/>
  <c r="AA27" i="18"/>
  <c r="N27" i="18" s="1"/>
  <c r="L27" i="18" s="1"/>
  <c r="AA26" i="18"/>
  <c r="N26" i="18" s="1"/>
  <c r="L26" i="18" s="1"/>
  <c r="AA25" i="18"/>
  <c r="N25" i="18" s="1"/>
  <c r="L25" i="18" s="1"/>
  <c r="AA24" i="18"/>
  <c r="N24" i="18" s="1"/>
  <c r="L24" i="18"/>
  <c r="AA23" i="18"/>
  <c r="N23" i="18" s="1"/>
  <c r="L23" i="18"/>
  <c r="AA22" i="18"/>
  <c r="N22" i="18" s="1"/>
  <c r="L22" i="18"/>
  <c r="AA21" i="18"/>
  <c r="N21" i="18" s="1"/>
  <c r="L21" i="18" s="1"/>
  <c r="AA20" i="18"/>
  <c r="N20" i="18" s="1"/>
  <c r="L20" i="18"/>
  <c r="AA19" i="18"/>
  <c r="N19" i="18" s="1"/>
  <c r="L19" i="18" s="1"/>
  <c r="AA18" i="18"/>
  <c r="N18" i="18" s="1"/>
  <c r="L18" i="18"/>
  <c r="AA17" i="18"/>
  <c r="N17" i="18" s="1"/>
  <c r="L17" i="18"/>
  <c r="AA16" i="18"/>
  <c r="N16" i="18" s="1"/>
  <c r="L16" i="18"/>
  <c r="AA15" i="18"/>
  <c r="N15" i="18" s="1"/>
  <c r="L15" i="18" s="1"/>
  <c r="AA14" i="18"/>
  <c r="N14" i="18" s="1"/>
  <c r="L14" i="18"/>
  <c r="AA13" i="18"/>
  <c r="N13" i="18" s="1"/>
  <c r="L13" i="18" s="1"/>
  <c r="AA12" i="18"/>
  <c r="N12" i="18" s="1"/>
  <c r="L12" i="18"/>
  <c r="AA11" i="18"/>
  <c r="N11" i="18"/>
  <c r="L11" i="18" s="1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A10" i="18"/>
  <c r="N10" i="18" s="1"/>
  <c r="L10" i="18" s="1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A26" i="16" l="1"/>
  <c r="A27" i="16" s="1"/>
  <c r="A28" i="16" s="1"/>
  <c r="A29" i="16" s="1"/>
  <c r="A30" i="16" s="1"/>
  <c r="A31" i="16" s="1"/>
  <c r="A32" i="16" s="1"/>
  <c r="A33" i="16" s="1"/>
  <c r="A34" i="16" s="1"/>
  <c r="G34" i="16"/>
  <c r="F34" i="16"/>
  <c r="E34" i="16"/>
  <c r="D34" i="16"/>
  <c r="G33" i="16"/>
  <c r="F33" i="16"/>
  <c r="E33" i="16"/>
  <c r="D33" i="16"/>
  <c r="G32" i="16"/>
  <c r="F32" i="16"/>
  <c r="E32" i="16"/>
  <c r="D32" i="16"/>
  <c r="F31" i="16"/>
  <c r="E31" i="16"/>
  <c r="D31" i="16"/>
  <c r="F30" i="16"/>
  <c r="E30" i="16"/>
  <c r="D30" i="16"/>
  <c r="G29" i="16"/>
  <c r="F29" i="16"/>
  <c r="E29" i="16"/>
  <c r="D29" i="16"/>
  <c r="F28" i="16"/>
  <c r="E28" i="16"/>
  <c r="D28" i="16"/>
  <c r="G27" i="16"/>
  <c r="F27" i="16"/>
  <c r="E27" i="16"/>
  <c r="D27" i="16"/>
  <c r="F26" i="16"/>
  <c r="E26" i="16"/>
  <c r="D26" i="16"/>
  <c r="N32" i="14"/>
  <c r="O32" i="14"/>
  <c r="P32" i="14" s="1"/>
  <c r="Q32" i="14" s="1"/>
  <c r="L32" i="14"/>
  <c r="J32" i="14"/>
  <c r="N31" i="14"/>
  <c r="O31" i="14" s="1"/>
  <c r="P31" i="14" s="1"/>
  <c r="Q31" i="14" s="1"/>
  <c r="L31" i="14"/>
  <c r="J31" i="14"/>
  <c r="O30" i="14"/>
  <c r="P30" i="14" s="1"/>
  <c r="Q30" i="14" s="1"/>
  <c r="N30" i="14"/>
  <c r="L30" i="14"/>
  <c r="J30" i="14"/>
  <c r="P29" i="14"/>
  <c r="Q29" i="14" s="1"/>
  <c r="G31" i="16" s="1"/>
  <c r="N29" i="14"/>
  <c r="O29" i="14"/>
  <c r="L29" i="14"/>
  <c r="J29" i="14"/>
  <c r="N28" i="14"/>
  <c r="O28" i="14"/>
  <c r="P28" i="14" s="1"/>
  <c r="Q28" i="14" s="1"/>
  <c r="G30" i="16" s="1"/>
  <c r="L28" i="14"/>
  <c r="J28" i="14"/>
  <c r="N27" i="14"/>
  <c r="O27" i="14"/>
  <c r="P27" i="14" s="1"/>
  <c r="Q27" i="14" s="1"/>
  <c r="R27" i="14" s="1"/>
  <c r="L27" i="14"/>
  <c r="J27" i="14"/>
  <c r="N26" i="14"/>
  <c r="O26" i="14"/>
  <c r="P26" i="14" s="1"/>
  <c r="Q26" i="14" s="1"/>
  <c r="G28" i="16" s="1"/>
  <c r="L26" i="14"/>
  <c r="J26" i="14"/>
  <c r="N25" i="14"/>
  <c r="O25" i="14" s="1"/>
  <c r="P25" i="14" s="1"/>
  <c r="Q25" i="14" s="1"/>
  <c r="L25" i="14"/>
  <c r="J25" i="14"/>
  <c r="N24" i="14"/>
  <c r="L24" i="14"/>
  <c r="J24" i="14"/>
  <c r="O24" i="14"/>
  <c r="P24" i="14" s="1"/>
  <c r="Q24" i="14" s="1"/>
  <c r="G26" i="16" s="1"/>
  <c r="F5" i="17"/>
  <c r="F12" i="17"/>
  <c r="F11" i="17"/>
  <c r="F10" i="17"/>
  <c r="F9" i="17"/>
  <c r="F8" i="17"/>
  <c r="F7" i="17"/>
  <c r="F6" i="17"/>
  <c r="S27" i="14" l="1"/>
  <c r="H29" i="16"/>
  <c r="R31" i="14"/>
  <c r="R30" i="14"/>
  <c r="R25" i="14"/>
  <c r="R28" i="14"/>
  <c r="R29" i="14"/>
  <c r="R32" i="14"/>
  <c r="R26" i="14"/>
  <c r="R24" i="14"/>
  <c r="A8" i="16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7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N23" i="14"/>
  <c r="N22" i="14"/>
  <c r="N21" i="14"/>
  <c r="L23" i="14"/>
  <c r="E25" i="16" s="1"/>
  <c r="J23" i="14"/>
  <c r="D25" i="16" s="1"/>
  <c r="L22" i="14"/>
  <c r="E24" i="16" s="1"/>
  <c r="J22" i="14"/>
  <c r="D24" i="16" s="1"/>
  <c r="L21" i="14"/>
  <c r="E23" i="16" s="1"/>
  <c r="J21" i="14"/>
  <c r="D23" i="16" s="1"/>
  <c r="F23" i="14"/>
  <c r="F22" i="14"/>
  <c r="F21" i="14"/>
  <c r="E34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L20" i="14"/>
  <c r="E22" i="16" s="1"/>
  <c r="J20" i="14"/>
  <c r="D22" i="16" s="1"/>
  <c r="L19" i="14"/>
  <c r="E21" i="16" s="1"/>
  <c r="J19" i="14"/>
  <c r="D21" i="16" s="1"/>
  <c r="L18" i="14"/>
  <c r="E20" i="16" s="1"/>
  <c r="J18" i="14"/>
  <c r="D20" i="16" s="1"/>
  <c r="L17" i="14"/>
  <c r="E19" i="16" s="1"/>
  <c r="J17" i="14"/>
  <c r="D19" i="16" s="1"/>
  <c r="L16" i="14"/>
  <c r="E18" i="16" s="1"/>
  <c r="J16" i="14"/>
  <c r="D18" i="16" s="1"/>
  <c r="L15" i="14"/>
  <c r="E17" i="16" s="1"/>
  <c r="J15" i="14"/>
  <c r="D17" i="16" s="1"/>
  <c r="L14" i="14"/>
  <c r="E16" i="16" s="1"/>
  <c r="J14" i="14"/>
  <c r="D16" i="16" s="1"/>
  <c r="L13" i="14"/>
  <c r="E15" i="16" s="1"/>
  <c r="J13" i="14"/>
  <c r="D15" i="16" s="1"/>
  <c r="L12" i="14"/>
  <c r="E14" i="16" s="1"/>
  <c r="J12" i="14"/>
  <c r="D14" i="16" s="1"/>
  <c r="L11" i="14"/>
  <c r="E13" i="16" s="1"/>
  <c r="J11" i="14"/>
  <c r="D13" i="16" s="1"/>
  <c r="L10" i="14"/>
  <c r="E12" i="16" s="1"/>
  <c r="J10" i="14"/>
  <c r="D12" i="16" s="1"/>
  <c r="L9" i="14"/>
  <c r="E11" i="16" s="1"/>
  <c r="J9" i="14"/>
  <c r="D11" i="16" s="1"/>
  <c r="L8" i="14"/>
  <c r="E10" i="16" s="1"/>
  <c r="J8" i="14"/>
  <c r="D10" i="16" s="1"/>
  <c r="L7" i="14"/>
  <c r="E9" i="16" s="1"/>
  <c r="J7" i="14"/>
  <c r="D9" i="16" s="1"/>
  <c r="L6" i="14"/>
  <c r="E8" i="16" s="1"/>
  <c r="J6" i="14"/>
  <c r="D8" i="16" s="1"/>
  <c r="L5" i="14"/>
  <c r="E7" i="16" s="1"/>
  <c r="J5" i="14"/>
  <c r="D7" i="16" s="1"/>
  <c r="L4" i="14"/>
  <c r="E6" i="16" s="1"/>
  <c r="J4" i="14"/>
  <c r="D6" i="16" s="1"/>
  <c r="F7" i="14"/>
  <c r="L21" i="4"/>
  <c r="L18" i="4"/>
  <c r="L15" i="4"/>
  <c r="L14" i="4"/>
  <c r="F19" i="14"/>
  <c r="F20" i="14"/>
  <c r="O20" i="14" s="1"/>
  <c r="P20" i="14" s="1"/>
  <c r="Q20" i="14" s="1"/>
  <c r="G22" i="16" s="1"/>
  <c r="F10" i="14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R12" i="16" s="1"/>
  <c r="F9" i="14"/>
  <c r="F8" i="14"/>
  <c r="F6" i="14"/>
  <c r="F5" i="14"/>
  <c r="F13" i="14"/>
  <c r="F17" i="14"/>
  <c r="F16" i="14"/>
  <c r="F15" i="14"/>
  <c r="O15" i="14" s="1"/>
  <c r="P15" i="14" s="1"/>
  <c r="Q15" i="14" s="1"/>
  <c r="R15" i="14" s="1"/>
  <c r="S15" i="14" s="1"/>
  <c r="T15" i="14" s="1"/>
  <c r="U15" i="14" s="1"/>
  <c r="V15" i="14" s="1"/>
  <c r="W15" i="14" s="1"/>
  <c r="X15" i="14" s="1"/>
  <c r="Y15" i="14" s="1"/>
  <c r="Z15" i="14" s="1"/>
  <c r="AA15" i="14" s="1"/>
  <c r="AB15" i="14" s="1"/>
  <c r="R17" i="16" s="1"/>
  <c r="F18" i="14"/>
  <c r="F14" i="14"/>
  <c r="F12" i="14"/>
  <c r="O12" i="14" s="1"/>
  <c r="P12" i="14" s="1"/>
  <c r="Q12" i="14" s="1"/>
  <c r="G14" i="16" s="1"/>
  <c r="F11" i="14"/>
  <c r="O11" i="14" s="1"/>
  <c r="P11" i="14" s="1"/>
  <c r="Q11" i="14" s="1"/>
  <c r="G13" i="16" s="1"/>
  <c r="F4" i="14"/>
  <c r="A6" i="15"/>
  <c r="A7" i="15" s="1"/>
  <c r="A8" i="15" s="1"/>
  <c r="A9" i="15" s="1"/>
  <c r="A10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6" i="15" s="1"/>
  <c r="A37" i="15" s="1"/>
  <c r="S28" i="14" l="1"/>
  <c r="H30" i="16"/>
  <c r="S26" i="14"/>
  <c r="H28" i="16"/>
  <c r="S25" i="14"/>
  <c r="H27" i="16"/>
  <c r="S32" i="14"/>
  <c r="H34" i="16"/>
  <c r="S30" i="14"/>
  <c r="H32" i="16"/>
  <c r="S24" i="14"/>
  <c r="H26" i="16"/>
  <c r="S29" i="14"/>
  <c r="H31" i="16"/>
  <c r="S31" i="14"/>
  <c r="H33" i="16"/>
  <c r="T27" i="14"/>
  <c r="I29" i="16"/>
  <c r="O4" i="14"/>
  <c r="P4" i="14" s="1"/>
  <c r="O5" i="14"/>
  <c r="P5" i="14" s="1"/>
  <c r="Q5" i="14" s="1"/>
  <c r="G7" i="16" s="1"/>
  <c r="K12" i="16"/>
  <c r="Q12" i="16"/>
  <c r="K17" i="16"/>
  <c r="Q17" i="16"/>
  <c r="O21" i="14"/>
  <c r="P21" i="14" s="1"/>
  <c r="Q21" i="14" s="1"/>
  <c r="G23" i="16" s="1"/>
  <c r="L12" i="16"/>
  <c r="L17" i="16"/>
  <c r="O22" i="14"/>
  <c r="P22" i="14" s="1"/>
  <c r="Q22" i="14" s="1"/>
  <c r="G24" i="16" s="1"/>
  <c r="G12" i="16"/>
  <c r="M12" i="16"/>
  <c r="G17" i="16"/>
  <c r="M17" i="16"/>
  <c r="O23" i="14"/>
  <c r="P23" i="14" s="1"/>
  <c r="Q23" i="14" s="1"/>
  <c r="G25" i="16" s="1"/>
  <c r="H12" i="16"/>
  <c r="N12" i="16"/>
  <c r="H17" i="16"/>
  <c r="N17" i="16"/>
  <c r="I12" i="16"/>
  <c r="O12" i="16"/>
  <c r="I17" i="16"/>
  <c r="O17" i="16"/>
  <c r="J12" i="16"/>
  <c r="P12" i="16"/>
  <c r="J17" i="16"/>
  <c r="P17" i="16"/>
  <c r="O18" i="14"/>
  <c r="P18" i="14" s="1"/>
  <c r="Q18" i="14" s="1"/>
  <c r="G20" i="16" s="1"/>
  <c r="O16" i="14"/>
  <c r="P16" i="14" s="1"/>
  <c r="Q16" i="14" s="1"/>
  <c r="O17" i="14"/>
  <c r="P17" i="14" s="1"/>
  <c r="Q17" i="14" s="1"/>
  <c r="O8" i="14"/>
  <c r="P8" i="14" s="1"/>
  <c r="Q8" i="14" s="1"/>
  <c r="G10" i="16" s="1"/>
  <c r="O9" i="14"/>
  <c r="P9" i="14" s="1"/>
  <c r="Q9" i="14" s="1"/>
  <c r="F34" i="14"/>
  <c r="R20" i="14"/>
  <c r="R11" i="14"/>
  <c r="R12" i="14"/>
  <c r="AC10" i="14"/>
  <c r="O6" i="14"/>
  <c r="P6" i="14" s="1"/>
  <c r="Q6" i="14" s="1"/>
  <c r="G8" i="16" s="1"/>
  <c r="O7" i="14"/>
  <c r="P7" i="14" s="1"/>
  <c r="Q7" i="14" s="1"/>
  <c r="G9" i="16" s="1"/>
  <c r="O13" i="14"/>
  <c r="P13" i="14" s="1"/>
  <c r="Q13" i="14" s="1"/>
  <c r="G15" i="16" s="1"/>
  <c r="O19" i="14"/>
  <c r="P19" i="14" s="1"/>
  <c r="Q19" i="14" s="1"/>
  <c r="G21" i="16" s="1"/>
  <c r="O14" i="14"/>
  <c r="P14" i="14" s="1"/>
  <c r="Q14" i="14" s="1"/>
  <c r="G16" i="16" s="1"/>
  <c r="AC15" i="14"/>
  <c r="A11" i="15"/>
  <c r="A12" i="15" s="1"/>
  <c r="T24" i="14" l="1"/>
  <c r="I26" i="16"/>
  <c r="T25" i="14"/>
  <c r="I27" i="16"/>
  <c r="T31" i="14"/>
  <c r="I33" i="16"/>
  <c r="T30" i="14"/>
  <c r="I32" i="16"/>
  <c r="T26" i="14"/>
  <c r="I28" i="16"/>
  <c r="R21" i="14"/>
  <c r="T29" i="14"/>
  <c r="I31" i="16"/>
  <c r="T32" i="14"/>
  <c r="I34" i="16"/>
  <c r="T28" i="14"/>
  <c r="I30" i="16"/>
  <c r="R5" i="14"/>
  <c r="U27" i="14"/>
  <c r="J29" i="16"/>
  <c r="R22" i="14"/>
  <c r="H24" i="16" s="1"/>
  <c r="R18" i="14"/>
  <c r="H20" i="16" s="1"/>
  <c r="S12" i="16"/>
  <c r="S17" i="16"/>
  <c r="R23" i="14"/>
  <c r="S23" i="14" s="1"/>
  <c r="S5" i="14"/>
  <c r="H7" i="16"/>
  <c r="S12" i="14"/>
  <c r="H14" i="16"/>
  <c r="S21" i="14"/>
  <c r="H23" i="16"/>
  <c r="R16" i="14"/>
  <c r="G18" i="16"/>
  <c r="S11" i="14"/>
  <c r="H13" i="16"/>
  <c r="R17" i="14"/>
  <c r="G19" i="16"/>
  <c r="R9" i="14"/>
  <c r="H11" i="16" s="1"/>
  <c r="G11" i="16"/>
  <c r="S20" i="14"/>
  <c r="H22" i="16"/>
  <c r="S22" i="14"/>
  <c r="R8" i="14"/>
  <c r="M34" i="14"/>
  <c r="R19" i="14"/>
  <c r="O34" i="14"/>
  <c r="R13" i="14"/>
  <c r="R7" i="14"/>
  <c r="R6" i="14"/>
  <c r="R14" i="14"/>
  <c r="Q4" i="14"/>
  <c r="G6" i="16" s="1"/>
  <c r="P34" i="14"/>
  <c r="U29" i="14" l="1"/>
  <c r="J31" i="16"/>
  <c r="U28" i="14"/>
  <c r="J30" i="16"/>
  <c r="U25" i="14"/>
  <c r="J27" i="16"/>
  <c r="U26" i="14"/>
  <c r="J28" i="16"/>
  <c r="V27" i="14"/>
  <c r="K29" i="16"/>
  <c r="U32" i="14"/>
  <c r="J34" i="16"/>
  <c r="U24" i="14"/>
  <c r="J26" i="16"/>
  <c r="S18" i="14"/>
  <c r="U30" i="14"/>
  <c r="J32" i="16"/>
  <c r="U31" i="14"/>
  <c r="J33" i="16"/>
  <c r="H25" i="16"/>
  <c r="S8" i="14"/>
  <c r="H10" i="16"/>
  <c r="T11" i="14"/>
  <c r="I13" i="16"/>
  <c r="T12" i="14"/>
  <c r="I14" i="16"/>
  <c r="T23" i="14"/>
  <c r="I25" i="16"/>
  <c r="T5" i="14"/>
  <c r="I7" i="16"/>
  <c r="G39" i="16"/>
  <c r="S19" i="14"/>
  <c r="H21" i="16"/>
  <c r="S7" i="14"/>
  <c r="H9" i="16"/>
  <c r="S6" i="14"/>
  <c r="H8" i="16"/>
  <c r="S16" i="14"/>
  <c r="H18" i="16"/>
  <c r="S13" i="14"/>
  <c r="H15" i="16"/>
  <c r="T20" i="14"/>
  <c r="I22" i="16"/>
  <c r="S17" i="14"/>
  <c r="H19" i="16"/>
  <c r="T21" i="14"/>
  <c r="I23" i="16"/>
  <c r="T18" i="14"/>
  <c r="I20" i="16"/>
  <c r="S14" i="14"/>
  <c r="H16" i="16"/>
  <c r="S9" i="14"/>
  <c r="T22" i="14"/>
  <c r="I24" i="16"/>
  <c r="R4" i="14"/>
  <c r="H6" i="16" s="1"/>
  <c r="Q34" i="14"/>
  <c r="V32" i="14" l="1"/>
  <c r="K34" i="16"/>
  <c r="V30" i="14"/>
  <c r="K32" i="16"/>
  <c r="V26" i="14"/>
  <c r="K28" i="16"/>
  <c r="V29" i="14"/>
  <c r="K31" i="16"/>
  <c r="V25" i="14"/>
  <c r="K27" i="16"/>
  <c r="H39" i="16"/>
  <c r="V31" i="14"/>
  <c r="K33" i="16"/>
  <c r="W27" i="14"/>
  <c r="L29" i="16"/>
  <c r="V24" i="14"/>
  <c r="K26" i="16"/>
  <c r="V28" i="14"/>
  <c r="K30" i="16"/>
  <c r="U21" i="14"/>
  <c r="J23" i="16"/>
  <c r="T6" i="14"/>
  <c r="I8" i="16"/>
  <c r="U5" i="14"/>
  <c r="J7" i="16"/>
  <c r="T19" i="14"/>
  <c r="I21" i="16"/>
  <c r="U11" i="14"/>
  <c r="J13" i="16"/>
  <c r="T13" i="14"/>
  <c r="I15" i="16"/>
  <c r="U23" i="14"/>
  <c r="J25" i="16"/>
  <c r="U22" i="14"/>
  <c r="J24" i="16"/>
  <c r="T9" i="14"/>
  <c r="I11" i="16"/>
  <c r="U18" i="14"/>
  <c r="J20" i="16"/>
  <c r="T8" i="14"/>
  <c r="I10" i="16"/>
  <c r="T7" i="14"/>
  <c r="I9" i="16"/>
  <c r="T14" i="14"/>
  <c r="I16" i="16"/>
  <c r="T17" i="14"/>
  <c r="I19" i="16"/>
  <c r="U20" i="14"/>
  <c r="J22" i="16"/>
  <c r="T16" i="14"/>
  <c r="I18" i="16"/>
  <c r="U12" i="14"/>
  <c r="J14" i="16"/>
  <c r="S4" i="14"/>
  <c r="I6" i="16" s="1"/>
  <c r="R34" i="14"/>
  <c r="W25" i="14" l="1"/>
  <c r="L27" i="16"/>
  <c r="W26" i="14"/>
  <c r="L28" i="16"/>
  <c r="W32" i="14"/>
  <c r="L34" i="16"/>
  <c r="W31" i="14"/>
  <c r="L33" i="16"/>
  <c r="W29" i="14"/>
  <c r="L31" i="16"/>
  <c r="W28" i="14"/>
  <c r="L30" i="16"/>
  <c r="X27" i="14"/>
  <c r="M29" i="16"/>
  <c r="W30" i="14"/>
  <c r="L32" i="16"/>
  <c r="W24" i="14"/>
  <c r="L26" i="16"/>
  <c r="V5" i="14"/>
  <c r="K7" i="16"/>
  <c r="V12" i="14"/>
  <c r="K14" i="16"/>
  <c r="V22" i="14"/>
  <c r="K24" i="16"/>
  <c r="V18" i="14"/>
  <c r="K20" i="16"/>
  <c r="U13" i="14"/>
  <c r="J15" i="16"/>
  <c r="U19" i="14"/>
  <c r="J21" i="16"/>
  <c r="U6" i="14"/>
  <c r="J8" i="16"/>
  <c r="U14" i="14"/>
  <c r="J16" i="16"/>
  <c r="U16" i="14"/>
  <c r="J18" i="16"/>
  <c r="V11" i="14"/>
  <c r="K13" i="16"/>
  <c r="V20" i="14"/>
  <c r="K22" i="16"/>
  <c r="U9" i="14"/>
  <c r="J11" i="16"/>
  <c r="V23" i="14"/>
  <c r="K25" i="16"/>
  <c r="U7" i="14"/>
  <c r="J9" i="16"/>
  <c r="I39" i="16"/>
  <c r="U17" i="14"/>
  <c r="J19" i="16"/>
  <c r="U8" i="14"/>
  <c r="J10" i="16"/>
  <c r="V21" i="14"/>
  <c r="K23" i="16"/>
  <c r="T4" i="14"/>
  <c r="J6" i="16" s="1"/>
  <c r="S34" i="14"/>
  <c r="X32" i="14" l="1"/>
  <c r="M34" i="16"/>
  <c r="X24" i="14"/>
  <c r="M26" i="16"/>
  <c r="Y27" i="14"/>
  <c r="N29" i="16"/>
  <c r="X29" i="14"/>
  <c r="M31" i="16"/>
  <c r="X26" i="14"/>
  <c r="M28" i="16"/>
  <c r="X30" i="14"/>
  <c r="M32" i="16"/>
  <c r="X28" i="14"/>
  <c r="M30" i="16"/>
  <c r="X31" i="14"/>
  <c r="M33" i="16"/>
  <c r="X25" i="14"/>
  <c r="M27" i="16"/>
  <c r="W5" i="14"/>
  <c r="L7" i="16"/>
  <c r="W20" i="14"/>
  <c r="L22" i="16"/>
  <c r="W23" i="14"/>
  <c r="L25" i="16"/>
  <c r="V9" i="14"/>
  <c r="K11" i="16"/>
  <c r="W11" i="14"/>
  <c r="L13" i="16"/>
  <c r="W22" i="14"/>
  <c r="L24" i="16"/>
  <c r="V7" i="14"/>
  <c r="K9" i="16"/>
  <c r="J39" i="16"/>
  <c r="V14" i="14"/>
  <c r="K16" i="16"/>
  <c r="W21" i="14"/>
  <c r="L23" i="16"/>
  <c r="W18" i="14"/>
  <c r="L20" i="16"/>
  <c r="V17" i="14"/>
  <c r="K19" i="16"/>
  <c r="V19" i="14"/>
  <c r="K21" i="16"/>
  <c r="V8" i="14"/>
  <c r="K10" i="16"/>
  <c r="V16" i="14"/>
  <c r="K18" i="16"/>
  <c r="V6" i="14"/>
  <c r="K8" i="16"/>
  <c r="V13" i="14"/>
  <c r="K15" i="16"/>
  <c r="W12" i="14"/>
  <c r="L14" i="16"/>
  <c r="U4" i="14"/>
  <c r="K6" i="16" s="1"/>
  <c r="T34" i="14"/>
  <c r="Y28" i="14" l="1"/>
  <c r="N30" i="16"/>
  <c r="Y26" i="14"/>
  <c r="N28" i="16"/>
  <c r="Y24" i="14"/>
  <c r="N26" i="16"/>
  <c r="Y29" i="14"/>
  <c r="N31" i="16"/>
  <c r="Y32" i="14"/>
  <c r="N34" i="16"/>
  <c r="K39" i="16"/>
  <c r="Y31" i="14"/>
  <c r="N33" i="16"/>
  <c r="Y30" i="14"/>
  <c r="N32" i="16"/>
  <c r="Z27" i="14"/>
  <c r="O29" i="16"/>
  <c r="Y25" i="14"/>
  <c r="N27" i="16"/>
  <c r="X22" i="14"/>
  <c r="M24" i="16"/>
  <c r="X23" i="14"/>
  <c r="M25" i="16"/>
  <c r="X5" i="14"/>
  <c r="M7" i="16"/>
  <c r="X18" i="14"/>
  <c r="M20" i="16"/>
  <c r="W19" i="14"/>
  <c r="L21" i="16"/>
  <c r="W6" i="14"/>
  <c r="L8" i="16"/>
  <c r="X12" i="14"/>
  <c r="M14" i="16"/>
  <c r="W16" i="14"/>
  <c r="L18" i="16"/>
  <c r="W13" i="14"/>
  <c r="L15" i="16"/>
  <c r="X21" i="14"/>
  <c r="M23" i="16"/>
  <c r="W7" i="14"/>
  <c r="L9" i="16"/>
  <c r="W14" i="14"/>
  <c r="L16" i="16"/>
  <c r="X11" i="14"/>
  <c r="M13" i="16"/>
  <c r="W17" i="14"/>
  <c r="L19" i="16"/>
  <c r="W8" i="14"/>
  <c r="L10" i="16"/>
  <c r="W9" i="14"/>
  <c r="L11" i="16"/>
  <c r="X20" i="14"/>
  <c r="M22" i="16"/>
  <c r="V4" i="14"/>
  <c r="L6" i="16" s="1"/>
  <c r="U34" i="14"/>
  <c r="Z24" i="14" l="1"/>
  <c r="O26" i="16"/>
  <c r="Z32" i="14"/>
  <c r="O34" i="16"/>
  <c r="Z26" i="14"/>
  <c r="O28" i="16"/>
  <c r="Z30" i="14"/>
  <c r="O32" i="16"/>
  <c r="Z25" i="14"/>
  <c r="O27" i="16"/>
  <c r="Z31" i="14"/>
  <c r="O33" i="16"/>
  <c r="Z29" i="14"/>
  <c r="O31" i="16"/>
  <c r="AA27" i="14"/>
  <c r="P29" i="16"/>
  <c r="Z28" i="14"/>
  <c r="O30" i="16"/>
  <c r="Y23" i="14"/>
  <c r="N25" i="16"/>
  <c r="X17" i="14"/>
  <c r="M19" i="16"/>
  <c r="X6" i="14"/>
  <c r="M8" i="16"/>
  <c r="X8" i="14"/>
  <c r="M10" i="16"/>
  <c r="Y11" i="14"/>
  <c r="N13" i="16"/>
  <c r="X13" i="14"/>
  <c r="M15" i="16"/>
  <c r="Y22" i="14"/>
  <c r="N24" i="16"/>
  <c r="Y21" i="14"/>
  <c r="N23" i="16"/>
  <c r="Y20" i="14"/>
  <c r="N22" i="16"/>
  <c r="Y18" i="14"/>
  <c r="N20" i="16"/>
  <c r="X7" i="14"/>
  <c r="M9" i="16"/>
  <c r="Y12" i="14"/>
  <c r="N14" i="16"/>
  <c r="Y5" i="14"/>
  <c r="N7" i="16"/>
  <c r="X14" i="14"/>
  <c r="M16" i="16"/>
  <c r="X16" i="14"/>
  <c r="M18" i="16"/>
  <c r="X9" i="14"/>
  <c r="M11" i="16"/>
  <c r="L39" i="16"/>
  <c r="X19" i="14"/>
  <c r="M21" i="16"/>
  <c r="W4" i="14"/>
  <c r="M6" i="16" s="1"/>
  <c r="V34" i="14"/>
  <c r="AB27" i="14" l="1"/>
  <c r="Q29" i="16"/>
  <c r="AA29" i="14"/>
  <c r="P31" i="16"/>
  <c r="AA32" i="14"/>
  <c r="P34" i="16"/>
  <c r="AA26" i="14"/>
  <c r="P28" i="16"/>
  <c r="AA30" i="14"/>
  <c r="P32" i="16"/>
  <c r="AA25" i="14"/>
  <c r="P27" i="16"/>
  <c r="AA28" i="14"/>
  <c r="P30" i="16"/>
  <c r="AA31" i="14"/>
  <c r="P33" i="16"/>
  <c r="AA24" i="14"/>
  <c r="P26" i="16"/>
  <c r="Z20" i="14"/>
  <c r="O22" i="16"/>
  <c r="M39" i="16"/>
  <c r="Y14" i="14"/>
  <c r="N16" i="16"/>
  <c r="Y13" i="14"/>
  <c r="N15" i="16"/>
  <c r="Y9" i="14"/>
  <c r="N11" i="16"/>
  <c r="Z18" i="14"/>
  <c r="O20" i="16"/>
  <c r="Z21" i="14"/>
  <c r="O23" i="16"/>
  <c r="Z11" i="14"/>
  <c r="O13" i="16"/>
  <c r="Y17" i="14"/>
  <c r="N19" i="16"/>
  <c r="Y7" i="14"/>
  <c r="N9" i="16"/>
  <c r="Z12" i="14"/>
  <c r="O14" i="16"/>
  <c r="Y6" i="14"/>
  <c r="N8" i="16"/>
  <c r="Z5" i="14"/>
  <c r="O7" i="16"/>
  <c r="Y19" i="14"/>
  <c r="N21" i="16"/>
  <c r="Y16" i="14"/>
  <c r="N18" i="16"/>
  <c r="Z22" i="14"/>
  <c r="O24" i="16"/>
  <c r="Y8" i="14"/>
  <c r="N10" i="16"/>
  <c r="Z23" i="14"/>
  <c r="O25" i="16"/>
  <c r="X4" i="14"/>
  <c r="N6" i="16" s="1"/>
  <c r="W34" i="14"/>
  <c r="AB25" i="14" l="1"/>
  <c r="Q27" i="16"/>
  <c r="AB32" i="14"/>
  <c r="Q34" i="16"/>
  <c r="AB24" i="14"/>
  <c r="Q26" i="16"/>
  <c r="AB29" i="14"/>
  <c r="Q31" i="16"/>
  <c r="AB31" i="14"/>
  <c r="Q33" i="16"/>
  <c r="AB30" i="14"/>
  <c r="R32" i="16" s="1"/>
  <c r="S32" i="16" s="1"/>
  <c r="Q32" i="16"/>
  <c r="AB26" i="14"/>
  <c r="Q28" i="16"/>
  <c r="N39" i="16"/>
  <c r="AB28" i="14"/>
  <c r="Q30" i="16"/>
  <c r="R29" i="16"/>
  <c r="S29" i="16" s="1"/>
  <c r="AC27" i="14"/>
  <c r="Z13" i="14"/>
  <c r="O15" i="16"/>
  <c r="Z8" i="14"/>
  <c r="O10" i="16"/>
  <c r="AA18" i="14"/>
  <c r="P20" i="16"/>
  <c r="Z7" i="14"/>
  <c r="O9" i="16"/>
  <c r="Z14" i="14"/>
  <c r="O16" i="16"/>
  <c r="AA21" i="14"/>
  <c r="P23" i="16"/>
  <c r="Z9" i="14"/>
  <c r="O11" i="16"/>
  <c r="AA12" i="14"/>
  <c r="P14" i="16"/>
  <c r="Z19" i="14"/>
  <c r="O21" i="16"/>
  <c r="AA22" i="14"/>
  <c r="P24" i="16"/>
  <c r="Z17" i="14"/>
  <c r="O19" i="16"/>
  <c r="AA11" i="14"/>
  <c r="P13" i="16"/>
  <c r="Z6" i="14"/>
  <c r="O8" i="16"/>
  <c r="AA23" i="14"/>
  <c r="P25" i="16"/>
  <c r="Z16" i="14"/>
  <c r="O18" i="16"/>
  <c r="AA5" i="14"/>
  <c r="P7" i="16"/>
  <c r="AA20" i="14"/>
  <c r="P22" i="16"/>
  <c r="Y4" i="14"/>
  <c r="O6" i="16" s="1"/>
  <c r="X34" i="14"/>
  <c r="R26" i="16" l="1"/>
  <c r="S26" i="16" s="1"/>
  <c r="AC24" i="14"/>
  <c r="R33" i="16"/>
  <c r="S33" i="16" s="1"/>
  <c r="AC31" i="14"/>
  <c r="R34" i="16"/>
  <c r="S34" i="16" s="1"/>
  <c r="AC32" i="14"/>
  <c r="R30" i="16"/>
  <c r="S30" i="16" s="1"/>
  <c r="AC28" i="14"/>
  <c r="R28" i="16"/>
  <c r="S28" i="16" s="1"/>
  <c r="AC26" i="14"/>
  <c r="AC30" i="14"/>
  <c r="R31" i="16"/>
  <c r="S31" i="16" s="1"/>
  <c r="AC29" i="14"/>
  <c r="R27" i="16"/>
  <c r="S27" i="16" s="1"/>
  <c r="AC25" i="14"/>
  <c r="AB5" i="14"/>
  <c r="Q7" i="16"/>
  <c r="O39" i="16"/>
  <c r="AA17" i="14"/>
  <c r="P19" i="16"/>
  <c r="AB12" i="14"/>
  <c r="Q14" i="16"/>
  <c r="AA14" i="14"/>
  <c r="P16" i="16"/>
  <c r="AA8" i="14"/>
  <c r="P10" i="16"/>
  <c r="AA19" i="14"/>
  <c r="P21" i="16"/>
  <c r="AB18" i="14"/>
  <c r="Q20" i="16"/>
  <c r="AA6" i="14"/>
  <c r="P8" i="16"/>
  <c r="AB11" i="14"/>
  <c r="Q13" i="16"/>
  <c r="AB23" i="14"/>
  <c r="Q25" i="16"/>
  <c r="AB21" i="14"/>
  <c r="Q23" i="16"/>
  <c r="AA16" i="14"/>
  <c r="P18" i="16"/>
  <c r="AB20" i="14"/>
  <c r="R22" i="16" s="1"/>
  <c r="Q22" i="16"/>
  <c r="AB22" i="14"/>
  <c r="R24" i="16" s="1"/>
  <c r="Q24" i="16"/>
  <c r="AA9" i="14"/>
  <c r="P11" i="16"/>
  <c r="AA7" i="14"/>
  <c r="P9" i="16"/>
  <c r="AA13" i="14"/>
  <c r="P15" i="16"/>
  <c r="Z4" i="14"/>
  <c r="P6" i="16" s="1"/>
  <c r="Y34" i="14"/>
  <c r="AC20" i="14" l="1"/>
  <c r="P39" i="16"/>
  <c r="AC22" i="14"/>
  <c r="R14" i="16"/>
  <c r="S14" i="16" s="1"/>
  <c r="AC12" i="14"/>
  <c r="R23" i="16"/>
  <c r="S23" i="16" s="1"/>
  <c r="AC21" i="14"/>
  <c r="AB17" i="14"/>
  <c r="Q19" i="16"/>
  <c r="AB13" i="14"/>
  <c r="R15" i="16" s="1"/>
  <c r="Q15" i="16"/>
  <c r="AC13" i="14"/>
  <c r="S22" i="16"/>
  <c r="AB8" i="14"/>
  <c r="R10" i="16" s="1"/>
  <c r="Q10" i="16"/>
  <c r="R13" i="16"/>
  <c r="S13" i="16" s="1"/>
  <c r="AC11" i="14"/>
  <c r="AB14" i="14"/>
  <c r="Q16" i="16"/>
  <c r="AB19" i="14"/>
  <c r="R21" i="16" s="1"/>
  <c r="Q21" i="16"/>
  <c r="AB6" i="14"/>
  <c r="R8" i="16" s="1"/>
  <c r="Q8" i="16"/>
  <c r="AB9" i="14"/>
  <c r="Q11" i="16"/>
  <c r="R25" i="16"/>
  <c r="S25" i="16" s="1"/>
  <c r="AC23" i="14"/>
  <c r="R20" i="16"/>
  <c r="S20" i="16" s="1"/>
  <c r="AC18" i="14"/>
  <c r="AB16" i="14"/>
  <c r="Q18" i="16"/>
  <c r="AB7" i="14"/>
  <c r="Q9" i="16"/>
  <c r="S24" i="16"/>
  <c r="AC6" i="14"/>
  <c r="R7" i="16"/>
  <c r="S7" i="16" s="1"/>
  <c r="AC5" i="14"/>
  <c r="AA4" i="14"/>
  <c r="Q6" i="16" s="1"/>
  <c r="Z34" i="14"/>
  <c r="S10" i="16" l="1"/>
  <c r="R19" i="16"/>
  <c r="S19" i="16" s="1"/>
  <c r="AC17" i="14"/>
  <c r="R11" i="16"/>
  <c r="S11" i="16" s="1"/>
  <c r="AC9" i="14"/>
  <c r="R18" i="16"/>
  <c r="S18" i="16" s="1"/>
  <c r="AC16" i="14"/>
  <c r="S8" i="16"/>
  <c r="R16" i="16"/>
  <c r="S16" i="16" s="1"/>
  <c r="AC14" i="14"/>
  <c r="AC8" i="14"/>
  <c r="S15" i="16"/>
  <c r="Q39" i="16"/>
  <c r="R9" i="16"/>
  <c r="S9" i="16" s="1"/>
  <c r="AC7" i="14"/>
  <c r="S21" i="16"/>
  <c r="AC19" i="14"/>
  <c r="AB4" i="14"/>
  <c r="R6" i="16" s="1"/>
  <c r="AA34" i="14"/>
  <c r="R39" i="16" l="1"/>
  <c r="S6" i="16"/>
  <c r="S39" i="16" s="1"/>
  <c r="AB34" i="14"/>
  <c r="AC4" i="14"/>
  <c r="AC34" i="14" s="1"/>
  <c r="M10" i="4" l="1"/>
  <c r="M9" i="4"/>
  <c r="G16" i="8"/>
  <c r="F16" i="8"/>
  <c r="H16" i="8" s="1"/>
  <c r="G9" i="8"/>
  <c r="F9" i="8"/>
  <c r="H9" i="8" s="1"/>
  <c r="H20" i="8" s="1"/>
  <c r="H22" i="8" s="1"/>
  <c r="G34" i="7" l="1"/>
  <c r="F34" i="7"/>
  <c r="H34" i="7" s="1"/>
  <c r="G29" i="7"/>
  <c r="F29" i="7"/>
  <c r="H29" i="7" s="1"/>
  <c r="G26" i="7"/>
  <c r="F26" i="7"/>
  <c r="H26" i="7" s="1"/>
  <c r="G16" i="7"/>
  <c r="F16" i="7"/>
  <c r="H16" i="7" s="1"/>
  <c r="H38" i="7" l="1"/>
  <c r="H40" i="7" s="1"/>
  <c r="G53" i="4" l="1"/>
  <c r="F53" i="4"/>
  <c r="H53" i="4" s="1"/>
  <c r="G48" i="4"/>
  <c r="F48" i="4"/>
  <c r="H48" i="4" s="1"/>
  <c r="G43" i="4"/>
  <c r="F43" i="4"/>
  <c r="H43" i="4" s="1"/>
  <c r="G38" i="4"/>
  <c r="F38" i="4"/>
  <c r="H38" i="4" s="1"/>
  <c r="G34" i="4"/>
  <c r="F34" i="4"/>
  <c r="H34" i="4" s="1"/>
  <c r="G30" i="4"/>
  <c r="F30" i="4"/>
  <c r="H30" i="4" s="1"/>
  <c r="G25" i="4"/>
  <c r="F25" i="4"/>
  <c r="H25" i="4" s="1"/>
  <c r="G19" i="4"/>
  <c r="F19" i="4"/>
  <c r="H19" i="4" s="1"/>
  <c r="G16" i="4"/>
  <c r="F16" i="4"/>
  <c r="H16" i="4" s="1"/>
  <c r="G12" i="4"/>
  <c r="F12" i="4"/>
  <c r="H12" i="4" s="1"/>
  <c r="H57" i="4" s="1"/>
  <c r="H59" i="4" s="1"/>
  <c r="G22" i="5" l="1"/>
  <c r="H22" i="5" s="1"/>
  <c r="F22" i="5"/>
  <c r="G15" i="5"/>
  <c r="F15" i="5"/>
  <c r="H15" i="5" s="1"/>
  <c r="H25" i="5" s="1"/>
  <c r="H27" i="5" s="1"/>
  <c r="G10" i="2" l="1"/>
  <c r="F10" i="2"/>
  <c r="H10" i="2" s="1"/>
  <c r="H13" i="2" s="1"/>
  <c r="H15" i="2" s="1"/>
</calcChain>
</file>

<file path=xl/sharedStrings.xml><?xml version="1.0" encoding="utf-8"?>
<sst xmlns="http://schemas.openxmlformats.org/spreadsheetml/2006/main" count="1587" uniqueCount="508">
  <si>
    <t>Asset</t>
  </si>
  <si>
    <t>Description</t>
  </si>
  <si>
    <t>Life</t>
  </si>
  <si>
    <t>Location</t>
  </si>
  <si>
    <t>Cost Center</t>
  </si>
  <si>
    <t>Account Balance Detail</t>
  </si>
  <si>
    <t>Acc. 121312 - CIP Landscape &amp; Improvement</t>
  </si>
  <si>
    <t>Eff. Date :</t>
  </si>
  <si>
    <t>Date</t>
  </si>
  <si>
    <t>GL Reff.</t>
  </si>
  <si>
    <t>Sub Acc</t>
  </si>
  <si>
    <t>Debits</t>
  </si>
  <si>
    <t>Credits</t>
  </si>
  <si>
    <t>Balance</t>
  </si>
  <si>
    <t>Order</t>
  </si>
  <si>
    <t>Requisition</t>
  </si>
  <si>
    <t>Remark</t>
  </si>
  <si>
    <t>------------</t>
  </si>
  <si>
    <t>----------------</t>
  </si>
  <si>
    <t>---------</t>
  </si>
  <si>
    <t>---------------</t>
  </si>
  <si>
    <t>1000</t>
  </si>
  <si>
    <t/>
  </si>
  <si>
    <t>9000</t>
  </si>
  <si>
    <t>Acc Balance Detail Total</t>
  </si>
  <si>
    <t>General Ledger Total</t>
  </si>
  <si>
    <t>Project</t>
  </si>
  <si>
    <t>Diff</t>
  </si>
  <si>
    <t xml:space="preserve"> </t>
  </si>
  <si>
    <t>Acc. 121341 - CIP Machines</t>
  </si>
  <si>
    <t>202109/JE-O/000000710</t>
  </si>
  <si>
    <t>PROJECT SOFTBAG 200 ml PARACETAMOL</t>
  </si>
  <si>
    <t>Roll Teflon, etc for Paracetamol Project</t>
  </si>
  <si>
    <t>202104/IC-SPR/000001526</t>
  </si>
  <si>
    <t>AUTO-ISS-PO-20327-PART-B</t>
  </si>
  <si>
    <t>202104/IC-SPR/000001525</t>
  </si>
  <si>
    <t>202104/IC-SPR/000001527</t>
  </si>
  <si>
    <t>AUTO-ISS-PO-20327-PART-l</t>
  </si>
  <si>
    <t>202104/IC-SPR/000001523</t>
  </si>
  <si>
    <t>AUTO-ISS-PO-20327-PART-R</t>
  </si>
  <si>
    <t>202104/IC-SPR/000001524</t>
  </si>
  <si>
    <t>202104/IC-SPR/000001528</t>
  </si>
  <si>
    <t>AUTO-ISS-PO-20327-PART-U</t>
  </si>
  <si>
    <t>Die Punch Assy for Paracetamol Project</t>
  </si>
  <si>
    <t>202107/IC-SPR/000002268</t>
  </si>
  <si>
    <t>AUTO-ISS-PO-20215-PART-C</t>
  </si>
  <si>
    <t>20553, 20542, 21175, 21523</t>
  </si>
  <si>
    <t>202107/IC-SPR/000002271</t>
  </si>
  <si>
    <t>202107/IC-SPR/000002270</t>
  </si>
  <si>
    <t>AUTO-ISS-PO-20215-PART-S</t>
  </si>
  <si>
    <t>202108/IC-SPR/000002547</t>
  </si>
  <si>
    <t>AUTO-ISS-PO-20215-PART-D</t>
  </si>
  <si>
    <t>DIE PUNCH ASSY, ETC/20215</t>
  </si>
  <si>
    <t>Acc. 121351 - CIP Factory Equipment</t>
  </si>
  <si>
    <t>Period Activity</t>
  </si>
  <si>
    <t>----  ---------</t>
  </si>
  <si>
    <t>------</t>
  </si>
  <si>
    <t>Engineering</t>
  </si>
  <si>
    <t>MIS</t>
  </si>
  <si>
    <t>Project 2D Barcode PB &amp; SB &amp; WH</t>
  </si>
  <si>
    <t>TOTAL</t>
  </si>
  <si>
    <t>SOFTBAG I</t>
  </si>
  <si>
    <t>Jasa Facing - Paracetamol Project</t>
  </si>
  <si>
    <t>202101/IC-SPR/000000031</t>
  </si>
  <si>
    <t>AUTO-ISS-PO-20205-PART-J</t>
  </si>
  <si>
    <t>Guide die punch - Paracetamol Project</t>
  </si>
  <si>
    <t>202102/IC-SPR/000000319</t>
  </si>
  <si>
    <t>AUTO-ISS-PO-20166-PART-S</t>
  </si>
  <si>
    <t>202103/IC-SPR/000000974</t>
  </si>
  <si>
    <t>AUTO-ISS-PO-20166-PART-G</t>
  </si>
  <si>
    <t>Support Bag - Paracetamol Project</t>
  </si>
  <si>
    <t>202103/IC-SPR/000000976</t>
  </si>
  <si>
    <t>AUTO-ISS-PO-20204-PART-B</t>
  </si>
  <si>
    <t>202103/IC-SPR/000000975</t>
  </si>
  <si>
    <t>AUTO-ISS-PO-20204-PART-S</t>
  </si>
  <si>
    <t>WAREHOUSE</t>
  </si>
  <si>
    <t>Quality Control</t>
  </si>
  <si>
    <t>Acc. 121362 - CIP OFFICE EQUIPMENT</t>
  </si>
  <si>
    <t>Sub Account</t>
  </si>
  <si>
    <t>Upgrade J-Payroll PO-43117</t>
  </si>
  <si>
    <t>202201/IC-PO/000000919</t>
  </si>
  <si>
    <t>Assessment PO-43117</t>
  </si>
  <si>
    <t>202201/IC-PO/000000920</t>
  </si>
  <si>
    <t>Installation PO-43117</t>
  </si>
  <si>
    <t>202201/IC-PO/000000921</t>
  </si>
  <si>
    <t>Master Data PO-43117</t>
  </si>
  <si>
    <t>202203/IC-PO/000006880</t>
  </si>
  <si>
    <t>Go Live PO-43117</t>
  </si>
  <si>
    <t>202203/IC-PO/000006882</t>
  </si>
  <si>
    <t>Preparation Live PO-43117</t>
  </si>
  <si>
    <t>202203/IC-PO/000006881</t>
  </si>
  <si>
    <t>Preparation PO-43117</t>
  </si>
  <si>
    <t>202203/IC-PO/000006883</t>
  </si>
  <si>
    <t>Simulation PO-43117</t>
  </si>
  <si>
    <t>202203/IC-PO/000006884</t>
  </si>
  <si>
    <t>Training PO-43117</t>
  </si>
  <si>
    <t>SVP</t>
  </si>
  <si>
    <t>Acc. 121991 - CIP SOFTWARE</t>
  </si>
  <si>
    <t>BUDGET ALLOCATION PO-38014</t>
  </si>
  <si>
    <t>IC-PO15463</t>
  </si>
  <si>
    <t>Blm 100%</t>
  </si>
  <si>
    <t>GA</t>
  </si>
  <si>
    <t>ENG</t>
  </si>
  <si>
    <t>Building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</si>
  <si>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</si>
  <si>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</si>
  <si>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</si>
  <si>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</si>
  <si>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</si>
  <si>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</si>
  <si>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</si>
  <si>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</si>
  <si>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</si>
  <si>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</si>
  <si>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</si>
  <si>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</si>
  <si>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PM</t>
  </si>
  <si>
    <t>SERVICES</t>
  </si>
  <si>
    <t>LAND IMPROVEMENT</t>
  </si>
  <si>
    <t>PROD1</t>
  </si>
  <si>
    <t>BUILDING</t>
  </si>
  <si>
    <t>LVP</t>
  </si>
  <si>
    <t>VEHICLES</t>
  </si>
  <si>
    <t>MACHINES</t>
  </si>
  <si>
    <t>Machines</t>
  </si>
  <si>
    <t>FACTORY EQUIPMENT</t>
  </si>
  <si>
    <t>Factory Equipment</t>
  </si>
  <si>
    <t>PROD2</t>
  </si>
  <si>
    <t>FACTORY TOOLS</t>
  </si>
  <si>
    <t>Factory Tools</t>
  </si>
  <si>
    <t>TD TABLET</t>
  </si>
  <si>
    <t>FURNITURE &amp; FIXTURES</t>
  </si>
  <si>
    <t>Office Equipment</t>
  </si>
  <si>
    <t>OFFICE EQUIPMENT</t>
  </si>
  <si>
    <t>INT. ASSETS - SOFTWARE</t>
  </si>
  <si>
    <t>MD</t>
  </si>
  <si>
    <t>EN</t>
  </si>
  <si>
    <t>QC</t>
  </si>
  <si>
    <t>QA</t>
  </si>
  <si>
    <t>CPL</t>
  </si>
  <si>
    <t>MPD</t>
  </si>
  <si>
    <t>LOG</t>
  </si>
  <si>
    <t>WH</t>
  </si>
  <si>
    <t>FA</t>
  </si>
  <si>
    <t>IT</t>
  </si>
  <si>
    <t>HRD</t>
  </si>
  <si>
    <t>SB-II</t>
  </si>
  <si>
    <t>SB-I</t>
  </si>
  <si>
    <t>Plabottle</t>
  </si>
  <si>
    <t>Softbag-II</t>
  </si>
  <si>
    <t>Softbag-I</t>
  </si>
  <si>
    <t>Ampoule</t>
  </si>
  <si>
    <t>TD-Tab</t>
  </si>
  <si>
    <t>TD-Syr</t>
  </si>
  <si>
    <t>TD-Rep</t>
  </si>
  <si>
    <t>IV-SET</t>
  </si>
  <si>
    <t>SUMUR RESAPAN RMWH PO-46973</t>
  </si>
  <si>
    <t>202405/IC-PO/000011976</t>
  </si>
  <si>
    <t>202405/IC-PO/000011977</t>
  </si>
  <si>
    <t>PRE TREATMENT DAN 1ST RO</t>
  </si>
  <si>
    <t>202310/IC-SPR/000005741</t>
  </si>
  <si>
    <t>AUTO-ISS-PO-23146-PART-J</t>
  </si>
  <si>
    <t>202310/IC-SPR/000005740</t>
  </si>
  <si>
    <t>AUTO-ISS-PO-23146-PART-P</t>
  </si>
  <si>
    <t>202310/AP-MATCH/000006514</t>
  </si>
  <si>
    <t>ROUNDING CAR PO-23146</t>
  </si>
  <si>
    <t>Blm selesai</t>
  </si>
  <si>
    <t>Jasa &amp; perubahan jalur pipa kompresor</t>
  </si>
  <si>
    <t>202405/IC-SPR/000002317</t>
  </si>
  <si>
    <t>AUTO-ISS-PO-25267-PART-J</t>
  </si>
  <si>
    <t>202405/IC-SPR/000002316</t>
  </si>
  <si>
    <t>AUTO-ISS-PO-25267-PART-M</t>
  </si>
  <si>
    <t>Jasa sewa forklift - loading unloading kompresor</t>
  </si>
  <si>
    <t>202405/IC-SPR/000002624</t>
  </si>
  <si>
    <t>AUTO-ISS-PO-25449-PART-J</t>
  </si>
  <si>
    <t>Mobile Scanner</t>
  </si>
  <si>
    <t>202308/IC-PO/000021505</t>
  </si>
  <si>
    <t>2 Unit Mobile PO-41841</t>
  </si>
  <si>
    <t>Monochrome Printer PO-46806</t>
  </si>
  <si>
    <t>202405/IC-PO/000014762</t>
  </si>
  <si>
    <t>Warehouse</t>
  </si>
  <si>
    <t>REACH TRUCK PO-46305</t>
  </si>
  <si>
    <t>202405/IC-PO/000014061</t>
  </si>
  <si>
    <t>TANGGA DAN BORDES PO-46947 Mesin FBD</t>
  </si>
  <si>
    <t>202405/IC-PO/000014056</t>
  </si>
  <si>
    <t>TANGGA DAN BORDES PO-46947</t>
  </si>
  <si>
    <t>Rounding</t>
  </si>
  <si>
    <t>HAT5310-18T PO-46886/ NAS Synology</t>
  </si>
  <si>
    <t>202405/IC-PO/000012095</t>
  </si>
  <si>
    <t>D4EC-2666-16G PO-46886</t>
  </si>
  <si>
    <t>202405/IC-PO/000012096</t>
  </si>
  <si>
    <t>HAT5310-18T PO-46886</t>
  </si>
  <si>
    <t>202405/IC-PO/000012097</t>
  </si>
  <si>
    <t>Jasa Instalasi PO-46886</t>
  </si>
  <si>
    <t>202405/IC-PO/000012098</t>
  </si>
  <si>
    <t>JL805A Aruba PO-46886</t>
  </si>
  <si>
    <t>202405/IC-PO/000012099</t>
  </si>
  <si>
    <t>M2D20 Dual M.2 SSD PO-46886</t>
  </si>
  <si>
    <t>202405/IC-PO/000012100</t>
  </si>
  <si>
    <t>NAS RS3621XS+ PO-46886</t>
  </si>
  <si>
    <t>202405/IC-PO/000012101</t>
  </si>
  <si>
    <t>RKS-02 Synology PO-46886</t>
  </si>
  <si>
    <t>202405/IC-PO/000012102</t>
  </si>
  <si>
    <t>SNV3510-800G PO-46886</t>
  </si>
  <si>
    <t>Notebook Dell PO-47168</t>
  </si>
  <si>
    <t>202405/IC-PO/000014397</t>
  </si>
  <si>
    <t>HRD/GA</t>
  </si>
  <si>
    <t>SPEAKER JBL PO-47122</t>
  </si>
  <si>
    <t>202405/IC-PO/000014735</t>
  </si>
  <si>
    <t>License Module PO-41841</t>
  </si>
  <si>
    <t>202311/IC-PO/000030269</t>
  </si>
  <si>
    <t>Jasa Instalasi PO-41841</t>
  </si>
  <si>
    <t>202311/IC-PO/000030270</t>
  </si>
  <si>
    <t>202311/IC-PO/000030271</t>
  </si>
  <si>
    <t>Maintenance 1 year PO-41841</t>
  </si>
  <si>
    <t>202311/IC-PO/000030272</t>
  </si>
  <si>
    <t>Modification PO-41841</t>
  </si>
  <si>
    <t>202311/IC-PO/000030273</t>
  </si>
  <si>
    <t>Modifikasi Logic PO-41841</t>
  </si>
  <si>
    <t>Pre treatment dan 1st RO</t>
  </si>
  <si>
    <t>CIP</t>
  </si>
  <si>
    <t>CIP as of May 31, 2024</t>
  </si>
  <si>
    <t>Nilai Total PO</t>
  </si>
  <si>
    <t>a</t>
  </si>
  <si>
    <t>b</t>
  </si>
  <si>
    <t>c</t>
  </si>
  <si>
    <t>d</t>
  </si>
  <si>
    <t>e</t>
  </si>
  <si>
    <t>No</t>
  </si>
  <si>
    <t>Tahun</t>
  </si>
  <si>
    <t>Nama Supplier</t>
  </si>
  <si>
    <t>Nomor PO</t>
  </si>
  <si>
    <t>Nama Asset 
Sesuai Invoice</t>
  </si>
  <si>
    <t>Type/
Spesification</t>
  </si>
  <si>
    <t>Qty</t>
  </si>
  <si>
    <t>Total Price</t>
  </si>
  <si>
    <t>No Budget/
Project</t>
  </si>
  <si>
    <t>Account CIP</t>
  </si>
  <si>
    <t>Account 
Assets</t>
  </si>
  <si>
    <t>Description Account 
Assets</t>
  </si>
  <si>
    <t>Penanggungjawab
(PIC SO)</t>
  </si>
  <si>
    <t>CC 
Description</t>
  </si>
  <si>
    <t>Dept</t>
  </si>
  <si>
    <t>Detail Location</t>
  </si>
  <si>
    <t>Acquisition 
Date</t>
  </si>
  <si>
    <t>No Assets</t>
  </si>
  <si>
    <t>LEN</t>
  </si>
  <si>
    <t>Label</t>
  </si>
  <si>
    <t>CLASS</t>
  </si>
  <si>
    <t>METHOD</t>
  </si>
  <si>
    <t>LIFE</t>
  </si>
  <si>
    <t>ASET ACC</t>
  </si>
  <si>
    <t>ACCUM EXP</t>
  </si>
  <si>
    <t>PERIODIC EXP</t>
  </si>
  <si>
    <t>GAIN</t>
  </si>
  <si>
    <t>LOSS</t>
  </si>
  <si>
    <t>ASSET SUSPENSE</t>
  </si>
  <si>
    <t>CC</t>
  </si>
  <si>
    <t>PT. SOLUDEA KARYA INDONESIA</t>
  </si>
  <si>
    <t>121362-9000</t>
  </si>
  <si>
    <t>OD04</t>
  </si>
  <si>
    <t>S04</t>
  </si>
  <si>
    <t>CV. SUMBER WARAS SUKSES</t>
  </si>
  <si>
    <t>121351-1000</t>
  </si>
  <si>
    <t>ED08</t>
  </si>
  <si>
    <t>S08</t>
  </si>
  <si>
    <t>121351-9000</t>
  </si>
  <si>
    <t>QUALITY ASSURANCE</t>
  </si>
  <si>
    <t>CV. WIRA KARYA MANDIRI</t>
  </si>
  <si>
    <t>PT. TRIPERWIRA MULTI PAMENANG</t>
  </si>
  <si>
    <t>VALIDATION &amp; AUDIT</t>
  </si>
  <si>
    <t>R. VALIDATION &amp; AUDIT</t>
  </si>
  <si>
    <t>TD04</t>
  </si>
  <si>
    <t>SUMUR RESAPAN</t>
  </si>
  <si>
    <t>121312-9000</t>
  </si>
  <si>
    <t>LS20</t>
  </si>
  <si>
    <t>S20</t>
  </si>
  <si>
    <t>CPX.2023.SCM.001</t>
  </si>
  <si>
    <t>121352-9000</t>
  </si>
  <si>
    <t>PT. QUANTUM INTI AKURASI</t>
  </si>
  <si>
    <t>PO-46937</t>
  </si>
  <si>
    <t>DATA LOGGER</t>
  </si>
  <si>
    <t>CPX.2024.CPL.001</t>
  </si>
  <si>
    <t>NOTEBOOK</t>
  </si>
  <si>
    <t>PO-47168</t>
  </si>
  <si>
    <t>DELL LATITUDE 7330 Ci7-1265U</t>
  </si>
  <si>
    <t>CPX.2024.IT.074-075,017,021,023,024,050-052</t>
  </si>
  <si>
    <t>USER DIAN</t>
  </si>
  <si>
    <t>O-24.06.295</t>
  </si>
  <si>
    <t>NOTEBOOK/DELL LATITUDE 7330 Ci7-1265U</t>
  </si>
  <si>
    <t>USER TAUFIK</t>
  </si>
  <si>
    <t>O-24.06.296</t>
  </si>
  <si>
    <t>USER OPERATIONAL QA</t>
  </si>
  <si>
    <t>O-24.06.297</t>
  </si>
  <si>
    <t>PT. KOBEXINDO EQUIPMENT</t>
  </si>
  <si>
    <t>PO-46305</t>
  </si>
  <si>
    <t>REACH TRUCK</t>
  </si>
  <si>
    <t>ETVMC320i-1150-11510DZ</t>
  </si>
  <si>
    <t>GUDANG DLINGU</t>
  </si>
  <si>
    <t>E-24.06.298</t>
  </si>
  <si>
    <t>REACH TRUCK/ETVMC320i-1150-11510DZ</t>
  </si>
  <si>
    <t>PO-47122</t>
  </si>
  <si>
    <t>SPEAKER JBL</t>
  </si>
  <si>
    <t>EXTREAM 3</t>
  </si>
  <si>
    <t>CPX.2024.HRD/GA.008</t>
  </si>
  <si>
    <t>R. HRD/GA</t>
  </si>
  <si>
    <t>O-24.06.299</t>
  </si>
  <si>
    <t>SPEAKER JBL/EXTREAM 3</t>
  </si>
  <si>
    <t>CV. SURYA MEGAH EXPERTINDO</t>
  </si>
  <si>
    <t>PO-46886</t>
  </si>
  <si>
    <t>NAS SYNOLOGY</t>
  </si>
  <si>
    <t>INTEL XEON 12 BAY SATA</t>
  </si>
  <si>
    <t>CPX.2024.IT.066</t>
  </si>
  <si>
    <t>R. SERVER</t>
  </si>
  <si>
    <t>O-24.06.300</t>
  </si>
  <si>
    <t>NAS SYNOLOGY/INTEL XEON 12 BAY SATA</t>
  </si>
  <si>
    <t>HiTEMP 140-5.25/ S86498</t>
  </si>
  <si>
    <t>T-24.06.301</t>
  </si>
  <si>
    <t>DATA LOGGER/HiTEMP 140-5.25/ S86498</t>
  </si>
  <si>
    <t>HiTEMP 140-5.25/ S86483</t>
  </si>
  <si>
    <t>T-24.06.302</t>
  </si>
  <si>
    <t>DATA LOGGER/HiTEMP 140-5.25/ S86483</t>
  </si>
  <si>
    <t>HiTEMP 140-5.25/ S86485</t>
  </si>
  <si>
    <t>T-24.06.303</t>
  </si>
  <si>
    <t>DATA LOGGER/HiTEMP 140-5.25/ S86485</t>
  </si>
  <si>
    <t>HiTEMP 140-5.25/ S86487</t>
  </si>
  <si>
    <t>T-24.06.304</t>
  </si>
  <si>
    <t>DATA LOGGER/HiTEMP 140-5.25/ S86487</t>
  </si>
  <si>
    <t>HiTEMP 140-5.25/ S86490</t>
  </si>
  <si>
    <t>T-24.06.305</t>
  </si>
  <si>
    <t>DATA LOGGER/HiTEMP 140-5.25/ S86490</t>
  </si>
  <si>
    <t>HiTEMP 140-5.25/ S86491</t>
  </si>
  <si>
    <t>T-24.06.306</t>
  </si>
  <si>
    <t>DATA LOGGER/HiTEMP 140-5.25/ S86491</t>
  </si>
  <si>
    <t>HiTEMP 140-5.25/ S86492</t>
  </si>
  <si>
    <t>T-24.06.307</t>
  </si>
  <si>
    <t>DATA LOGGER/HiTEMP 140-5.25/ S86492</t>
  </si>
  <si>
    <t>HiTEMP 140-5.25/ S86500</t>
  </si>
  <si>
    <t>T-24.06.308</t>
  </si>
  <si>
    <t>DATA LOGGER/HiTEMP 140-5.25/ S86500</t>
  </si>
  <si>
    <t>HiTEMP 140-5.25/ S86501</t>
  </si>
  <si>
    <t>T-24.06.309</t>
  </si>
  <si>
    <t>DATA LOGGER/HiTEMP 140-5.25/ S86501</t>
  </si>
  <si>
    <t>HiTEMP 140-5.25/ S86504</t>
  </si>
  <si>
    <t>T-24.06.310</t>
  </si>
  <si>
    <t>DATA LOGGER/HiTEMP 140-5.25/ S86504</t>
  </si>
  <si>
    <t>HiTEMP 140-5.25/ S86507</t>
  </si>
  <si>
    <t>T-24.06.311</t>
  </si>
  <si>
    <t>DATA LOGGER/HiTEMP 140-5.25/ S86507</t>
  </si>
  <si>
    <t>HiTEMP 140-5.25/ S87561</t>
  </si>
  <si>
    <t>T-24.06.312</t>
  </si>
  <si>
    <t>DATA LOGGER/HiTEMP 140-5.25/ S87561</t>
  </si>
  <si>
    <t>HiTEMP 140-5.25/ S87565</t>
  </si>
  <si>
    <t>T-24.06.313</t>
  </si>
  <si>
    <t>DATA LOGGER/HiTEMP 140-5.25/ S87565</t>
  </si>
  <si>
    <t>HiTEMP 140-5.25/ S87570</t>
  </si>
  <si>
    <t>T-24.06.314</t>
  </si>
  <si>
    <t>DATA LOGGER/HiTEMP 140-5.25/ S87570</t>
  </si>
  <si>
    <t>HiTEMP 140-5.25/ S87573</t>
  </si>
  <si>
    <t>T-24.06.315</t>
  </si>
  <si>
    <t>DATA LOGGER/HiTEMP 140-5.25/ S87573</t>
  </si>
  <si>
    <t>HiTEMP 140-5.25/ S87581</t>
  </si>
  <si>
    <t>T-24.06.316</t>
  </si>
  <si>
    <t>DATA LOGGER/HiTEMP 140-5.25/ S87581</t>
  </si>
  <si>
    <t>HiTEMP 140-5.25/ S87584</t>
  </si>
  <si>
    <t>T-24.06.317</t>
  </si>
  <si>
    <t>DATA LOGGER/HiTEMP 140-5.25/ S87584</t>
  </si>
  <si>
    <t>HiTEMP 140-5.25/ S87585</t>
  </si>
  <si>
    <t>T-24.06.318</t>
  </si>
  <si>
    <t>DATA LOGGER/HiTEMP 140-5.25/ S87585</t>
  </si>
  <si>
    <t>HiTEMP 140-5.25/ S87593</t>
  </si>
  <si>
    <t>T-24.06.319</t>
  </si>
  <si>
    <t>DATA LOGGER/HiTEMP 140-5.25/ S87593</t>
  </si>
  <si>
    <t>HiTEMP 140-5.25/ S87595</t>
  </si>
  <si>
    <t>T-24.06.320</t>
  </si>
  <si>
    <t>DATA LOGGER/HiTEMP 140-5.25/ S87595</t>
  </si>
  <si>
    <t>PT. ASTRA INTERNATIONAL</t>
  </si>
  <si>
    <t>PO-47186</t>
  </si>
  <si>
    <t>MOBIL</t>
  </si>
  <si>
    <t>ALL NEW VELOZ 1.5 CVT SILVER</t>
  </si>
  <si>
    <t>CPX.2024.HRD/GA.004</t>
  </si>
  <si>
    <t>121331-9000</t>
  </si>
  <si>
    <t>USER P. HEROE</t>
  </si>
  <si>
    <t>V-24.06.321</t>
  </si>
  <si>
    <t>MOBIL/ALL NEW VELOZ 1.5 CVT SILVER</t>
  </si>
  <si>
    <t>VD08</t>
  </si>
  <si>
    <t>USER P. KRISTIANTO</t>
  </si>
  <si>
    <t>V-24.06.322</t>
  </si>
  <si>
    <t>PO-46973</t>
  </si>
  <si>
    <t>UTARA RMWH</t>
  </si>
  <si>
    <t>CPX.2020.HRD/GA.012</t>
  </si>
  <si>
    <t>SEBELAH UTARA RMWH</t>
  </si>
  <si>
    <t>Li-24.06.323</t>
  </si>
  <si>
    <t>SUMUR RESAPAN/UTARA RMWH</t>
  </si>
  <si>
    <t>PO-46947</t>
  </si>
  <si>
    <t>TANGGA &amp; BORDES</t>
  </si>
  <si>
    <t>817 X 700 X 3770 MM</t>
  </si>
  <si>
    <t>CPX.2024.EN.003</t>
  </si>
  <si>
    <t>RUANG MIXING (MESIN FBD)</t>
  </si>
  <si>
    <t>E-24.06.324</t>
  </si>
  <si>
    <t>TANGGA &amp; BORDES/817 X 700 X 3770 MM</t>
  </si>
  <si>
    <t>PO-46806</t>
  </si>
  <si>
    <t>PO-43117</t>
  </si>
  <si>
    <t>PO-38014</t>
  </si>
  <si>
    <t>PO-41841</t>
  </si>
  <si>
    <t>DEPR LAND IMPROVEMENT</t>
  </si>
  <si>
    <t>DEPR BUILDING</t>
  </si>
  <si>
    <t>DEPR VEHICLES</t>
  </si>
  <si>
    <t>DEPR MACHINES</t>
  </si>
  <si>
    <t>DEPR FACTORY EQUIPMENT</t>
  </si>
  <si>
    <t>DEPR FACTORY TOOLS</t>
  </si>
  <si>
    <t>DEPR FURNITURE &amp; FIXTURE</t>
  </si>
  <si>
    <t>DEPR OFFICE EQUIPMENT</t>
  </si>
  <si>
    <t>AMORT - IA SOFTWARE</t>
  </si>
  <si>
    <t>Akuisisi ke:</t>
  </si>
  <si>
    <t>Depr/year</t>
  </si>
  <si>
    <t>Depr/month</t>
  </si>
  <si>
    <t>Depr 2025 / month</t>
  </si>
  <si>
    <t>Cost (IDR 1000)</t>
  </si>
  <si>
    <t>Total</t>
  </si>
  <si>
    <t xml:space="preserve">DATA LOGGER PO-46937 </t>
  </si>
  <si>
    <t>Receipt Jun</t>
  </si>
  <si>
    <t>Depr From CIP</t>
  </si>
  <si>
    <t>Account</t>
  </si>
  <si>
    <t>DEPRESIASI 2025 - Depr From CIP</t>
  </si>
  <si>
    <t>In IDR 1000</t>
  </si>
  <si>
    <t>REKAP DATA INVOICE PEMBELIAN ASSETS 2022</t>
  </si>
  <si>
    <t>QUALITY CONTROL</t>
  </si>
  <si>
    <t>PT. MITRASOFT INFONET</t>
  </si>
  <si>
    <t>MICROSOFT OFFICE</t>
  </si>
  <si>
    <t>121991-9000</t>
  </si>
  <si>
    <t>HAND PALLET</t>
  </si>
  <si>
    <t>OPERATIONAL QA NB</t>
  </si>
  <si>
    <t>CPX.2022.CPL.002</t>
  </si>
  <si>
    <t>PT. PHARMA TEST INDONESIA</t>
  </si>
  <si>
    <t>PO-47048</t>
  </si>
  <si>
    <t>BULK DENSITY TESTER</t>
  </si>
  <si>
    <t>PT-SV110</t>
  </si>
  <si>
    <t>CPX.2024.QC.008</t>
  </si>
  <si>
    <t>R. MATERIAL QC</t>
  </si>
  <si>
    <t>E-24.06.325</t>
  </si>
  <si>
    <t>BULK DENSITY TESTER/PT-SV110</t>
  </si>
  <si>
    <t>CV. INTI TOTAL SOLUSI</t>
  </si>
  <si>
    <t>PO-46998</t>
  </si>
  <si>
    <t>HANDHELD</t>
  </si>
  <si>
    <t>S520 DEW POINT PORTABLE</t>
  </si>
  <si>
    <t>E-24.06.326</t>
  </si>
  <si>
    <t>HANDHELD/S520 DEW POINT PORTABLE</t>
  </si>
  <si>
    <t>WIRELESS PRINTER</t>
  </si>
  <si>
    <t>A-1372</t>
  </si>
  <si>
    <t>E-24.06.327</t>
  </si>
  <si>
    <t>WIRELESS PRINTER/A-1372</t>
  </si>
  <si>
    <t>OIL VAPOR SENSOR</t>
  </si>
  <si>
    <t>S120P-5'' S/N17243281</t>
  </si>
  <si>
    <t>E-24.06.328</t>
  </si>
  <si>
    <t>OIL VAPOR SENSOR/S120P-5'' S/N17243281</t>
  </si>
  <si>
    <t>PT. KAWAN LAMA SOLUSI</t>
  </si>
  <si>
    <t>PO-47062</t>
  </si>
  <si>
    <t>2T KW0500396</t>
  </si>
  <si>
    <t>CPX.2024.QC.008 &amp; 005</t>
  </si>
  <si>
    <t>E-24.06.329</t>
  </si>
  <si>
    <t>HAND PALLET/2T KW0500396</t>
  </si>
  <si>
    <t>PO-47149</t>
  </si>
  <si>
    <t>LTSC PROF. PLUS 2021</t>
  </si>
  <si>
    <t>DIAN NB</t>
  </si>
  <si>
    <t>I-24.06.330</t>
  </si>
  <si>
    <t>MICROSOFT OFFICE/LTSC PROF. PLUS 2021</t>
  </si>
  <si>
    <t>TAUFIK NB</t>
  </si>
  <si>
    <t>I-24.06.331</t>
  </si>
  <si>
    <t>I-24.06.332</t>
  </si>
  <si>
    <t>CAMERA SONY</t>
  </si>
  <si>
    <t>BULK DENSITY TESTER/PO-47048</t>
  </si>
  <si>
    <t>HANDHELD/PO-46998</t>
  </si>
  <si>
    <t>WIRELESS PRINTER/PO-46998</t>
  </si>
  <si>
    <t>OIL VAPOR SENSOR/PO-46998</t>
  </si>
  <si>
    <t>HAND PALLET/PO-47062</t>
  </si>
  <si>
    <t>MICROSOFT OFFICE/PO-47149</t>
  </si>
  <si>
    <t>PT.OTSUKA INDONESIA - Plant Management</t>
  </si>
  <si>
    <t>MANUFACTURING EXPENSES - BUDGET 2025</t>
  </si>
  <si>
    <t>Budget Year</t>
  </si>
  <si>
    <t>Unit</t>
  </si>
  <si>
    <t>In Rp</t>
  </si>
  <si>
    <t>★ Please provide the details of following accounts.</t>
  </si>
  <si>
    <t>Activities</t>
  </si>
  <si>
    <t>Accounts</t>
  </si>
  <si>
    <t>Budgeted Amount</t>
  </si>
  <si>
    <t>Spending Time Plan</t>
  </si>
  <si>
    <t>No.</t>
  </si>
  <si>
    <t>Sub. No</t>
  </si>
  <si>
    <t xml:space="preserve">Description </t>
  </si>
  <si>
    <t>Code</t>
  </si>
  <si>
    <t>Cur.</t>
  </si>
  <si>
    <t>Amount</t>
  </si>
  <si>
    <t>Rate</t>
  </si>
  <si>
    <t xml:space="preserve">In IDR </t>
  </si>
  <si>
    <t>FIXED OVERHEAD-CI PLA</t>
  </si>
  <si>
    <t>PLASTIC BOTTLE PROD UNIT</t>
  </si>
  <si>
    <t>IDR</t>
  </si>
  <si>
    <t>FIXED OVERHEAD-COMMON</t>
  </si>
  <si>
    <t>ENGINEERING</t>
  </si>
  <si>
    <t>GENERAL AFFAIR &amp; SAFETY</t>
  </si>
  <si>
    <t>FIXED OVERHEAD-CI SB</t>
  </si>
  <si>
    <t>SOFTBAG I PROD UNIT</t>
  </si>
  <si>
    <t>FIXED OVERHEAD CI-EN</t>
  </si>
  <si>
    <t>ENTERAL NUTRITION</t>
  </si>
  <si>
    <t>FINANCE &amp; ACCOUNTING</t>
  </si>
  <si>
    <t>MFG PROCESS DEVELOPMENT</t>
  </si>
  <si>
    <t>INFORMATION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</si>
</sst>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3" formatCode="_(* #,##0.00_);_(* \(#,##0.00\);_(* &quot;-&quot;??_);_(@_)"/>
    <numFmt numFmtId="164" formatCode="m/d/yy;@"/>
    <numFmt numFmtId="165" formatCode="_-* #,##0_-;\-* #,##0_-;_-* &quot;-&quot;_-;_-@_-"/>
    <numFmt numFmtId="166" formatCode="###,###,###,###,##0"/>
    <numFmt numFmtId="167" formatCode="_(* #,##0_);_(* \(#,##0\);_(* &quot;-&quot;??_);_(@_)"/>
    <numFmt numFmtId="168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Nirmala UI"/>
      <family val="2"/>
    </font>
    <font>
      <sz val="10"/>
      <name val="Verdana"/>
      <family val="2"/>
    </font>
    <font>
      <b/>
      <u/>
      <sz val="10"/>
      <name val="Nirmala UI"/>
      <family val="2"/>
    </font>
    <font>
      <sz val="10"/>
      <name val="Nirmala UI"/>
      <family val="2"/>
    </font>
    <font>
      <sz val="10"/>
      <name val="Arial"/>
      <family val="2"/>
    </font>
    <font>
      <b/>
      <sz val="10"/>
      <color rgb="FF000000"/>
      <name val="Nirmala UI"/>
      <family val="2"/>
    </font>
    <font>
      <sz val="10"/>
      <color rgb="FF000000"/>
      <name val="Nirmala UI"/>
      <family val="2"/>
    </font>
    <font>
      <b/>
      <sz val="10"/>
      <color rgb="FFC00000"/>
      <name val="Nirmala UI"/>
      <family val="2"/>
    </font>
    <font>
      <sz val="10"/>
      <color theme="1"/>
      <name val="Nirmala UI"/>
      <family val="2"/>
    </font>
    <font>
      <sz val="10"/>
      <color rgb="FFC00000"/>
      <name val="Nirmala UI"/>
      <family val="2"/>
    </font>
    <font>
      <b/>
      <sz val="10"/>
      <color theme="1"/>
      <name val="Nirmala UI"/>
      <family val="2"/>
    </font>
    <font>
      <b/>
      <i/>
      <sz val="10"/>
      <color theme="1"/>
      <name val="Nirmala UI"/>
      <family val="2"/>
    </font>
    <font>
      <b/>
      <sz val="10"/>
      <color indexed="36"/>
      <name val="Nirmala UI"/>
      <family val="2"/>
    </font>
    <font>
      <b/>
      <u/>
      <sz val="10"/>
      <color indexed="12"/>
      <name val="Nirmala U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Nirmala UI"/>
      <family val="2"/>
    </font>
    <font>
      <sz val="16"/>
      <color theme="1"/>
      <name val="Nirmala UI"/>
      <family val="2"/>
    </font>
    <font>
      <b/>
      <i/>
      <sz val="8"/>
      <color theme="1"/>
      <name val="Nirmala UI"/>
      <family val="2"/>
    </font>
    <font>
      <sz val="8"/>
      <color theme="1"/>
      <name val="Nirmala UI"/>
      <family val="2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22"/>
        <bgColor indexed="26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" fillId="0" borderId="0"/>
    <xf numFmtId="0" fontId="6" fillId="0" borderId="0"/>
    <xf numFmtId="43" fontId="3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77">
    <xf numFmtId="0" fontId="0" fillId="0" borderId="0" xfId="0"/>
    <xf numFmtId="14" fontId="0" fillId="0" borderId="0" xfId="0" applyNumberFormat="1"/>
    <xf numFmtId="164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38" fontId="4" fillId="0" borderId="0" xfId="2" applyNumberFormat="1" applyFont="1" applyFill="1"/>
    <xf numFmtId="38" fontId="2" fillId="0" borderId="0" xfId="2" applyNumberFormat="1" applyFont="1" applyFill="1" applyAlignment="1">
      <alignment vertical="center"/>
    </xf>
    <xf numFmtId="165" fontId="2" fillId="0" borderId="0" xfId="0" applyNumberFormat="1" applyFont="1" applyFill="1" applyAlignment="1">
      <alignment vertical="center"/>
    </xf>
    <xf numFmtId="164" fontId="4" fillId="0" borderId="0" xfId="0" applyNumberFormat="1" applyFont="1" applyFill="1" applyAlignment="1">
      <alignment vertical="center"/>
    </xf>
    <xf numFmtId="15" fontId="4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38" fontId="2" fillId="0" borderId="0" xfId="2" applyNumberFormat="1" applyFont="1" applyFill="1" applyAlignment="1">
      <alignment horizontal="center" vertical="center"/>
    </xf>
    <xf numFmtId="38" fontId="2" fillId="0" borderId="0" xfId="2" applyNumberFormat="1" applyFont="1" applyFill="1" applyAlignment="1">
      <alignment horizontal="right" vertical="center"/>
    </xf>
    <xf numFmtId="0" fontId="2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38" fontId="5" fillId="0" borderId="0" xfId="1" applyNumberFormat="1" applyFont="1" applyFill="1" applyBorder="1"/>
    <xf numFmtId="165" fontId="5" fillId="0" borderId="0" xfId="0" applyNumberFormat="1" applyFont="1" applyFill="1" applyBorder="1"/>
    <xf numFmtId="14" fontId="5" fillId="0" borderId="0" xfId="0" applyNumberFormat="1" applyFont="1" applyFill="1" applyBorder="1"/>
    <xf numFmtId="38" fontId="2" fillId="0" borderId="1" xfId="2" applyNumberFormat="1" applyFont="1" applyFill="1" applyBorder="1"/>
    <xf numFmtId="38" fontId="2" fillId="0" borderId="0" xfId="2" applyNumberFormat="1" applyFont="1" applyFill="1"/>
    <xf numFmtId="14" fontId="2" fillId="0" borderId="0" xfId="0" applyNumberFormat="1" applyFont="1" applyFill="1" applyBorder="1"/>
    <xf numFmtId="38" fontId="2" fillId="0" borderId="0" xfId="2" applyNumberFormat="1" applyFont="1" applyFill="1" applyBorder="1"/>
    <xf numFmtId="0" fontId="7" fillId="0" borderId="0" xfId="0" applyFont="1" applyBorder="1" applyAlignment="1">
      <alignment horizontal="left" vertical="center"/>
    </xf>
    <xf numFmtId="14" fontId="8" fillId="0" borderId="0" xfId="0" applyNumberFormat="1" applyFont="1" applyBorder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166" fontId="8" fillId="0" borderId="0" xfId="0" applyNumberFormat="1" applyFont="1" applyBorder="1" applyAlignment="1">
      <alignment horizontal="right" vertical="center"/>
    </xf>
    <xf numFmtId="0" fontId="5" fillId="0" borderId="0" xfId="0" applyFont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vertical="center"/>
    </xf>
    <xf numFmtId="38" fontId="2" fillId="0" borderId="1" xfId="2" applyNumberFormat="1" applyFont="1" applyFill="1" applyBorder="1" applyAlignment="1">
      <alignment vertical="center"/>
    </xf>
    <xf numFmtId="165" fontId="2" fillId="0" borderId="0" xfId="0" applyNumberFormat="1" applyFont="1" applyFill="1"/>
    <xf numFmtId="0" fontId="2" fillId="0" borderId="1" xfId="0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/>
    <xf numFmtId="4" fontId="5" fillId="0" borderId="0" xfId="0" applyNumberFormat="1" applyFont="1" applyFill="1"/>
    <xf numFmtId="38" fontId="5" fillId="0" borderId="0" xfId="2" applyNumberFormat="1" applyFont="1" applyFill="1"/>
    <xf numFmtId="165" fontId="5" fillId="0" borderId="0" xfId="0" applyNumberFormat="1" applyFont="1" applyFill="1"/>
    <xf numFmtId="15" fontId="4" fillId="0" borderId="0" xfId="3" applyNumberFormat="1" applyFont="1" applyAlignment="1">
      <alignment horizontal="left" vertical="center"/>
    </xf>
    <xf numFmtId="38" fontId="2" fillId="0" borderId="0" xfId="2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0" borderId="0" xfId="4" applyNumberFormat="1" applyFont="1" applyFill="1" applyAlignment="1">
      <alignment vertical="center"/>
    </xf>
    <xf numFmtId="0" fontId="2" fillId="0" borderId="0" xfId="4" applyFont="1" applyFill="1" applyAlignment="1">
      <alignment vertical="center"/>
    </xf>
    <xf numFmtId="0" fontId="2" fillId="0" borderId="0" xfId="4" applyFont="1" applyFill="1" applyAlignment="1">
      <alignment horizontal="left" vertical="center"/>
    </xf>
    <xf numFmtId="167" fontId="4" fillId="0" borderId="0" xfId="2" applyNumberFormat="1" applyFont="1" applyFill="1"/>
    <xf numFmtId="0" fontId="5" fillId="0" borderId="0" xfId="0" applyFont="1"/>
    <xf numFmtId="1" fontId="5" fillId="0" borderId="0" xfId="0" applyNumberFormat="1" applyFont="1" applyAlignment="1">
      <alignment horizontal="center"/>
    </xf>
    <xf numFmtId="14" fontId="2" fillId="0" borderId="0" xfId="4" applyNumberFormat="1" applyFont="1" applyAlignment="1">
      <alignment vertical="center"/>
    </xf>
    <xf numFmtId="167" fontId="2" fillId="0" borderId="0" xfId="2" applyNumberFormat="1" applyFont="1" applyFill="1" applyAlignment="1">
      <alignment vertical="center"/>
    </xf>
    <xf numFmtId="14" fontId="4" fillId="0" borderId="0" xfId="4" applyNumberFormat="1" applyFont="1" applyFill="1" applyAlignment="1">
      <alignment vertical="center"/>
    </xf>
    <xf numFmtId="15" fontId="4" fillId="0" borderId="0" xfId="4" applyNumberFormat="1" applyFont="1" applyFill="1" applyAlignment="1">
      <alignment horizontal="left" vertical="center"/>
    </xf>
    <xf numFmtId="0" fontId="2" fillId="0" borderId="0" xfId="4" applyFont="1" applyFill="1" applyBorder="1" applyAlignment="1">
      <alignment horizontal="center" vertical="center"/>
    </xf>
    <xf numFmtId="0" fontId="5" fillId="0" borderId="0" xfId="4" applyFont="1" applyFill="1" applyBorder="1"/>
    <xf numFmtId="167" fontId="5" fillId="0" borderId="0" xfId="2" applyNumberFormat="1" applyFont="1" applyFill="1" applyBorder="1"/>
    <xf numFmtId="38" fontId="2" fillId="0" borderId="0" xfId="2" applyNumberFormat="1" applyFont="1"/>
    <xf numFmtId="14" fontId="5" fillId="0" borderId="0" xfId="4" applyNumberFormat="1" applyFont="1"/>
    <xf numFmtId="0" fontId="5" fillId="0" borderId="0" xfId="4" applyFont="1"/>
    <xf numFmtId="38" fontId="2" fillId="0" borderId="0" xfId="4" applyNumberFormat="1" applyFont="1"/>
    <xf numFmtId="38" fontId="8" fillId="0" borderId="0" xfId="0" applyNumberFormat="1" applyFont="1" applyBorder="1" applyAlignment="1">
      <alignment horizontal="right" vertical="center"/>
    </xf>
    <xf numFmtId="14" fontId="10" fillId="0" borderId="0" xfId="0" applyNumberFormat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 vertical="center"/>
    </xf>
    <xf numFmtId="38" fontId="2" fillId="0" borderId="1" xfId="2" applyNumberFormat="1" applyFont="1" applyBorder="1"/>
    <xf numFmtId="38" fontId="5" fillId="0" borderId="0" xfId="0" applyNumberFormat="1" applyFont="1" applyFill="1" applyBorder="1"/>
    <xf numFmtId="14" fontId="9" fillId="3" borderId="0" xfId="0" applyNumberFormat="1" applyFont="1" applyFill="1" applyBorder="1"/>
    <xf numFmtId="4" fontId="5" fillId="0" borderId="0" xfId="4" applyNumberFormat="1" applyFont="1"/>
    <xf numFmtId="0" fontId="2" fillId="0" borderId="1" xfId="4" applyFont="1" applyFill="1" applyBorder="1" applyAlignment="1">
      <alignment vertical="center"/>
    </xf>
    <xf numFmtId="0" fontId="2" fillId="0" borderId="1" xfId="4" applyFont="1" applyBorder="1"/>
    <xf numFmtId="38" fontId="4" fillId="0" borderId="1" xfId="2" applyNumberFormat="1" applyFont="1" applyBorder="1"/>
    <xf numFmtId="38" fontId="5" fillId="0" borderId="0" xfId="0" applyNumberFormat="1" applyFont="1"/>
    <xf numFmtId="14" fontId="2" fillId="0" borderId="0" xfId="3" applyNumberFormat="1" applyFont="1" applyFill="1" applyBorder="1" applyAlignment="1">
      <alignment vertical="center"/>
    </xf>
    <xf numFmtId="0" fontId="2" fillId="0" borderId="0" xfId="3" applyFont="1" applyFill="1" applyBorder="1" applyAlignment="1">
      <alignment vertical="center"/>
    </xf>
    <xf numFmtId="0" fontId="2" fillId="0" borderId="0" xfId="3" applyFont="1" applyFill="1" applyBorder="1" applyAlignment="1">
      <alignment horizontal="center" vertical="center"/>
    </xf>
    <xf numFmtId="0" fontId="2" fillId="0" borderId="0" xfId="3" applyFont="1" applyFill="1" applyBorder="1" applyAlignment="1">
      <alignment horizontal="left" vertical="center"/>
    </xf>
    <xf numFmtId="0" fontId="2" fillId="0" borderId="0" xfId="3" applyNumberFormat="1" applyFont="1" applyFill="1" applyBorder="1" applyAlignment="1">
      <alignment vertical="center"/>
    </xf>
    <xf numFmtId="38" fontId="2" fillId="0" borderId="0" xfId="5" applyNumberFormat="1" applyFont="1" applyFill="1" applyBorder="1" applyAlignment="1">
      <alignment vertical="center"/>
    </xf>
    <xf numFmtId="38" fontId="2" fillId="0" borderId="0" xfId="5" applyNumberFormat="1" applyFont="1" applyFill="1" applyBorder="1" applyAlignment="1">
      <alignment horizontal="center" vertical="center"/>
    </xf>
    <xf numFmtId="38" fontId="5" fillId="0" borderId="0" xfId="3" applyNumberFormat="1" applyFont="1" applyFill="1" applyAlignment="1"/>
    <xf numFmtId="38" fontId="5" fillId="0" borderId="0" xfId="3" applyNumberFormat="1" applyFont="1" applyAlignment="1"/>
    <xf numFmtId="38" fontId="5" fillId="0" borderId="0" xfId="3" applyNumberFormat="1" applyFont="1" applyFill="1" applyBorder="1" applyAlignment="1"/>
    <xf numFmtId="14" fontId="4" fillId="0" borderId="0" xfId="3" applyNumberFormat="1" applyFont="1" applyFill="1" applyBorder="1" applyAlignment="1">
      <alignment vertical="center"/>
    </xf>
    <xf numFmtId="15" fontId="4" fillId="0" borderId="0" xfId="3" applyNumberFormat="1" applyFont="1" applyFill="1" applyBorder="1" applyAlignment="1">
      <alignment horizontal="center" vertical="center"/>
    </xf>
    <xf numFmtId="38" fontId="2" fillId="0" borderId="0" xfId="5" applyNumberFormat="1" applyFont="1" applyFill="1" applyBorder="1" applyAlignment="1">
      <alignment horizontal="right" vertical="center"/>
    </xf>
    <xf numFmtId="0" fontId="2" fillId="0" borderId="0" xfId="3" applyNumberFormat="1" applyFont="1" applyFill="1" applyBorder="1" applyAlignment="1">
      <alignment horizontal="center" vertical="center"/>
    </xf>
    <xf numFmtId="14" fontId="2" fillId="4" borderId="3" xfId="4" applyNumberFormat="1" applyFont="1" applyFill="1" applyBorder="1" applyAlignment="1">
      <alignment vertical="center"/>
    </xf>
    <xf numFmtId="0" fontId="5" fillId="4" borderId="1" xfId="4" applyFont="1" applyFill="1" applyBorder="1" applyAlignment="1">
      <alignment horizontal="center" vertical="center"/>
    </xf>
    <xf numFmtId="14" fontId="2" fillId="4" borderId="1" xfId="4" applyNumberFormat="1" applyFont="1" applyFill="1" applyBorder="1" applyAlignment="1">
      <alignment horizontal="center" vertical="center"/>
    </xf>
    <xf numFmtId="0" fontId="5" fillId="4" borderId="1" xfId="4" applyNumberFormat="1" applyFont="1" applyFill="1" applyBorder="1" applyAlignment="1"/>
    <xf numFmtId="38" fontId="2" fillId="4" borderId="1" xfId="5" applyNumberFormat="1" applyFont="1" applyFill="1" applyBorder="1" applyAlignment="1"/>
    <xf numFmtId="38" fontId="2" fillId="4" borderId="4" xfId="5" applyNumberFormat="1" applyFont="1" applyFill="1" applyBorder="1" applyAlignment="1"/>
    <xf numFmtId="38" fontId="5" fillId="0" borderId="0" xfId="2" applyNumberFormat="1" applyFont="1" applyFill="1" applyBorder="1"/>
    <xf numFmtId="41" fontId="5" fillId="0" borderId="0" xfId="2" applyNumberFormat="1" applyFont="1" applyFill="1" applyBorder="1"/>
    <xf numFmtId="38" fontId="2" fillId="0" borderId="1" xfId="5" applyNumberFormat="1" applyFont="1" applyFill="1" applyBorder="1" applyAlignment="1">
      <alignment horizontal="right" vertical="center"/>
    </xf>
    <xf numFmtId="14" fontId="7" fillId="0" borderId="0" xfId="0" applyNumberFormat="1" applyFont="1" applyBorder="1" applyAlignment="1">
      <alignment horizontal="left" vertical="center"/>
    </xf>
    <xf numFmtId="14" fontId="2" fillId="4" borderId="5" xfId="4" applyNumberFormat="1" applyFont="1" applyFill="1" applyBorder="1" applyAlignment="1">
      <alignment vertical="center"/>
    </xf>
    <xf numFmtId="0" fontId="5" fillId="4" borderId="2" xfId="4" applyFont="1" applyFill="1" applyBorder="1" applyAlignment="1">
      <alignment horizontal="center" vertical="center"/>
    </xf>
    <xf numFmtId="14" fontId="2" fillId="4" borderId="2" xfId="4" applyNumberFormat="1" applyFont="1" applyFill="1" applyBorder="1" applyAlignment="1">
      <alignment horizontal="center" vertical="center"/>
    </xf>
    <xf numFmtId="0" fontId="5" fillId="4" borderId="2" xfId="4" applyNumberFormat="1" applyFont="1" applyFill="1" applyBorder="1" applyAlignment="1"/>
    <xf numFmtId="38" fontId="2" fillId="4" borderId="2" xfId="5" applyNumberFormat="1" applyFont="1" applyFill="1" applyBorder="1" applyAlignment="1"/>
    <xf numFmtId="38" fontId="2" fillId="4" borderId="6" xfId="5" applyNumberFormat="1" applyFont="1" applyFill="1" applyBorder="1" applyAlignment="1"/>
    <xf numFmtId="0" fontId="9" fillId="0" borderId="0" xfId="0" applyFont="1"/>
    <xf numFmtId="0" fontId="11" fillId="0" borderId="0" xfId="0" applyFont="1"/>
    <xf numFmtId="38" fontId="11" fillId="0" borderId="0" xfId="0" applyNumberFormat="1" applyFont="1"/>
    <xf numFmtId="38" fontId="2" fillId="0" borderId="2" xfId="5" applyNumberFormat="1" applyFont="1" applyFill="1" applyBorder="1" applyAlignment="1">
      <alignment horizontal="right" vertical="center"/>
    </xf>
    <xf numFmtId="0" fontId="2" fillId="0" borderId="1" xfId="4" applyNumberFormat="1" applyFont="1" applyFill="1" applyBorder="1" applyAlignment="1">
      <alignment vertical="center"/>
    </xf>
    <xf numFmtId="38" fontId="2" fillId="0" borderId="1" xfId="5" applyNumberFormat="1" applyFont="1" applyFill="1" applyBorder="1" applyAlignment="1">
      <alignment vertical="center"/>
    </xf>
    <xf numFmtId="38" fontId="2" fillId="0" borderId="1" xfId="5" applyNumberFormat="1" applyFont="1" applyFill="1" applyBorder="1" applyAlignment="1">
      <alignment horizontal="center" vertical="center"/>
    </xf>
    <xf numFmtId="0" fontId="2" fillId="0" borderId="0" xfId="4" applyFont="1" applyFill="1"/>
    <xf numFmtId="0" fontId="2" fillId="0" borderId="0" xfId="4" applyFont="1" applyFill="1" applyAlignment="1">
      <alignment horizontal="center"/>
    </xf>
    <xf numFmtId="10" fontId="14" fillId="0" borderId="0" xfId="4" applyNumberFormat="1" applyFont="1" applyFill="1" applyAlignment="1">
      <alignment horizontal="center"/>
    </xf>
    <xf numFmtId="0" fontId="5" fillId="0" borderId="0" xfId="4" applyFont="1" applyFill="1"/>
    <xf numFmtId="15" fontId="4" fillId="0" borderId="0" xfId="4" applyNumberFormat="1" applyFont="1" applyFill="1" applyAlignment="1">
      <alignment horizontal="left"/>
    </xf>
    <xf numFmtId="15" fontId="15" fillId="0" borderId="0" xfId="4" applyNumberFormat="1" applyFont="1" applyFill="1" applyAlignment="1">
      <alignment horizontal="left"/>
    </xf>
    <xf numFmtId="41" fontId="5" fillId="0" borderId="0" xfId="1" applyNumberFormat="1" applyFont="1" applyFill="1" applyBorder="1"/>
    <xf numFmtId="0" fontId="5" fillId="0" borderId="0" xfId="4" applyFont="1" applyFill="1" applyAlignment="1">
      <alignment horizontal="center"/>
    </xf>
    <xf numFmtId="0" fontId="2" fillId="0" borderId="1" xfId="4" applyFont="1" applyFill="1" applyBorder="1"/>
    <xf numFmtId="14" fontId="2" fillId="0" borderId="0" xfId="4" applyNumberFormat="1" applyFont="1" applyFill="1"/>
    <xf numFmtId="0" fontId="2" fillId="0" borderId="0" xfId="4" applyFont="1" applyFill="1" applyAlignment="1">
      <alignment horizontal="left"/>
    </xf>
    <xf numFmtId="0" fontId="2" fillId="0" borderId="0" xfId="4" applyNumberFormat="1" applyFont="1" applyFill="1"/>
    <xf numFmtId="14" fontId="4" fillId="0" borderId="0" xfId="4" applyNumberFormat="1" applyFont="1" applyFill="1"/>
    <xf numFmtId="14" fontId="2" fillId="0" borderId="1" xfId="4" applyNumberFormat="1" applyFont="1" applyFill="1" applyBorder="1"/>
    <xf numFmtId="0" fontId="2" fillId="0" borderId="1" xfId="4" applyFont="1" applyFill="1" applyBorder="1" applyAlignment="1">
      <alignment horizontal="center"/>
    </xf>
    <xf numFmtId="0" fontId="2" fillId="0" borderId="1" xfId="4" applyFont="1" applyFill="1" applyBorder="1" applyAlignment="1">
      <alignment horizontal="left"/>
    </xf>
    <xf numFmtId="0" fontId="2" fillId="0" borderId="1" xfId="4" applyNumberFormat="1" applyFont="1" applyFill="1" applyBorder="1"/>
    <xf numFmtId="38" fontId="2" fillId="0" borderId="1" xfId="2" applyNumberFormat="1" applyFont="1" applyFill="1" applyBorder="1" applyAlignment="1">
      <alignment horizontal="center"/>
    </xf>
    <xf numFmtId="0" fontId="2" fillId="4" borderId="2" xfId="4" applyFont="1" applyFill="1" applyBorder="1" applyAlignment="1">
      <alignment vertical="center"/>
    </xf>
    <xf numFmtId="0" fontId="2" fillId="4" borderId="2" xfId="4" applyFont="1" applyFill="1" applyBorder="1" applyAlignment="1">
      <alignment horizontal="center" vertical="center"/>
    </xf>
    <xf numFmtId="0" fontId="2" fillId="4" borderId="2" xfId="4" applyFont="1" applyFill="1" applyBorder="1" applyAlignment="1">
      <alignment horizontal="left" vertical="center"/>
    </xf>
    <xf numFmtId="0" fontId="2" fillId="4" borderId="2" xfId="4" applyNumberFormat="1" applyFont="1" applyFill="1" applyBorder="1" applyAlignment="1">
      <alignment vertical="center"/>
    </xf>
    <xf numFmtId="38" fontId="2" fillId="4" borderId="2" xfId="2" applyNumberFormat="1" applyFont="1" applyFill="1" applyBorder="1" applyAlignment="1">
      <alignment horizontal="center" vertical="center"/>
    </xf>
    <xf numFmtId="38" fontId="2" fillId="4" borderId="6" xfId="2" applyNumberFormat="1" applyFont="1" applyFill="1" applyBorder="1" applyAlignment="1">
      <alignment vertical="center"/>
    </xf>
    <xf numFmtId="14" fontId="2" fillId="0" borderId="0" xfId="4" applyNumberFormat="1" applyFont="1" applyFill="1" applyBorder="1"/>
    <xf numFmtId="0" fontId="2" fillId="0" borderId="0" xfId="4" applyFont="1" applyFill="1" applyBorder="1"/>
    <xf numFmtId="0" fontId="2" fillId="0" borderId="0" xfId="4" applyFont="1" applyFill="1" applyBorder="1" applyAlignment="1">
      <alignment horizontal="center"/>
    </xf>
    <xf numFmtId="0" fontId="2" fillId="0" borderId="0" xfId="4" applyFont="1" applyFill="1" applyBorder="1" applyAlignment="1">
      <alignment horizontal="left"/>
    </xf>
    <xf numFmtId="14" fontId="5" fillId="0" borderId="0" xfId="4" applyNumberFormat="1" applyFont="1" applyFill="1" applyBorder="1"/>
    <xf numFmtId="0" fontId="5" fillId="0" borderId="0" xfId="4" applyFont="1" applyFill="1" applyBorder="1" applyAlignment="1">
      <alignment horizontal="center"/>
    </xf>
    <xf numFmtId="0" fontId="5" fillId="0" borderId="0" xfId="4" applyFont="1" applyFill="1" applyBorder="1" applyAlignment="1">
      <alignment horizontal="left"/>
    </xf>
    <xf numFmtId="38" fontId="5" fillId="0" borderId="1" xfId="2" applyNumberFormat="1" applyFont="1" applyFill="1" applyBorder="1"/>
    <xf numFmtId="38" fontId="5" fillId="0" borderId="0" xfId="4" applyNumberFormat="1" applyFont="1" applyFill="1"/>
    <xf numFmtId="3" fontId="5" fillId="0" borderId="0" xfId="2" applyNumberFormat="1" applyFont="1" applyFill="1"/>
    <xf numFmtId="0" fontId="5" fillId="0" borderId="0" xfId="4" applyNumberFormat="1" applyFont="1" applyFill="1"/>
    <xf numFmtId="14" fontId="5" fillId="0" borderId="0" xfId="4" applyNumberFormat="1" applyFont="1" applyFill="1"/>
    <xf numFmtId="0" fontId="5" fillId="0" borderId="0" xfId="4" applyFont="1" applyFill="1" applyAlignment="1">
      <alignment horizontal="left"/>
    </xf>
    <xf numFmtId="0" fontId="14" fillId="0" borderId="0" xfId="4" applyFont="1" applyFill="1"/>
    <xf numFmtId="0" fontId="5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/>
    <xf numFmtId="0" fontId="9" fillId="3" borderId="0" xfId="0" applyFont="1" applyFill="1"/>
    <xf numFmtId="3" fontId="11" fillId="0" borderId="0" xfId="0" applyNumberFormat="1" applyFont="1"/>
    <xf numFmtId="3" fontId="0" fillId="0" borderId="0" xfId="0" applyNumberFormat="1"/>
    <xf numFmtId="1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Border="1"/>
    <xf numFmtId="14" fontId="8" fillId="0" borderId="0" xfId="0" applyNumberFormat="1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166" fontId="8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38" fontId="7" fillId="0" borderId="0" xfId="0" applyNumberFormat="1" applyFont="1" applyBorder="1" applyAlignment="1">
      <alignment horizontal="right" vertical="center"/>
    </xf>
    <xf numFmtId="3" fontId="5" fillId="0" borderId="0" xfId="4" applyNumberFormat="1" applyFont="1" applyFill="1"/>
    <xf numFmtId="3" fontId="5" fillId="0" borderId="0" xfId="0" applyNumberFormat="1" applyFont="1"/>
    <xf numFmtId="3" fontId="5" fillId="0" borderId="0" xfId="0" applyNumberFormat="1" applyFont="1" applyBorder="1"/>
    <xf numFmtId="3" fontId="5" fillId="0" borderId="0" xfId="0" applyNumberFormat="1" applyFont="1" applyFill="1" applyBorder="1"/>
    <xf numFmtId="3" fontId="5" fillId="0" borderId="0" xfId="0" applyNumberFormat="1" applyFont="1" applyFill="1"/>
    <xf numFmtId="3" fontId="16" fillId="0" borderId="0" xfId="0" applyNumberFormat="1" applyFont="1" applyAlignment="1">
      <alignment horizontal="center"/>
    </xf>
    <xf numFmtId="0" fontId="10" fillId="0" borderId="0" xfId="0" applyFont="1" applyFill="1"/>
    <xf numFmtId="3" fontId="10" fillId="0" borderId="0" xfId="0" applyNumberFormat="1" applyFont="1" applyFill="1"/>
    <xf numFmtId="0" fontId="10" fillId="0" borderId="0" xfId="0" applyFont="1" applyFill="1" applyAlignment="1">
      <alignment horizontal="right"/>
    </xf>
    <xf numFmtId="1" fontId="18" fillId="0" borderId="0" xfId="0" applyNumberFormat="1" applyFont="1" applyFill="1" applyAlignment="1" applyProtection="1">
      <alignment vertical="center"/>
    </xf>
    <xf numFmtId="3" fontId="19" fillId="0" borderId="0" xfId="0" applyNumberFormat="1" applyFont="1" applyFill="1" applyAlignment="1" applyProtection="1">
      <alignment vertical="center"/>
      <protection locked="0"/>
    </xf>
    <xf numFmtId="3" fontId="10" fillId="0" borderId="0" xfId="0" applyNumberFormat="1" applyFont="1" applyFill="1" applyAlignment="1" applyProtection="1">
      <alignment vertical="center"/>
      <protection locked="0"/>
    </xf>
    <xf numFmtId="3" fontId="19" fillId="0" borderId="0" xfId="0" applyNumberFormat="1" applyFont="1" applyFill="1" applyAlignment="1" applyProtection="1">
      <alignment horizontal="right" vertical="center"/>
      <protection locked="0"/>
    </xf>
    <xf numFmtId="3" fontId="19" fillId="0" borderId="0" xfId="0" applyNumberFormat="1" applyFont="1" applyFill="1" applyAlignment="1" applyProtection="1">
      <alignment horizontal="center" vertical="center"/>
      <protection locked="0"/>
    </xf>
    <xf numFmtId="3" fontId="18" fillId="0" borderId="0" xfId="0" applyNumberFormat="1" applyFont="1" applyFill="1" applyAlignment="1" applyProtection="1">
      <alignment vertical="center"/>
      <protection locked="0"/>
    </xf>
    <xf numFmtId="1" fontId="10" fillId="0" borderId="0" xfId="0" applyNumberFormat="1" applyFont="1" applyFill="1" applyAlignment="1" applyProtection="1">
      <alignment vertical="center"/>
    </xf>
    <xf numFmtId="3" fontId="12" fillId="0" borderId="0" xfId="0" applyNumberFormat="1" applyFont="1" applyFill="1" applyAlignment="1" applyProtection="1">
      <alignment horizontal="center" vertical="center"/>
      <protection locked="0"/>
    </xf>
    <xf numFmtId="3" fontId="10" fillId="0" borderId="0" xfId="0" applyNumberFormat="1" applyFont="1" applyFill="1" applyAlignment="1" applyProtection="1">
      <alignment horizontal="right" vertical="center"/>
      <protection locked="0"/>
    </xf>
    <xf numFmtId="3" fontId="10" fillId="0" borderId="0" xfId="0" applyNumberFormat="1" applyFont="1" applyFill="1" applyAlignment="1" applyProtection="1">
      <alignment horizontal="center" vertical="center"/>
      <protection locked="0"/>
    </xf>
    <xf numFmtId="3" fontId="12" fillId="0" borderId="0" xfId="0" applyNumberFormat="1" applyFont="1" applyFill="1" applyAlignment="1" applyProtection="1">
      <alignment horizontal="center" vertical="center"/>
    </xf>
    <xf numFmtId="1" fontId="10" fillId="0" borderId="0" xfId="0" applyNumberFormat="1" applyFont="1" applyFill="1" applyAlignment="1" applyProtection="1">
      <alignment horizontal="left" vertical="center"/>
      <protection locked="0"/>
    </xf>
    <xf numFmtId="1" fontId="13" fillId="0" borderId="3" xfId="0" applyNumberFormat="1" applyFont="1" applyFill="1" applyBorder="1" applyAlignment="1" applyProtection="1">
      <alignment horizontal="center" vertical="center"/>
    </xf>
    <xf numFmtId="1" fontId="13" fillId="0" borderId="1" xfId="0" applyNumberFormat="1" applyFont="1" applyFill="1" applyBorder="1" applyAlignment="1" applyProtection="1">
      <alignment horizontal="center" vertical="center"/>
    </xf>
    <xf numFmtId="3" fontId="13" fillId="0" borderId="1" xfId="0" applyNumberFormat="1" applyFont="1" applyFill="1" applyBorder="1" applyAlignment="1" applyProtection="1">
      <alignment horizontal="center" vertical="center"/>
      <protection locked="0"/>
    </xf>
    <xf numFmtId="3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3" fontId="13" fillId="0" borderId="1" xfId="0" applyNumberFormat="1" applyFont="1" applyFill="1" applyBorder="1" applyAlignment="1" applyProtection="1">
      <alignment horizontal="right" vertical="center" wrapText="1"/>
      <protection locked="0"/>
    </xf>
    <xf numFmtId="3" fontId="13" fillId="0" borderId="1" xfId="0" applyNumberFormat="1" applyFont="1" applyFill="1" applyBorder="1" applyAlignment="1" applyProtection="1">
      <alignment horizontal="center" vertical="center"/>
    </xf>
    <xf numFmtId="3" fontId="12" fillId="0" borderId="7" xfId="0" applyNumberFormat="1" applyFont="1" applyFill="1" applyBorder="1" applyAlignment="1" applyProtection="1">
      <alignment horizontal="center" vertical="center"/>
      <protection locked="0"/>
    </xf>
    <xf numFmtId="3" fontId="12" fillId="0" borderId="0" xfId="0" applyNumberFormat="1" applyFont="1" applyFill="1" applyAlignment="1" applyProtection="1">
      <alignment vertical="center"/>
      <protection locked="0"/>
    </xf>
    <xf numFmtId="0" fontId="12" fillId="0" borderId="0" xfId="0" applyFont="1" applyFill="1" applyAlignment="1">
      <alignment horizontal="center" vertical="center"/>
    </xf>
    <xf numFmtId="1" fontId="12" fillId="0" borderId="0" xfId="0" applyNumberFormat="1" applyFont="1" applyFill="1" applyAlignment="1" applyProtection="1">
      <alignment horizontal="left" vertical="center"/>
      <protection locked="0"/>
    </xf>
    <xf numFmtId="0" fontId="10" fillId="0" borderId="0" xfId="0" applyNumberFormat="1" applyFont="1" applyFill="1" applyAlignment="1" applyProtection="1">
      <alignment vertical="center"/>
      <protection locked="0"/>
    </xf>
    <xf numFmtId="1" fontId="10" fillId="0" borderId="0" xfId="0" applyNumberFormat="1" applyFont="1" applyFill="1" applyAlignment="1" applyProtection="1">
      <alignment horizontal="right" vertical="center"/>
    </xf>
    <xf numFmtId="3" fontId="10" fillId="0" borderId="0" xfId="0" quotePrefix="1" applyNumberFormat="1" applyFont="1" applyFill="1" applyAlignment="1" applyProtection="1">
      <alignment vertical="center"/>
      <protection locked="0"/>
    </xf>
    <xf numFmtId="0" fontId="10" fillId="0" borderId="0" xfId="0" quotePrefix="1" applyNumberFormat="1" applyFont="1" applyFill="1" applyAlignment="1" applyProtection="1">
      <alignment horizontal="right" vertical="center"/>
      <protection locked="0"/>
    </xf>
    <xf numFmtId="0" fontId="10" fillId="0" borderId="0" xfId="0" quotePrefix="1" applyNumberFormat="1" applyFont="1" applyFill="1" applyAlignment="1" applyProtection="1">
      <alignment horizontal="left" vertical="center"/>
      <protection locked="0"/>
    </xf>
    <xf numFmtId="0" fontId="10" fillId="0" borderId="0" xfId="0" applyNumberFormat="1" applyFont="1" applyFill="1" applyAlignment="1" applyProtection="1">
      <alignment horizontal="center" vertical="center"/>
      <protection locked="0"/>
    </xf>
    <xf numFmtId="0" fontId="10" fillId="0" borderId="0" xfId="0" applyNumberFormat="1" applyFont="1" applyFill="1" applyAlignment="1" applyProtection="1">
      <alignment horizontal="left" vertical="center"/>
      <protection locked="0"/>
    </xf>
    <xf numFmtId="168" fontId="10" fillId="0" borderId="0" xfId="0" quotePrefix="1" applyNumberFormat="1" applyFont="1" applyFill="1" applyAlignment="1" applyProtection="1">
      <alignment horizontal="left" vertical="center"/>
      <protection locked="0"/>
    </xf>
    <xf numFmtId="3" fontId="12" fillId="0" borderId="0" xfId="0" applyNumberFormat="1" applyFont="1" applyFill="1" applyAlignment="1" applyProtection="1">
      <alignment vertical="center"/>
    </xf>
    <xf numFmtId="0" fontId="10" fillId="0" borderId="0" xfId="0" applyFont="1" applyFill="1" applyAlignment="1" applyProtection="1">
      <alignment vertical="center"/>
      <protection locked="0"/>
    </xf>
    <xf numFmtId="0" fontId="10" fillId="0" borderId="0" xfId="0" applyNumberFormat="1" applyFont="1" applyFill="1" applyAlignment="1" applyProtection="1">
      <alignment horizontal="right" vertical="center"/>
      <protection locked="0"/>
    </xf>
    <xf numFmtId="1" fontId="20" fillId="0" borderId="5" xfId="0" applyNumberFormat="1" applyFont="1" applyFill="1" applyBorder="1" applyAlignment="1" applyProtection="1">
      <alignment horizontal="center" vertical="center"/>
    </xf>
    <xf numFmtId="1" fontId="20" fillId="0" borderId="2" xfId="0" applyNumberFormat="1" applyFont="1" applyFill="1" applyBorder="1" applyAlignment="1" applyProtection="1">
      <alignment horizontal="center" vertical="center"/>
    </xf>
    <xf numFmtId="1" fontId="20" fillId="0" borderId="2" xfId="0" applyNumberFormat="1" applyFont="1" applyFill="1" applyBorder="1" applyAlignment="1" applyProtection="1">
      <alignment horizontal="right" vertical="center"/>
    </xf>
    <xf numFmtId="1" fontId="20" fillId="0" borderId="0" xfId="0" applyNumberFormat="1" applyFont="1" applyFill="1" applyBorder="1" applyAlignment="1" applyProtection="1">
      <alignment horizontal="center" vertical="center"/>
    </xf>
    <xf numFmtId="3" fontId="21" fillId="0" borderId="0" xfId="0" applyNumberFormat="1" applyFont="1" applyFill="1" applyAlignment="1" applyProtection="1">
      <alignment vertical="center"/>
      <protection locked="0"/>
    </xf>
    <xf numFmtId="0" fontId="21" fillId="0" borderId="0" xfId="0" applyNumberFormat="1" applyFont="1" applyFill="1" applyAlignment="1" applyProtection="1">
      <alignment vertical="center"/>
      <protection locked="0"/>
    </xf>
    <xf numFmtId="1" fontId="21" fillId="0" borderId="0" xfId="0" applyNumberFormat="1" applyFont="1" applyFill="1" applyAlignment="1" applyProtection="1">
      <alignment horizontal="left" vertical="center"/>
      <protection locked="0"/>
    </xf>
    <xf numFmtId="0" fontId="10" fillId="3" borderId="0" xfId="0" applyFont="1" applyFill="1"/>
    <xf numFmtId="3" fontId="2" fillId="0" borderId="0" xfId="0" applyNumberFormat="1" applyFont="1"/>
    <xf numFmtId="3" fontId="16" fillId="5" borderId="0" xfId="0" applyNumberFormat="1" applyFont="1" applyFill="1"/>
    <xf numFmtId="3" fontId="16" fillId="5" borderId="0" xfId="0" applyNumberFormat="1" applyFont="1" applyFill="1" applyAlignment="1">
      <alignment horizontal="center"/>
    </xf>
    <xf numFmtId="1" fontId="17" fillId="0" borderId="0" xfId="0" applyNumberFormat="1" applyFont="1"/>
    <xf numFmtId="3" fontId="0" fillId="0" borderId="0" xfId="0" applyNumberFormat="1" applyAlignment="1">
      <alignment horizontal="centerContinuous"/>
    </xf>
    <xf numFmtId="0" fontId="22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3" fontId="0" fillId="5" borderId="0" xfId="0" applyNumberFormat="1" applyFill="1" applyAlignment="1">
      <alignment horizontal="centerContinuous"/>
    </xf>
    <xf numFmtId="3" fontId="0" fillId="5" borderId="0" xfId="0" applyNumberFormat="1" applyFill="1"/>
    <xf numFmtId="3" fontId="0" fillId="5" borderId="0" xfId="0" applyNumberFormat="1" applyFill="1" applyAlignment="1">
      <alignment horizontal="center"/>
    </xf>
    <xf numFmtId="3" fontId="23" fillId="0" borderId="0" xfId="0" applyNumberFormat="1" applyFont="1" applyAlignment="1" applyProtection="1">
      <alignment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3" fontId="25" fillId="0" borderId="0" xfId="0" applyNumberFormat="1" applyFont="1" applyAlignment="1" applyProtection="1">
      <alignment vertical="center"/>
      <protection locked="0"/>
    </xf>
    <xf numFmtId="3" fontId="24" fillId="0" borderId="0" xfId="0" applyNumberFormat="1" applyFont="1" applyAlignment="1" applyProtection="1">
      <alignment vertical="center"/>
      <protection locked="0"/>
    </xf>
    <xf numFmtId="3" fontId="23" fillId="6" borderId="3" xfId="0" applyNumberFormat="1" applyFont="1" applyFill="1" applyBorder="1" applyAlignment="1" applyProtection="1">
      <alignment horizontal="left" vertical="center" indent="1"/>
      <protection locked="0"/>
    </xf>
    <xf numFmtId="0" fontId="23" fillId="6" borderId="1" xfId="0" applyFont="1" applyFill="1" applyBorder="1" applyAlignment="1" applyProtection="1">
      <alignment horizontal="left" vertical="center"/>
      <protection locked="0"/>
    </xf>
    <xf numFmtId="1" fontId="23" fillId="6" borderId="4" xfId="0" applyNumberFormat="1" applyFont="1" applyFill="1" applyBorder="1" applyAlignment="1" applyProtection="1">
      <alignment horizontal="right" vertical="center"/>
      <protection locked="0"/>
    </xf>
    <xf numFmtId="0" fontId="23" fillId="6" borderId="4" xfId="0" applyFont="1" applyFill="1" applyBorder="1" applyAlignment="1" applyProtection="1">
      <alignment horizontal="center" vertical="center"/>
      <protection locked="0"/>
    </xf>
    <xf numFmtId="3" fontId="26" fillId="0" borderId="0" xfId="0" applyNumberFormat="1" applyFont="1" applyAlignment="1" applyProtection="1">
      <alignment vertical="center"/>
      <protection locked="0"/>
    </xf>
    <xf numFmtId="3" fontId="27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3" fontId="28" fillId="6" borderId="8" xfId="0" applyNumberFormat="1" applyFont="1" applyFill="1" applyBorder="1" applyAlignment="1" applyProtection="1">
      <alignment horizontal="centerContinuous" vertical="center"/>
      <protection locked="0"/>
    </xf>
    <xf numFmtId="0" fontId="28" fillId="6" borderId="9" xfId="0" applyFont="1" applyFill="1" applyBorder="1" applyAlignment="1" applyProtection="1">
      <alignment horizontal="centerContinuous" vertical="center"/>
      <protection locked="0"/>
    </xf>
    <xf numFmtId="0" fontId="28" fillId="6" borderId="10" xfId="0" applyFont="1" applyFill="1" applyBorder="1" applyAlignment="1" applyProtection="1">
      <alignment horizontal="centerContinuous" vertical="center"/>
      <protection locked="0"/>
    </xf>
    <xf numFmtId="0" fontId="28" fillId="7" borderId="10" xfId="0" applyFont="1" applyFill="1" applyBorder="1" applyAlignment="1" applyProtection="1">
      <alignment horizontal="centerContinuous" vertical="center"/>
      <protection locked="0"/>
    </xf>
    <xf numFmtId="0" fontId="28" fillId="7" borderId="11" xfId="0" applyFont="1" applyFill="1" applyBorder="1" applyAlignment="1" applyProtection="1">
      <alignment horizontal="centerContinuous" vertical="center"/>
      <protection locked="0"/>
    </xf>
    <xf numFmtId="0" fontId="28" fillId="7" borderId="12" xfId="0" applyFont="1" applyFill="1" applyBorder="1" applyAlignment="1" applyProtection="1">
      <alignment horizontal="centerContinuous" vertical="center"/>
      <protection locked="0"/>
    </xf>
    <xf numFmtId="3" fontId="28" fillId="7" borderId="12" xfId="0" applyNumberFormat="1" applyFont="1" applyFill="1" applyBorder="1" applyAlignment="1" applyProtection="1">
      <alignment horizontal="centerContinuous" vertical="center"/>
      <protection locked="0"/>
    </xf>
    <xf numFmtId="3" fontId="28" fillId="7" borderId="13" xfId="0" applyNumberFormat="1" applyFont="1" applyFill="1" applyBorder="1" applyAlignment="1" applyProtection="1">
      <alignment horizontal="centerContinuous" vertical="center"/>
      <protection locked="0"/>
    </xf>
    <xf numFmtId="3" fontId="28" fillId="6" borderId="14" xfId="0" applyNumberFormat="1" applyFont="1" applyFill="1" applyBorder="1" applyAlignment="1" applyProtection="1">
      <alignment horizontal="center" vertical="center"/>
      <protection locked="0"/>
    </xf>
    <xf numFmtId="0" fontId="28" fillId="6" borderId="15" xfId="0" applyFont="1" applyFill="1" applyBorder="1" applyAlignment="1" applyProtection="1">
      <alignment horizontal="centerContinuous" vertical="center"/>
      <protection locked="0"/>
    </xf>
    <xf numFmtId="49" fontId="28" fillId="8" borderId="16" xfId="0" applyNumberFormat="1" applyFont="1" applyFill="1" applyBorder="1" applyAlignment="1" applyProtection="1">
      <alignment horizontal="center" vertical="center"/>
      <protection locked="0"/>
    </xf>
    <xf numFmtId="49" fontId="28" fillId="9" borderId="16" xfId="0" applyNumberFormat="1" applyFont="1" applyFill="1" applyBorder="1" applyAlignment="1" applyProtection="1">
      <alignment horizontal="center" vertical="center"/>
      <protection locked="0"/>
    </xf>
    <xf numFmtId="0" fontId="28" fillId="7" borderId="17" xfId="0" applyFont="1" applyFill="1" applyBorder="1" applyAlignment="1" applyProtection="1">
      <alignment horizontal="center" vertical="center"/>
      <protection locked="0"/>
    </xf>
    <xf numFmtId="0" fontId="28" fillId="7" borderId="18" xfId="0" applyFont="1" applyFill="1" applyBorder="1" applyAlignment="1" applyProtection="1">
      <alignment horizontal="center" vertical="center"/>
      <protection locked="0"/>
    </xf>
    <xf numFmtId="3" fontId="28" fillId="7" borderId="19" xfId="0" applyNumberFormat="1" applyFont="1" applyFill="1" applyBorder="1" applyAlignment="1" applyProtection="1">
      <alignment horizontal="center" vertical="center"/>
      <protection locked="0"/>
    </xf>
    <xf numFmtId="49" fontId="28" fillId="7" borderId="19" xfId="0" applyNumberFormat="1" applyFont="1" applyFill="1" applyBorder="1" applyAlignment="1" applyProtection="1">
      <alignment horizontal="center" vertical="center"/>
      <protection locked="0"/>
    </xf>
    <xf numFmtId="3" fontId="28" fillId="0" borderId="20" xfId="0" applyNumberFormat="1" applyFont="1" applyBorder="1" applyAlignment="1" applyProtection="1">
      <alignment horizontal="left" vertical="center"/>
      <protection locked="0"/>
    </xf>
    <xf numFmtId="0" fontId="27" fillId="0" borderId="21" xfId="0" applyFont="1" applyBorder="1" applyAlignment="1" applyProtection="1">
      <alignment vertical="center"/>
      <protection locked="0"/>
    </xf>
    <xf numFmtId="0" fontId="27" fillId="0" borderId="22" xfId="0" applyFont="1" applyBorder="1" applyAlignment="1" applyProtection="1">
      <alignment horizontal="center" vertical="center"/>
      <protection locked="0"/>
    </xf>
    <xf numFmtId="0" fontId="27" fillId="6" borderId="23" xfId="0" applyFont="1" applyFill="1" applyBorder="1" applyAlignment="1" applyProtection="1">
      <alignment vertical="top" wrapText="1"/>
      <protection locked="0"/>
    </xf>
    <xf numFmtId="0" fontId="27" fillId="0" borderId="24" xfId="0" applyFont="1" applyBorder="1" applyAlignment="1" applyProtection="1">
      <alignment horizontal="center" vertical="center"/>
      <protection locked="0"/>
    </xf>
    <xf numFmtId="0" fontId="27" fillId="6" borderId="23" xfId="0" applyFont="1" applyFill="1" applyBorder="1" applyAlignment="1" applyProtection="1">
      <alignment horizontal="center" vertical="center"/>
      <protection locked="0"/>
    </xf>
    <xf numFmtId="0" fontId="27" fillId="0" borderId="23" xfId="0" applyFont="1" applyBorder="1" applyAlignment="1" applyProtection="1">
      <alignment horizontal="center" vertical="center"/>
      <protection locked="0"/>
    </xf>
    <xf numFmtId="0" fontId="27" fillId="10" borderId="23" xfId="0" applyFont="1" applyFill="1" applyBorder="1" applyAlignment="1">
      <alignment horizontal="center" vertical="center"/>
    </xf>
    <xf numFmtId="3" fontId="27" fillId="10" borderId="23" xfId="0" applyNumberFormat="1" applyFont="1" applyFill="1" applyBorder="1" applyAlignment="1">
      <alignment vertical="center"/>
    </xf>
    <xf numFmtId="0" fontId="27" fillId="10" borderId="23" xfId="0" applyFont="1" applyFill="1" applyBorder="1" applyAlignment="1">
      <alignment vertical="center"/>
    </xf>
    <xf numFmtId="3" fontId="27" fillId="0" borderId="23" xfId="0" applyNumberFormat="1" applyFont="1" applyBorder="1" applyAlignment="1" applyProtection="1">
      <alignment vertical="center"/>
      <protection locked="0"/>
    </xf>
    <xf numFmtId="0" fontId="27" fillId="10" borderId="23" xfId="0" applyFont="1" applyFill="1" applyBorder="1" applyAlignment="1" applyProtection="1">
      <alignment vertical="center"/>
      <protection locked="0"/>
    </xf>
    <xf numFmtId="0" fontId="6" fillId="0" borderId="24" xfId="0" applyFont="1" applyBorder="1" applyAlignment="1" applyProtection="1">
      <alignment horizontal="center" vertical="center"/>
      <protection locked="0"/>
    </xf>
    <xf numFmtId="3" fontId="6" fillId="0" borderId="24" xfId="0" applyNumberFormat="1" applyFont="1" applyBorder="1" applyAlignment="1" applyProtection="1">
      <alignment horizontal="center" vertical="center"/>
      <protection locked="0"/>
    </xf>
    <xf numFmtId="0" fontId="6" fillId="0" borderId="25" xfId="0" applyFont="1" applyBorder="1" applyAlignment="1">
      <alignment horizontal="left"/>
    </xf>
    <xf numFmtId="1" fontId="6" fillId="0" borderId="26" xfId="0" applyNumberFormat="1" applyFont="1" applyBorder="1" applyAlignment="1">
      <alignment horizontal="center"/>
    </xf>
    <xf numFmtId="0" fontId="27" fillId="6" borderId="23" xfId="0" applyFont="1" applyFill="1" applyBorder="1" applyAlignment="1" applyProtection="1">
      <alignment vertical="top"/>
      <protection locked="0"/>
    </xf>
    <xf numFmtId="0" fontId="27" fillId="6" borderId="23" xfId="0" applyFont="1" applyFill="1" applyBorder="1" applyAlignment="1" applyProtection="1">
      <alignment horizontal="left" vertical="center"/>
      <protection locked="0"/>
    </xf>
    <xf numFmtId="3" fontId="27" fillId="0" borderId="27" xfId="0" applyNumberFormat="1" applyFont="1" applyBorder="1" applyAlignment="1" applyProtection="1">
      <alignment vertical="center"/>
      <protection locked="0"/>
    </xf>
    <xf numFmtId="3" fontId="27" fillId="10" borderId="27" xfId="0" applyNumberFormat="1" applyFont="1" applyFill="1" applyBorder="1" applyAlignment="1" applyProtection="1">
      <alignment vertical="center"/>
      <protection locked="0"/>
    </xf>
    <xf numFmtId="3" fontId="6" fillId="0" borderId="24" xfId="0" quotePrefix="1" applyNumberFormat="1" applyFont="1" applyBorder="1" applyAlignment="1" applyProtection="1">
      <alignment horizontal="center" vertical="center"/>
      <protection locked="0"/>
    </xf>
  </cellXfs>
  <cellStyles count="7">
    <cellStyle name="Comma" xfId="1" builtinId="3"/>
    <cellStyle name="Comma 2" xfId="2"/>
    <cellStyle name="Comma 2 2" xfId="5"/>
    <cellStyle name="Normal" xfId="0" builtinId="0"/>
    <cellStyle name="Normal 2" xfId="3"/>
    <cellStyle name="Normal 2 2" xfId="4"/>
    <cellStyle name="Percent 2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workbookViewId="0">
      <selection activeCell="I1" sqref="I1"/>
    </sheetView>
  </sheetViews>
  <sheetFormatPr defaultRowHeight="15" x14ac:dyDescent="0.25"/>
  <cols>
    <col min="1" max="1" width="5.28515625" customWidth="1"/>
    <col min="2" max="2" width="6.85546875" bestFit="1" customWidth="1"/>
    <col min="3" max="3" width="41.28515625" bestFit="1" customWidth="1"/>
    <col min="4" max="4" width="7" bestFit="1" customWidth="1"/>
    <col min="5" max="5" width="22.140625" bestFit="1" customWidth="1"/>
    <col min="6" max="6" width="5.140625" bestFit="1" customWidth="1"/>
    <col min="7" max="7" width="21" bestFit="1" customWidth="1"/>
    <col min="8" max="8" width="5.140625" bestFit="1" customWidth="1"/>
    <col min="9" max="9" width="25.5703125" customWidth="1"/>
    <col min="10" max="10" width="3.28515625" bestFit="1" customWidth="1"/>
    <col min="11" max="11" width="4.28515625" bestFit="1" customWidth="1"/>
    <col min="12" max="12" width="11.7109375" style="151" bestFit="1" customWidth="1"/>
    <col min="13" max="13" width="4.42578125" bestFit="1" customWidth="1"/>
    <col min="14" max="14" width="11.7109375" style="151" bestFit="1" customWidth="1"/>
    <col min="15" max="24" width="9.5703125" bestFit="1" customWidth="1"/>
    <col min="25" max="25" width="12" customWidth="1"/>
    <col min="26" max="26" width="9.5703125" bestFit="1" customWidth="1"/>
    <col min="27" max="27" width="11.7109375" bestFit="1" customWidth="1"/>
  </cols>
  <sheetData>
    <row r="1" spans="1:30" s="229" customFormat="1" ht="15.75" x14ac:dyDescent="0.25">
      <c r="A1" s="225" t="s">
        <v>477</v>
      </c>
      <c r="B1" s="225"/>
      <c r="C1" s="226"/>
      <c r="D1" s="227"/>
      <c r="E1" s="226"/>
      <c r="F1" s="227"/>
      <c r="G1" s="226"/>
      <c r="H1" s="226"/>
      <c r="I1" s="228"/>
      <c r="L1" s="230"/>
      <c r="N1" s="230"/>
    </row>
    <row r="2" spans="1:30" s="229" customFormat="1" ht="15.75" x14ac:dyDescent="0.25">
      <c r="A2" s="225" t="s">
        <v>478</v>
      </c>
      <c r="B2" s="225"/>
      <c r="C2" s="226"/>
      <c r="D2" s="227"/>
      <c r="E2" s="226"/>
      <c r="F2" s="227"/>
      <c r="G2" s="226"/>
      <c r="H2" s="226"/>
      <c r="I2" s="226"/>
      <c r="L2" s="231"/>
      <c r="M2" s="228"/>
      <c r="N2" s="230"/>
      <c r="Y2" s="232" t="s">
        <v>479</v>
      </c>
      <c r="Z2" s="233"/>
      <c r="AA2" s="234">
        <v>2025</v>
      </c>
    </row>
    <row r="3" spans="1:30" s="229" customFormat="1" ht="15.75" x14ac:dyDescent="0.25">
      <c r="A3" s="225"/>
      <c r="B3" s="225"/>
      <c r="C3" s="226"/>
      <c r="D3" s="227"/>
      <c r="E3" s="226"/>
      <c r="F3" s="227"/>
      <c r="G3" s="226"/>
      <c r="H3" s="228"/>
      <c r="I3" s="226"/>
      <c r="L3" s="230"/>
      <c r="N3" s="230"/>
      <c r="Y3" s="232" t="s">
        <v>480</v>
      </c>
      <c r="Z3" s="233"/>
      <c r="AA3" s="235" t="s">
        <v>481</v>
      </c>
    </row>
    <row r="4" spans="1:30" s="229" customFormat="1" ht="15.75" x14ac:dyDescent="0.25">
      <c r="A4" s="236" t="s">
        <v>482</v>
      </c>
      <c r="B4" s="225"/>
      <c r="C4" s="226"/>
      <c r="D4" s="227"/>
      <c r="E4" s="226"/>
      <c r="F4" s="227"/>
      <c r="G4" s="226"/>
      <c r="H4" s="228"/>
      <c r="I4" s="226"/>
      <c r="L4" s="230"/>
      <c r="N4" s="230"/>
    </row>
    <row r="5" spans="1:30" s="229" customFormat="1" ht="15.75" x14ac:dyDescent="0.25">
      <c r="A5" s="236"/>
      <c r="B5" s="225"/>
      <c r="C5" s="226"/>
      <c r="D5" s="227"/>
      <c r="E5" s="226"/>
      <c r="F5" s="227"/>
      <c r="G5" s="226"/>
      <c r="H5" s="228"/>
      <c r="I5" s="226"/>
      <c r="L5" s="230"/>
      <c r="N5" s="230"/>
    </row>
    <row r="6" spans="1:30" s="238" customFormat="1" ht="15" customHeight="1" x14ac:dyDescent="0.25">
      <c r="A6" s="237"/>
      <c r="B6" s="237"/>
      <c r="D6" s="239"/>
      <c r="F6" s="239"/>
      <c r="L6" s="237"/>
      <c r="N6" s="237"/>
      <c r="AC6" s="229"/>
      <c r="AD6" s="229"/>
    </row>
    <row r="7" spans="1:30" s="238" customFormat="1" ht="11.25" x14ac:dyDescent="0.25">
      <c r="A7" s="240" t="s">
        <v>483</v>
      </c>
      <c r="B7" s="240"/>
      <c r="C7" s="241"/>
      <c r="D7" s="242" t="s">
        <v>484</v>
      </c>
      <c r="E7" s="243"/>
      <c r="F7" s="242" t="s">
        <v>78</v>
      </c>
      <c r="G7" s="243"/>
      <c r="H7" s="243" t="s">
        <v>4</v>
      </c>
      <c r="I7" s="243"/>
      <c r="J7" s="244" t="s">
        <v>485</v>
      </c>
      <c r="K7" s="245"/>
      <c r="L7" s="246"/>
      <c r="M7" s="245"/>
      <c r="N7" s="247"/>
      <c r="O7" s="243" t="s">
        <v>486</v>
      </c>
      <c r="P7" s="243"/>
      <c r="Q7" s="243"/>
      <c r="R7" s="243"/>
      <c r="S7" s="243"/>
      <c r="T7" s="243"/>
      <c r="U7" s="243"/>
      <c r="V7" s="243"/>
      <c r="W7" s="243"/>
      <c r="X7" s="243"/>
      <c r="Y7" s="243"/>
      <c r="Z7" s="243"/>
      <c r="AA7" s="243"/>
    </row>
    <row r="8" spans="1:30" s="238" customFormat="1" ht="12" thickBot="1" x14ac:dyDescent="0.3">
      <c r="A8" s="248" t="s">
        <v>487</v>
      </c>
      <c r="B8" s="248" t="s">
        <v>488</v>
      </c>
      <c r="C8" s="249" t="s">
        <v>489</v>
      </c>
      <c r="D8" s="250" t="s">
        <v>490</v>
      </c>
      <c r="E8" s="251" t="s">
        <v>1</v>
      </c>
      <c r="F8" s="250" t="s">
        <v>490</v>
      </c>
      <c r="G8" s="251" t="s">
        <v>1</v>
      </c>
      <c r="H8" s="250" t="s">
        <v>490</v>
      </c>
      <c r="I8" s="251" t="s">
        <v>1</v>
      </c>
      <c r="J8" s="252" t="s">
        <v>257</v>
      </c>
      <c r="K8" s="253" t="s">
        <v>491</v>
      </c>
      <c r="L8" s="254" t="s">
        <v>492</v>
      </c>
      <c r="M8" s="255" t="s">
        <v>493</v>
      </c>
      <c r="N8" s="254" t="s">
        <v>494</v>
      </c>
      <c r="O8" s="255" t="s">
        <v>104</v>
      </c>
      <c r="P8" s="255" t="s">
        <v>105</v>
      </c>
      <c r="Q8" s="255" t="s">
        <v>106</v>
      </c>
      <c r="R8" s="255" t="s">
        <v>107</v>
      </c>
      <c r="S8" s="255" t="s">
        <v>108</v>
      </c>
      <c r="T8" s="255" t="s">
        <v>109</v>
      </c>
      <c r="U8" s="255" t="s">
        <v>110</v>
      </c>
      <c r="V8" s="255" t="s">
        <v>111</v>
      </c>
      <c r="W8" s="255" t="s">
        <v>112</v>
      </c>
      <c r="X8" s="255" t="s">
        <v>113</v>
      </c>
      <c r="Y8" s="255" t="s">
        <v>114</v>
      </c>
      <c r="Z8" s="255" t="s">
        <v>115</v>
      </c>
      <c r="AA8" s="255" t="s">
        <v>419</v>
      </c>
    </row>
    <row r="9" spans="1:30" s="238" customFormat="1" ht="11.25" x14ac:dyDescent="0.25">
      <c r="A9" s="256"/>
      <c r="B9" s="256"/>
      <c r="C9" s="257"/>
      <c r="D9" s="258"/>
      <c r="E9" s="259"/>
      <c r="F9" s="258"/>
      <c r="G9" s="259"/>
      <c r="H9" s="260"/>
      <c r="I9" s="261"/>
      <c r="J9" s="262"/>
      <c r="K9" s="263"/>
      <c r="L9" s="264"/>
      <c r="M9" s="265"/>
      <c r="N9" s="264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7"/>
    </row>
    <row r="10" spans="1:30" s="238" customFormat="1" ht="12.75" x14ac:dyDescent="0.2">
      <c r="A10" s="268">
        <v>1</v>
      </c>
      <c r="B10" s="269"/>
      <c r="C10" s="270" t="s">
        <v>156</v>
      </c>
      <c r="D10" s="271">
        <v>736112</v>
      </c>
      <c r="E10" s="272" t="s">
        <v>405</v>
      </c>
      <c r="F10" s="271">
        <v>9902</v>
      </c>
      <c r="G10" s="272" t="s">
        <v>498</v>
      </c>
      <c r="H10" s="260">
        <v>5220</v>
      </c>
      <c r="I10" s="273" t="s">
        <v>75</v>
      </c>
      <c r="J10" s="262">
        <v>1</v>
      </c>
      <c r="K10" s="263" t="s">
        <v>497</v>
      </c>
      <c r="L10" s="264">
        <f>N10*M10</f>
        <v>874999.99999999988</v>
      </c>
      <c r="M10" s="265">
        <v>1</v>
      </c>
      <c r="N10" s="264">
        <f>AA10</f>
        <v>874999.99999999988</v>
      </c>
      <c r="O10" s="274">
        <v>72916.666666666672</v>
      </c>
      <c r="P10" s="274">
        <v>72916.666666666672</v>
      </c>
      <c r="Q10" s="274">
        <v>72916.666666666672</v>
      </c>
      <c r="R10" s="274">
        <v>72916.666666666672</v>
      </c>
      <c r="S10" s="274">
        <v>72916.666666666672</v>
      </c>
      <c r="T10" s="274">
        <v>72916.666666666672</v>
      </c>
      <c r="U10" s="274">
        <v>72916.666666666672</v>
      </c>
      <c r="V10" s="274">
        <v>72916.666666666672</v>
      </c>
      <c r="W10" s="274">
        <v>72916.666666666672</v>
      </c>
      <c r="X10" s="274">
        <v>72916.666666666672</v>
      </c>
      <c r="Y10" s="274">
        <v>72916.666666666672</v>
      </c>
      <c r="Z10" s="274">
        <v>72916.666666666672</v>
      </c>
      <c r="AA10" s="275">
        <f>SUM(O10:Z10)</f>
        <v>874999.99999999988</v>
      </c>
    </row>
    <row r="11" spans="1:30" s="238" customFormat="1" ht="12.75" x14ac:dyDescent="0.2">
      <c r="A11" s="268">
        <f>+A10+1</f>
        <v>2</v>
      </c>
      <c r="B11" s="269"/>
      <c r="C11" s="270" t="s">
        <v>32</v>
      </c>
      <c r="D11" s="271">
        <v>736151</v>
      </c>
      <c r="E11" s="272" t="s">
        <v>409</v>
      </c>
      <c r="F11" s="271">
        <v>2202</v>
      </c>
      <c r="G11" s="272" t="s">
        <v>501</v>
      </c>
      <c r="H11" s="260">
        <v>2120</v>
      </c>
      <c r="I11" s="273" t="s">
        <v>502</v>
      </c>
      <c r="J11" s="262">
        <v>1</v>
      </c>
      <c r="K11" s="263" t="s">
        <v>497</v>
      </c>
      <c r="L11" s="264">
        <f t="shared" ref="L11:L38" si="0">N11*M11</f>
        <v>22562499.999999996</v>
      </c>
      <c r="M11" s="265">
        <v>1</v>
      </c>
      <c r="N11" s="264">
        <f t="shared" ref="N11:N38" si="1">AA11</f>
        <v>22562499.999999996</v>
      </c>
      <c r="O11" s="274">
        <v>1880208.3333333333</v>
      </c>
      <c r="P11" s="274">
        <v>1880208.3333333333</v>
      </c>
      <c r="Q11" s="274">
        <v>1880208.3333333333</v>
      </c>
      <c r="R11" s="274">
        <v>1880208.3333333333</v>
      </c>
      <c r="S11" s="274">
        <v>1880208.3333333333</v>
      </c>
      <c r="T11" s="274">
        <v>1880208.3333333333</v>
      </c>
      <c r="U11" s="274">
        <v>1880208.3333333333</v>
      </c>
      <c r="V11" s="274">
        <v>1880208.3333333333</v>
      </c>
      <c r="W11" s="274">
        <v>1880208.3333333333</v>
      </c>
      <c r="X11" s="274">
        <v>1880208.3333333333</v>
      </c>
      <c r="Y11" s="274">
        <v>1880208.3333333333</v>
      </c>
      <c r="Z11" s="274">
        <v>1880208.3333333333</v>
      </c>
      <c r="AA11" s="275">
        <f t="shared" ref="AA11:AA38" si="2">SUM(O11:Z11)</f>
        <v>22562499.999999996</v>
      </c>
    </row>
    <row r="12" spans="1:30" s="238" customFormat="1" ht="12.75" x14ac:dyDescent="0.2">
      <c r="A12" s="268">
        <f t="shared" ref="A12:A38" si="3">+A11+1</f>
        <v>3</v>
      </c>
      <c r="B12" s="276"/>
      <c r="C12" s="270" t="s">
        <v>43</v>
      </c>
      <c r="D12" s="271">
        <v>736151</v>
      </c>
      <c r="E12" s="272" t="s">
        <v>409</v>
      </c>
      <c r="F12" s="271">
        <v>2202</v>
      </c>
      <c r="G12" s="272" t="s">
        <v>501</v>
      </c>
      <c r="H12" s="260">
        <v>2120</v>
      </c>
      <c r="I12" s="273" t="s">
        <v>502</v>
      </c>
      <c r="J12" s="262">
        <v>1</v>
      </c>
      <c r="K12" s="263" t="s">
        <v>497</v>
      </c>
      <c r="L12" s="264">
        <f t="shared" si="0"/>
        <v>274879330.37500006</v>
      </c>
      <c r="M12" s="265">
        <v>1</v>
      </c>
      <c r="N12" s="264">
        <f t="shared" si="1"/>
        <v>274879330.37500006</v>
      </c>
      <c r="O12" s="274">
        <v>22906610.864583332</v>
      </c>
      <c r="P12" s="274">
        <v>22906610.864583332</v>
      </c>
      <c r="Q12" s="274">
        <v>22906610.864583332</v>
      </c>
      <c r="R12" s="274">
        <v>22906610.864583332</v>
      </c>
      <c r="S12" s="274">
        <v>22906610.864583332</v>
      </c>
      <c r="T12" s="274">
        <v>22906610.864583332</v>
      </c>
      <c r="U12" s="274">
        <v>22906610.864583332</v>
      </c>
      <c r="V12" s="274">
        <v>22906610.864583332</v>
      </c>
      <c r="W12" s="274">
        <v>22906610.864583332</v>
      </c>
      <c r="X12" s="274">
        <v>22906610.864583332</v>
      </c>
      <c r="Y12" s="274">
        <v>22906610.864583332</v>
      </c>
      <c r="Z12" s="274">
        <v>22906610.864583332</v>
      </c>
      <c r="AA12" s="275">
        <f t="shared" si="2"/>
        <v>274879330.37500006</v>
      </c>
    </row>
    <row r="13" spans="1:30" s="238" customFormat="1" ht="12.75" x14ac:dyDescent="0.2">
      <c r="A13" s="268">
        <f t="shared" si="3"/>
        <v>4</v>
      </c>
      <c r="B13" s="276"/>
      <c r="C13" s="270" t="s">
        <v>219</v>
      </c>
      <c r="D13" s="271">
        <v>736151</v>
      </c>
      <c r="E13" s="272" t="s">
        <v>409</v>
      </c>
      <c r="F13" s="271">
        <v>9902</v>
      </c>
      <c r="G13" s="272" t="s">
        <v>498</v>
      </c>
      <c r="H13" s="260">
        <v>2300</v>
      </c>
      <c r="I13" s="273" t="s">
        <v>499</v>
      </c>
      <c r="J13" s="262">
        <v>1</v>
      </c>
      <c r="K13" s="263" t="s">
        <v>497</v>
      </c>
      <c r="L13" s="264">
        <f t="shared" si="0"/>
        <v>433187500.125</v>
      </c>
      <c r="M13" s="265">
        <v>1</v>
      </c>
      <c r="N13" s="264">
        <f t="shared" si="1"/>
        <v>433187500.125</v>
      </c>
      <c r="O13" s="274">
        <v>36098958.34375</v>
      </c>
      <c r="P13" s="274">
        <v>36098958.34375</v>
      </c>
      <c r="Q13" s="274">
        <v>36098958.34375</v>
      </c>
      <c r="R13" s="274">
        <v>36098958.34375</v>
      </c>
      <c r="S13" s="274">
        <v>36098958.34375</v>
      </c>
      <c r="T13" s="274">
        <v>36098958.34375</v>
      </c>
      <c r="U13" s="274">
        <v>36098958.34375</v>
      </c>
      <c r="V13" s="274">
        <v>36098958.34375</v>
      </c>
      <c r="W13" s="274">
        <v>36098958.34375</v>
      </c>
      <c r="X13" s="274">
        <v>36098958.34375</v>
      </c>
      <c r="Y13" s="274">
        <v>36098958.34375</v>
      </c>
      <c r="Z13" s="274">
        <v>36098958.34375</v>
      </c>
      <c r="AA13" s="275">
        <f t="shared" si="2"/>
        <v>433187500.125</v>
      </c>
    </row>
    <row r="14" spans="1:30" s="238" customFormat="1" ht="12.75" x14ac:dyDescent="0.2">
      <c r="A14" s="268">
        <f t="shared" si="3"/>
        <v>5</v>
      </c>
      <c r="B14" s="276"/>
      <c r="C14" s="270" t="s">
        <v>177</v>
      </c>
      <c r="D14" s="271">
        <v>736151</v>
      </c>
      <c r="E14" s="272" t="s">
        <v>409</v>
      </c>
      <c r="F14" s="271">
        <v>2102</v>
      </c>
      <c r="G14" s="272" t="s">
        <v>495</v>
      </c>
      <c r="H14" s="260">
        <v>2110</v>
      </c>
      <c r="I14" s="273" t="s">
        <v>496</v>
      </c>
      <c r="J14" s="262">
        <v>1</v>
      </c>
      <c r="K14" s="263" t="s">
        <v>497</v>
      </c>
      <c r="L14" s="264">
        <f t="shared" si="0"/>
        <v>8750000.0000000019</v>
      </c>
      <c r="M14" s="265">
        <v>1</v>
      </c>
      <c r="N14" s="264">
        <f t="shared" si="1"/>
        <v>8750000.0000000019</v>
      </c>
      <c r="O14" s="274">
        <v>729166.66666666663</v>
      </c>
      <c r="P14" s="274">
        <v>729166.66666666663</v>
      </c>
      <c r="Q14" s="274">
        <v>729166.66666666663</v>
      </c>
      <c r="R14" s="274">
        <v>729166.66666666663</v>
      </c>
      <c r="S14" s="274">
        <v>729166.66666666663</v>
      </c>
      <c r="T14" s="274">
        <v>729166.66666666663</v>
      </c>
      <c r="U14" s="274">
        <v>729166.66666666663</v>
      </c>
      <c r="V14" s="274">
        <v>729166.66666666663</v>
      </c>
      <c r="W14" s="274">
        <v>729166.66666666663</v>
      </c>
      <c r="X14" s="274">
        <v>729166.66666666663</v>
      </c>
      <c r="Y14" s="274">
        <v>729166.66666666663</v>
      </c>
      <c r="Z14" s="274">
        <v>729166.66666666663</v>
      </c>
      <c r="AA14" s="275">
        <f t="shared" si="2"/>
        <v>8750000.0000000019</v>
      </c>
    </row>
    <row r="15" spans="1:30" s="238" customFormat="1" ht="12.75" x14ac:dyDescent="0.2">
      <c r="A15" s="268">
        <f t="shared" si="3"/>
        <v>6</v>
      </c>
      <c r="B15" s="269"/>
      <c r="C15" s="270" t="s">
        <v>65</v>
      </c>
      <c r="D15" s="271">
        <v>736151</v>
      </c>
      <c r="E15" s="272" t="s">
        <v>409</v>
      </c>
      <c r="F15" s="271">
        <v>2202</v>
      </c>
      <c r="G15" s="272" t="s">
        <v>501</v>
      </c>
      <c r="H15" s="260">
        <v>2120</v>
      </c>
      <c r="I15" s="273" t="s">
        <v>502</v>
      </c>
      <c r="J15" s="262">
        <v>1</v>
      </c>
      <c r="K15" s="263" t="s">
        <v>497</v>
      </c>
      <c r="L15" s="264">
        <f t="shared" si="0"/>
        <v>4937500</v>
      </c>
      <c r="M15" s="265">
        <v>1</v>
      </c>
      <c r="N15" s="264">
        <f t="shared" si="1"/>
        <v>4937500</v>
      </c>
      <c r="O15" s="274">
        <v>411458.33333333331</v>
      </c>
      <c r="P15" s="274">
        <v>411458.33333333331</v>
      </c>
      <c r="Q15" s="274">
        <v>411458.33333333331</v>
      </c>
      <c r="R15" s="274">
        <v>411458.33333333331</v>
      </c>
      <c r="S15" s="274">
        <v>411458.33333333331</v>
      </c>
      <c r="T15" s="274">
        <v>411458.33333333331</v>
      </c>
      <c r="U15" s="274">
        <v>411458.33333333331</v>
      </c>
      <c r="V15" s="274">
        <v>411458.33333333331</v>
      </c>
      <c r="W15" s="274">
        <v>411458.33333333331</v>
      </c>
      <c r="X15" s="274">
        <v>411458.33333333331</v>
      </c>
      <c r="Y15" s="274">
        <v>411458.33333333331</v>
      </c>
      <c r="Z15" s="274">
        <v>411458.33333333331</v>
      </c>
      <c r="AA15" s="275">
        <f t="shared" si="2"/>
        <v>4937500</v>
      </c>
    </row>
    <row r="16" spans="1:30" s="238" customFormat="1" ht="12.75" x14ac:dyDescent="0.2">
      <c r="A16" s="268">
        <f t="shared" si="3"/>
        <v>7</v>
      </c>
      <c r="B16" s="276"/>
      <c r="C16" s="270" t="s">
        <v>178</v>
      </c>
      <c r="D16" s="271">
        <v>736151</v>
      </c>
      <c r="E16" s="272" t="s">
        <v>409</v>
      </c>
      <c r="F16" s="271">
        <v>9902</v>
      </c>
      <c r="G16" s="272" t="s">
        <v>498</v>
      </c>
      <c r="H16" s="260">
        <v>3100</v>
      </c>
      <c r="I16" s="273" t="s">
        <v>427</v>
      </c>
      <c r="J16" s="262">
        <v>1</v>
      </c>
      <c r="K16" s="263" t="s">
        <v>497</v>
      </c>
      <c r="L16" s="264">
        <f t="shared" si="0"/>
        <v>6249999.9999999991</v>
      </c>
      <c r="M16" s="265">
        <v>1</v>
      </c>
      <c r="N16" s="264">
        <f t="shared" si="1"/>
        <v>6249999.9999999991</v>
      </c>
      <c r="O16" s="274">
        <v>520833.33333333331</v>
      </c>
      <c r="P16" s="274">
        <v>520833.33333333331</v>
      </c>
      <c r="Q16" s="274">
        <v>520833.33333333331</v>
      </c>
      <c r="R16" s="274">
        <v>520833.33333333331</v>
      </c>
      <c r="S16" s="274">
        <v>520833.33333333331</v>
      </c>
      <c r="T16" s="274">
        <v>520833.33333333331</v>
      </c>
      <c r="U16" s="274">
        <v>520833.33333333331</v>
      </c>
      <c r="V16" s="274">
        <v>520833.33333333331</v>
      </c>
      <c r="W16" s="274">
        <v>520833.33333333331</v>
      </c>
      <c r="X16" s="274">
        <v>520833.33333333331</v>
      </c>
      <c r="Y16" s="274">
        <v>520833.33333333331</v>
      </c>
      <c r="Z16" s="274">
        <v>520833.33333333331</v>
      </c>
      <c r="AA16" s="275">
        <f t="shared" si="2"/>
        <v>6249999.9999999991</v>
      </c>
    </row>
    <row r="17" spans="1:27" s="238" customFormat="1" ht="12.75" x14ac:dyDescent="0.2">
      <c r="A17" s="268">
        <f t="shared" si="3"/>
        <v>8</v>
      </c>
      <c r="B17" s="276"/>
      <c r="C17" s="270" t="s">
        <v>181</v>
      </c>
      <c r="D17" s="271">
        <v>736151</v>
      </c>
      <c r="E17" s="272" t="s">
        <v>409</v>
      </c>
      <c r="F17" s="271">
        <v>9902</v>
      </c>
      <c r="G17" s="272" t="s">
        <v>498</v>
      </c>
      <c r="H17" s="260">
        <v>5220</v>
      </c>
      <c r="I17" s="273" t="s">
        <v>75</v>
      </c>
      <c r="J17" s="262">
        <v>1</v>
      </c>
      <c r="K17" s="263" t="s">
        <v>497</v>
      </c>
      <c r="L17" s="264">
        <f t="shared" si="0"/>
        <v>109374999.99999999</v>
      </c>
      <c r="M17" s="265">
        <v>1</v>
      </c>
      <c r="N17" s="264">
        <f t="shared" si="1"/>
        <v>109374999.99999999</v>
      </c>
      <c r="O17" s="274">
        <v>9114583.333333334</v>
      </c>
      <c r="P17" s="274">
        <v>9114583.333333334</v>
      </c>
      <c r="Q17" s="274">
        <v>9114583.333333334</v>
      </c>
      <c r="R17" s="274">
        <v>9114583.333333334</v>
      </c>
      <c r="S17" s="274">
        <v>9114583.333333334</v>
      </c>
      <c r="T17" s="274">
        <v>9114583.333333334</v>
      </c>
      <c r="U17" s="274">
        <v>9114583.333333334</v>
      </c>
      <c r="V17" s="274">
        <v>9114583.333333334</v>
      </c>
      <c r="W17" s="274">
        <v>9114583.333333334</v>
      </c>
      <c r="X17" s="274">
        <v>9114583.333333334</v>
      </c>
      <c r="Y17" s="274">
        <v>9114583.333333334</v>
      </c>
      <c r="Z17" s="274">
        <v>9114583.333333334</v>
      </c>
      <c r="AA17" s="275">
        <f t="shared" si="2"/>
        <v>109374999.99999999</v>
      </c>
    </row>
    <row r="18" spans="1:27" s="238" customFormat="1" ht="12.75" x14ac:dyDescent="0.2">
      <c r="A18" s="268">
        <f t="shared" si="3"/>
        <v>9</v>
      </c>
      <c r="B18" s="276"/>
      <c r="C18" s="270" t="s">
        <v>183</v>
      </c>
      <c r="D18" s="271">
        <v>736151</v>
      </c>
      <c r="E18" s="272" t="s">
        <v>409</v>
      </c>
      <c r="F18" s="271">
        <v>2502</v>
      </c>
      <c r="G18" s="272" t="s">
        <v>503</v>
      </c>
      <c r="H18" s="260">
        <v>2280</v>
      </c>
      <c r="I18" s="273" t="s">
        <v>504</v>
      </c>
      <c r="J18" s="262">
        <v>1</v>
      </c>
      <c r="K18" s="263" t="s">
        <v>497</v>
      </c>
      <c r="L18" s="264">
        <f t="shared" si="0"/>
        <v>4750000</v>
      </c>
      <c r="M18" s="265">
        <v>1</v>
      </c>
      <c r="N18" s="264">
        <f t="shared" si="1"/>
        <v>4750000</v>
      </c>
      <c r="O18" s="274">
        <v>395833.33333333331</v>
      </c>
      <c r="P18" s="274">
        <v>395833.33333333331</v>
      </c>
      <c r="Q18" s="274">
        <v>395833.33333333331</v>
      </c>
      <c r="R18" s="274">
        <v>395833.33333333331</v>
      </c>
      <c r="S18" s="274">
        <v>395833.33333333331</v>
      </c>
      <c r="T18" s="274">
        <v>395833.33333333331</v>
      </c>
      <c r="U18" s="274">
        <v>395833.33333333331</v>
      </c>
      <c r="V18" s="274">
        <v>395833.33333333331</v>
      </c>
      <c r="W18" s="274">
        <v>395833.33333333331</v>
      </c>
      <c r="X18" s="274">
        <v>395833.33333333331</v>
      </c>
      <c r="Y18" s="274">
        <v>395833.33333333331</v>
      </c>
      <c r="Z18" s="274">
        <v>395833.33333333331</v>
      </c>
      <c r="AA18" s="275">
        <f t="shared" si="2"/>
        <v>4750000</v>
      </c>
    </row>
    <row r="19" spans="1:27" s="238" customFormat="1" ht="12.75" x14ac:dyDescent="0.2">
      <c r="A19" s="268">
        <f t="shared" si="3"/>
        <v>10</v>
      </c>
      <c r="B19" s="276"/>
      <c r="C19" s="270" t="s">
        <v>79</v>
      </c>
      <c r="D19" s="271">
        <v>736162</v>
      </c>
      <c r="E19" s="272" t="s">
        <v>412</v>
      </c>
      <c r="F19" s="271">
        <v>9902</v>
      </c>
      <c r="G19" s="272" t="s">
        <v>498</v>
      </c>
      <c r="H19" s="260">
        <v>9400</v>
      </c>
      <c r="I19" s="273" t="s">
        <v>145</v>
      </c>
      <c r="J19" s="262">
        <v>1</v>
      </c>
      <c r="K19" s="263" t="s">
        <v>497</v>
      </c>
      <c r="L19" s="264">
        <f t="shared" si="0"/>
        <v>7250000.0000000009</v>
      </c>
      <c r="M19" s="265">
        <v>1</v>
      </c>
      <c r="N19" s="264">
        <f t="shared" si="1"/>
        <v>7250000.0000000009</v>
      </c>
      <c r="O19" s="274">
        <v>604166.66666666663</v>
      </c>
      <c r="P19" s="274">
        <v>604166.66666666663</v>
      </c>
      <c r="Q19" s="274">
        <v>604166.66666666663</v>
      </c>
      <c r="R19" s="274">
        <v>604166.66666666663</v>
      </c>
      <c r="S19" s="274">
        <v>604166.66666666663</v>
      </c>
      <c r="T19" s="274">
        <v>604166.66666666663</v>
      </c>
      <c r="U19" s="274">
        <v>604166.66666666663</v>
      </c>
      <c r="V19" s="274">
        <v>604166.66666666663</v>
      </c>
      <c r="W19" s="274">
        <v>604166.66666666663</v>
      </c>
      <c r="X19" s="274">
        <v>604166.66666666663</v>
      </c>
      <c r="Y19" s="274">
        <v>604166.66666666663</v>
      </c>
      <c r="Z19" s="274">
        <v>604166.66666666663</v>
      </c>
      <c r="AA19" s="275">
        <f t="shared" si="2"/>
        <v>7250000.0000000009</v>
      </c>
    </row>
    <row r="20" spans="1:27" s="238" customFormat="1" ht="12.75" x14ac:dyDescent="0.2">
      <c r="A20" s="268">
        <f t="shared" si="3"/>
        <v>11</v>
      </c>
      <c r="B20" s="276"/>
      <c r="C20" s="270" t="s">
        <v>187</v>
      </c>
      <c r="D20" s="271">
        <v>736162</v>
      </c>
      <c r="E20" s="272" t="s">
        <v>412</v>
      </c>
      <c r="F20" s="271">
        <v>9902</v>
      </c>
      <c r="G20" s="272" t="s">
        <v>498</v>
      </c>
      <c r="H20" s="260">
        <v>9200</v>
      </c>
      <c r="I20" s="273" t="s">
        <v>507</v>
      </c>
      <c r="J20" s="262">
        <v>1</v>
      </c>
      <c r="K20" s="263" t="s">
        <v>497</v>
      </c>
      <c r="L20" s="264">
        <f t="shared" si="0"/>
        <v>73750000</v>
      </c>
      <c r="M20" s="265">
        <v>1</v>
      </c>
      <c r="N20" s="264">
        <f t="shared" si="1"/>
        <v>73750000</v>
      </c>
      <c r="O20" s="274">
        <v>6145833.333333333</v>
      </c>
      <c r="P20" s="274">
        <v>6145833.333333333</v>
      </c>
      <c r="Q20" s="274">
        <v>6145833.333333333</v>
      </c>
      <c r="R20" s="274">
        <v>6145833.333333333</v>
      </c>
      <c r="S20" s="274">
        <v>6145833.333333333</v>
      </c>
      <c r="T20" s="274">
        <v>6145833.333333333</v>
      </c>
      <c r="U20" s="274">
        <v>6145833.333333333</v>
      </c>
      <c r="V20" s="274">
        <v>6145833.333333333</v>
      </c>
      <c r="W20" s="274">
        <v>6145833.333333333</v>
      </c>
      <c r="X20" s="274">
        <v>6145833.333333333</v>
      </c>
      <c r="Y20" s="274">
        <v>6145833.333333333</v>
      </c>
      <c r="Z20" s="274">
        <v>6145833.333333333</v>
      </c>
      <c r="AA20" s="275">
        <f t="shared" si="2"/>
        <v>73750000</v>
      </c>
    </row>
    <row r="21" spans="1:27" s="238" customFormat="1" ht="12.75" x14ac:dyDescent="0.2">
      <c r="A21" s="268">
        <f t="shared" si="3"/>
        <v>12</v>
      </c>
      <c r="B21" s="276"/>
      <c r="C21" s="270" t="s">
        <v>204</v>
      </c>
      <c r="D21" s="271">
        <v>736162</v>
      </c>
      <c r="E21" s="272" t="s">
        <v>412</v>
      </c>
      <c r="F21" s="271">
        <v>9902</v>
      </c>
      <c r="G21" s="272" t="s">
        <v>498</v>
      </c>
      <c r="H21" s="260">
        <v>4100</v>
      </c>
      <c r="I21" s="273" t="s">
        <v>506</v>
      </c>
      <c r="J21" s="262">
        <v>1</v>
      </c>
      <c r="K21" s="263" t="s">
        <v>497</v>
      </c>
      <c r="L21" s="264">
        <f t="shared" si="0"/>
        <v>4617117.25</v>
      </c>
      <c r="M21" s="265">
        <v>1</v>
      </c>
      <c r="N21" s="264">
        <f t="shared" si="1"/>
        <v>4617117.25</v>
      </c>
      <c r="O21" s="274">
        <v>384759.77083333331</v>
      </c>
      <c r="P21" s="274">
        <v>384759.77083333331</v>
      </c>
      <c r="Q21" s="274">
        <v>384759.77083333331</v>
      </c>
      <c r="R21" s="274">
        <v>384759.77083333331</v>
      </c>
      <c r="S21" s="274">
        <v>384759.77083333331</v>
      </c>
      <c r="T21" s="274">
        <v>384759.77083333331</v>
      </c>
      <c r="U21" s="274">
        <v>384759.77083333331</v>
      </c>
      <c r="V21" s="274">
        <v>384759.77083333331</v>
      </c>
      <c r="W21" s="274">
        <v>384759.77083333331</v>
      </c>
      <c r="X21" s="274">
        <v>384759.77083333331</v>
      </c>
      <c r="Y21" s="274">
        <v>384759.77083333331</v>
      </c>
      <c r="Z21" s="274">
        <v>384759.77083333331</v>
      </c>
      <c r="AA21" s="275">
        <f t="shared" si="2"/>
        <v>4617117.25</v>
      </c>
    </row>
    <row r="22" spans="1:27" s="238" customFormat="1" ht="12.75" x14ac:dyDescent="0.2">
      <c r="A22" s="268">
        <f t="shared" si="3"/>
        <v>13</v>
      </c>
      <c r="B22" s="276"/>
      <c r="C22" s="270" t="s">
        <v>204</v>
      </c>
      <c r="D22" s="271">
        <v>736162</v>
      </c>
      <c r="E22" s="272" t="s">
        <v>412</v>
      </c>
      <c r="F22" s="271">
        <v>9902</v>
      </c>
      <c r="G22" s="272" t="s">
        <v>498</v>
      </c>
      <c r="H22" s="260">
        <v>4100</v>
      </c>
      <c r="I22" s="273" t="s">
        <v>506</v>
      </c>
      <c r="J22" s="262">
        <v>1</v>
      </c>
      <c r="K22" s="263" t="s">
        <v>497</v>
      </c>
      <c r="L22" s="264">
        <f t="shared" si="0"/>
        <v>4617117.25</v>
      </c>
      <c r="M22" s="265">
        <v>1</v>
      </c>
      <c r="N22" s="264">
        <f t="shared" si="1"/>
        <v>4617117.25</v>
      </c>
      <c r="O22" s="274">
        <v>384759.77083333331</v>
      </c>
      <c r="P22" s="274">
        <v>384759.77083333331</v>
      </c>
      <c r="Q22" s="274">
        <v>384759.77083333331</v>
      </c>
      <c r="R22" s="274">
        <v>384759.77083333331</v>
      </c>
      <c r="S22" s="274">
        <v>384759.77083333331</v>
      </c>
      <c r="T22" s="274">
        <v>384759.77083333331</v>
      </c>
      <c r="U22" s="274">
        <v>384759.77083333331</v>
      </c>
      <c r="V22" s="274">
        <v>384759.77083333331</v>
      </c>
      <c r="W22" s="274">
        <v>384759.77083333331</v>
      </c>
      <c r="X22" s="274">
        <v>384759.77083333331</v>
      </c>
      <c r="Y22" s="274">
        <v>384759.77083333331</v>
      </c>
      <c r="Z22" s="274">
        <v>384759.77083333331</v>
      </c>
      <c r="AA22" s="275">
        <f t="shared" si="2"/>
        <v>4617117.25</v>
      </c>
    </row>
    <row r="23" spans="1:27" s="238" customFormat="1" ht="12.75" x14ac:dyDescent="0.2">
      <c r="A23" s="268">
        <f t="shared" si="3"/>
        <v>14</v>
      </c>
      <c r="B23" s="276"/>
      <c r="C23" s="270" t="s">
        <v>204</v>
      </c>
      <c r="D23" s="271">
        <v>736162</v>
      </c>
      <c r="E23" s="272" t="s">
        <v>412</v>
      </c>
      <c r="F23" s="271">
        <v>9902</v>
      </c>
      <c r="G23" s="272" t="s">
        <v>498</v>
      </c>
      <c r="H23" s="260">
        <v>3200</v>
      </c>
      <c r="I23" s="273" t="s">
        <v>267</v>
      </c>
      <c r="J23" s="262">
        <v>1</v>
      </c>
      <c r="K23" s="263" t="s">
        <v>497</v>
      </c>
      <c r="L23" s="264">
        <f t="shared" si="0"/>
        <v>4617117.25</v>
      </c>
      <c r="M23" s="265">
        <v>1</v>
      </c>
      <c r="N23" s="264">
        <f t="shared" si="1"/>
        <v>4617117.25</v>
      </c>
      <c r="O23" s="274">
        <v>384759.77083333331</v>
      </c>
      <c r="P23" s="274">
        <v>384759.77083333331</v>
      </c>
      <c r="Q23" s="274">
        <v>384759.77083333331</v>
      </c>
      <c r="R23" s="274">
        <v>384759.77083333331</v>
      </c>
      <c r="S23" s="274">
        <v>384759.77083333331</v>
      </c>
      <c r="T23" s="274">
        <v>384759.77083333331</v>
      </c>
      <c r="U23" s="274">
        <v>384759.77083333331</v>
      </c>
      <c r="V23" s="274">
        <v>384759.77083333331</v>
      </c>
      <c r="W23" s="274">
        <v>384759.77083333331</v>
      </c>
      <c r="X23" s="274">
        <v>384759.77083333331</v>
      </c>
      <c r="Y23" s="274">
        <v>384759.77083333331</v>
      </c>
      <c r="Z23" s="274">
        <v>384759.77083333331</v>
      </c>
      <c r="AA23" s="275">
        <f t="shared" si="2"/>
        <v>4617117.25</v>
      </c>
    </row>
    <row r="24" spans="1:27" s="238" customFormat="1" ht="12.75" x14ac:dyDescent="0.2">
      <c r="A24" s="268">
        <f t="shared" si="3"/>
        <v>15</v>
      </c>
      <c r="B24" s="276"/>
      <c r="C24" s="270" t="s">
        <v>207</v>
      </c>
      <c r="D24" s="271">
        <v>736162</v>
      </c>
      <c r="E24" s="272" t="s">
        <v>412</v>
      </c>
      <c r="F24" s="271">
        <v>9902</v>
      </c>
      <c r="G24" s="272" t="s">
        <v>498</v>
      </c>
      <c r="H24" s="260">
        <v>9400</v>
      </c>
      <c r="I24" s="273" t="s">
        <v>145</v>
      </c>
      <c r="J24" s="262">
        <v>1</v>
      </c>
      <c r="K24" s="263" t="s">
        <v>497</v>
      </c>
      <c r="L24" s="264">
        <f t="shared" si="0"/>
        <v>1037500.0000000001</v>
      </c>
      <c r="M24" s="265">
        <v>1</v>
      </c>
      <c r="N24" s="264">
        <f t="shared" si="1"/>
        <v>1037500.0000000001</v>
      </c>
      <c r="O24" s="274">
        <v>86458.333333333328</v>
      </c>
      <c r="P24" s="274">
        <v>86458.333333333328</v>
      </c>
      <c r="Q24" s="274">
        <v>86458.333333333328</v>
      </c>
      <c r="R24" s="274">
        <v>86458.333333333328</v>
      </c>
      <c r="S24" s="274">
        <v>86458.333333333328</v>
      </c>
      <c r="T24" s="274">
        <v>86458.333333333328</v>
      </c>
      <c r="U24" s="274">
        <v>86458.333333333328</v>
      </c>
      <c r="V24" s="274">
        <v>86458.333333333328</v>
      </c>
      <c r="W24" s="274">
        <v>86458.333333333328</v>
      </c>
      <c r="X24" s="274">
        <v>86458.333333333328</v>
      </c>
      <c r="Y24" s="274">
        <v>86458.333333333328</v>
      </c>
      <c r="Z24" s="274">
        <v>86458.333333333328</v>
      </c>
      <c r="AA24" s="275">
        <f t="shared" si="2"/>
        <v>1037500.0000000001</v>
      </c>
    </row>
    <row r="25" spans="1:27" s="238" customFormat="1" ht="12.75" x14ac:dyDescent="0.2">
      <c r="A25" s="268">
        <f t="shared" si="3"/>
        <v>16</v>
      </c>
      <c r="B25" s="276"/>
      <c r="C25" s="270" t="s">
        <v>98</v>
      </c>
      <c r="D25" s="271">
        <v>736411</v>
      </c>
      <c r="E25" s="272" t="s">
        <v>413</v>
      </c>
      <c r="F25" s="271">
        <v>9902</v>
      </c>
      <c r="G25" s="272" t="s">
        <v>498</v>
      </c>
      <c r="H25" s="260">
        <v>9100</v>
      </c>
      <c r="I25" s="273" t="s">
        <v>505</v>
      </c>
      <c r="J25" s="262">
        <v>1</v>
      </c>
      <c r="K25" s="263" t="s">
        <v>497</v>
      </c>
      <c r="L25" s="264">
        <f t="shared" si="0"/>
        <v>4125000</v>
      </c>
      <c r="M25" s="265">
        <v>1</v>
      </c>
      <c r="N25" s="264">
        <f t="shared" si="1"/>
        <v>4125000</v>
      </c>
      <c r="O25" s="274">
        <v>343750</v>
      </c>
      <c r="P25" s="274">
        <v>343750</v>
      </c>
      <c r="Q25" s="274">
        <v>343750</v>
      </c>
      <c r="R25" s="274">
        <v>343750</v>
      </c>
      <c r="S25" s="274">
        <v>343750</v>
      </c>
      <c r="T25" s="274">
        <v>343750</v>
      </c>
      <c r="U25" s="274">
        <v>343750</v>
      </c>
      <c r="V25" s="274">
        <v>343750</v>
      </c>
      <c r="W25" s="274">
        <v>343750</v>
      </c>
      <c r="X25" s="274">
        <v>343750</v>
      </c>
      <c r="Y25" s="274">
        <v>343750</v>
      </c>
      <c r="Z25" s="274">
        <v>343750</v>
      </c>
      <c r="AA25" s="275">
        <f t="shared" si="2"/>
        <v>4125000</v>
      </c>
    </row>
    <row r="26" spans="1:27" s="238" customFormat="1" ht="12.75" x14ac:dyDescent="0.2">
      <c r="A26" s="268">
        <f t="shared" si="3"/>
        <v>17</v>
      </c>
      <c r="B26" s="276"/>
      <c r="C26" s="270" t="s">
        <v>209</v>
      </c>
      <c r="D26" s="271">
        <v>736411</v>
      </c>
      <c r="E26" s="272" t="s">
        <v>413</v>
      </c>
      <c r="F26" s="271">
        <v>9902</v>
      </c>
      <c r="G26" s="272" t="s">
        <v>498</v>
      </c>
      <c r="H26" s="260">
        <v>9200</v>
      </c>
      <c r="I26" s="273" t="s">
        <v>507</v>
      </c>
      <c r="J26" s="262">
        <v>1</v>
      </c>
      <c r="K26" s="263" t="s">
        <v>497</v>
      </c>
      <c r="L26" s="264">
        <f t="shared" si="0"/>
        <v>64999999.999999993</v>
      </c>
      <c r="M26" s="265">
        <v>1</v>
      </c>
      <c r="N26" s="264">
        <f t="shared" si="1"/>
        <v>64999999.999999993</v>
      </c>
      <c r="O26" s="274">
        <v>5416666.666666667</v>
      </c>
      <c r="P26" s="274">
        <v>5416666.666666667</v>
      </c>
      <c r="Q26" s="274">
        <v>5416666.666666667</v>
      </c>
      <c r="R26" s="274">
        <v>5416666.666666667</v>
      </c>
      <c r="S26" s="274">
        <v>5416666.666666667</v>
      </c>
      <c r="T26" s="274">
        <v>5416666.666666667</v>
      </c>
      <c r="U26" s="274">
        <v>5416666.666666667</v>
      </c>
      <c r="V26" s="274">
        <v>5416666.666666667</v>
      </c>
      <c r="W26" s="274">
        <v>5416666.666666667</v>
      </c>
      <c r="X26" s="274">
        <v>5416666.666666667</v>
      </c>
      <c r="Y26" s="274">
        <v>5416666.666666667</v>
      </c>
      <c r="Z26" s="274">
        <v>5416666.666666667</v>
      </c>
      <c r="AA26" s="275">
        <f t="shared" si="2"/>
        <v>64999999.999999993</v>
      </c>
    </row>
    <row r="27" spans="1:27" s="238" customFormat="1" ht="12.75" x14ac:dyDescent="0.2">
      <c r="A27" s="268">
        <f t="shared" si="3"/>
        <v>18</v>
      </c>
      <c r="B27" s="276"/>
      <c r="C27" s="270" t="s">
        <v>420</v>
      </c>
      <c r="D27" s="271">
        <v>736152</v>
      </c>
      <c r="E27" s="272" t="s">
        <v>410</v>
      </c>
      <c r="F27" s="271">
        <v>9902</v>
      </c>
      <c r="G27" s="272" t="s">
        <v>498</v>
      </c>
      <c r="H27" s="260">
        <v>3300</v>
      </c>
      <c r="I27" s="273" t="s">
        <v>270</v>
      </c>
      <c r="J27" s="262">
        <v>1</v>
      </c>
      <c r="K27" s="263" t="s">
        <v>497</v>
      </c>
      <c r="L27" s="264">
        <f t="shared" si="0"/>
        <v>55000000.000000007</v>
      </c>
      <c r="M27" s="265">
        <v>1</v>
      </c>
      <c r="N27" s="264">
        <f t="shared" si="1"/>
        <v>55000000.000000007</v>
      </c>
      <c r="O27" s="274">
        <v>4583333.333333333</v>
      </c>
      <c r="P27" s="274">
        <v>4583333.333333333</v>
      </c>
      <c r="Q27" s="274">
        <v>4583333.333333333</v>
      </c>
      <c r="R27" s="274">
        <v>4583333.333333333</v>
      </c>
      <c r="S27" s="274">
        <v>4583333.333333333</v>
      </c>
      <c r="T27" s="274">
        <v>4583333.333333333</v>
      </c>
      <c r="U27" s="274">
        <v>4583333.333333333</v>
      </c>
      <c r="V27" s="274">
        <v>4583333.333333333</v>
      </c>
      <c r="W27" s="274">
        <v>4583333.333333333</v>
      </c>
      <c r="X27" s="274">
        <v>4583333.333333333</v>
      </c>
      <c r="Y27" s="274">
        <v>4583333.333333333</v>
      </c>
      <c r="Z27" s="274">
        <v>4583333.333333333</v>
      </c>
      <c r="AA27" s="275">
        <f t="shared" si="2"/>
        <v>55000000.000000007</v>
      </c>
    </row>
    <row r="28" spans="1:27" s="238" customFormat="1" ht="12.75" x14ac:dyDescent="0.2">
      <c r="A28" s="268">
        <f t="shared" si="3"/>
        <v>19</v>
      </c>
      <c r="B28" s="276"/>
      <c r="C28" s="270" t="s">
        <v>379</v>
      </c>
      <c r="D28" s="271">
        <v>736131</v>
      </c>
      <c r="E28" s="272" t="s">
        <v>407</v>
      </c>
      <c r="F28" s="271">
        <v>9902</v>
      </c>
      <c r="G28" s="272" t="s">
        <v>498</v>
      </c>
      <c r="H28" s="260">
        <v>9500</v>
      </c>
      <c r="I28" s="273" t="s">
        <v>500</v>
      </c>
      <c r="J28" s="262">
        <v>1</v>
      </c>
      <c r="K28" s="263" t="s">
        <v>497</v>
      </c>
      <c r="L28" s="264">
        <f t="shared" si="0"/>
        <v>32830756.5</v>
      </c>
      <c r="M28" s="265">
        <v>1</v>
      </c>
      <c r="N28" s="264">
        <f t="shared" si="1"/>
        <v>32830756.5</v>
      </c>
      <c r="O28" s="274">
        <v>2735896.375</v>
      </c>
      <c r="P28" s="274">
        <v>2735896.375</v>
      </c>
      <c r="Q28" s="274">
        <v>2735896.375</v>
      </c>
      <c r="R28" s="274">
        <v>2735896.375</v>
      </c>
      <c r="S28" s="274">
        <v>2735896.375</v>
      </c>
      <c r="T28" s="274">
        <v>2735896.375</v>
      </c>
      <c r="U28" s="274">
        <v>2735896.375</v>
      </c>
      <c r="V28" s="274">
        <v>2735896.375</v>
      </c>
      <c r="W28" s="274">
        <v>2735896.375</v>
      </c>
      <c r="X28" s="274">
        <v>2735896.375</v>
      </c>
      <c r="Y28" s="274">
        <v>2735896.375</v>
      </c>
      <c r="Z28" s="274">
        <v>2735896.375</v>
      </c>
      <c r="AA28" s="275">
        <f t="shared" si="2"/>
        <v>32830756.5</v>
      </c>
    </row>
    <row r="29" spans="1:27" s="238" customFormat="1" ht="12.75" x14ac:dyDescent="0.2">
      <c r="A29" s="268">
        <f t="shared" si="3"/>
        <v>20</v>
      </c>
      <c r="B29" s="276"/>
      <c r="C29" s="270" t="s">
        <v>379</v>
      </c>
      <c r="D29" s="271">
        <v>736131</v>
      </c>
      <c r="E29" s="272" t="s">
        <v>407</v>
      </c>
      <c r="F29" s="271">
        <v>9902</v>
      </c>
      <c r="G29" s="272" t="s">
        <v>498</v>
      </c>
      <c r="H29" s="260">
        <v>9500</v>
      </c>
      <c r="I29" s="273" t="s">
        <v>500</v>
      </c>
      <c r="J29" s="262">
        <v>1</v>
      </c>
      <c r="K29" s="263" t="s">
        <v>497</v>
      </c>
      <c r="L29" s="264">
        <f t="shared" si="0"/>
        <v>32830756.5</v>
      </c>
      <c r="M29" s="265">
        <v>1</v>
      </c>
      <c r="N29" s="264">
        <f t="shared" si="1"/>
        <v>32830756.5</v>
      </c>
      <c r="O29" s="274">
        <v>2735896.375</v>
      </c>
      <c r="P29" s="274">
        <v>2735896.375</v>
      </c>
      <c r="Q29" s="274">
        <v>2735896.375</v>
      </c>
      <c r="R29" s="274">
        <v>2735896.375</v>
      </c>
      <c r="S29" s="274">
        <v>2735896.375</v>
      </c>
      <c r="T29" s="274">
        <v>2735896.375</v>
      </c>
      <c r="U29" s="274">
        <v>2735896.375</v>
      </c>
      <c r="V29" s="274">
        <v>2735896.375</v>
      </c>
      <c r="W29" s="274">
        <v>2735896.375</v>
      </c>
      <c r="X29" s="274">
        <v>2735896.375</v>
      </c>
      <c r="Y29" s="274">
        <v>2735896.375</v>
      </c>
      <c r="Z29" s="274">
        <v>2735896.375</v>
      </c>
      <c r="AA29" s="275">
        <f t="shared" si="2"/>
        <v>32830756.5</v>
      </c>
    </row>
    <row r="30" spans="1:27" s="238" customFormat="1" ht="12.75" x14ac:dyDescent="0.2">
      <c r="A30" s="268">
        <f t="shared" si="3"/>
        <v>21</v>
      </c>
      <c r="B30" s="276"/>
      <c r="C30" s="270" t="s">
        <v>470</v>
      </c>
      <c r="D30" s="271">
        <v>736162</v>
      </c>
      <c r="E30" s="272" t="s">
        <v>412</v>
      </c>
      <c r="F30" s="271">
        <v>9902</v>
      </c>
      <c r="G30" s="272" t="s">
        <v>498</v>
      </c>
      <c r="H30" s="260">
        <v>9100</v>
      </c>
      <c r="I30" s="273" t="s">
        <v>505</v>
      </c>
      <c r="J30" s="262">
        <v>1</v>
      </c>
      <c r="K30" s="263" t="s">
        <v>497</v>
      </c>
      <c r="L30" s="264">
        <f t="shared" si="0"/>
        <v>1643919</v>
      </c>
      <c r="M30" s="265">
        <v>1</v>
      </c>
      <c r="N30" s="264">
        <f t="shared" si="1"/>
        <v>1643919</v>
      </c>
      <c r="O30" s="274">
        <v>136993.25</v>
      </c>
      <c r="P30" s="274">
        <v>136993.25</v>
      </c>
      <c r="Q30" s="274">
        <v>136993.25</v>
      </c>
      <c r="R30" s="274">
        <v>136993.25</v>
      </c>
      <c r="S30" s="274">
        <v>136993.25</v>
      </c>
      <c r="T30" s="274">
        <v>136993.25</v>
      </c>
      <c r="U30" s="274">
        <v>136993.25</v>
      </c>
      <c r="V30" s="274">
        <v>136993.25</v>
      </c>
      <c r="W30" s="274">
        <v>136993.25</v>
      </c>
      <c r="X30" s="274">
        <v>136993.25</v>
      </c>
      <c r="Y30" s="274">
        <v>136993.25</v>
      </c>
      <c r="Z30" s="274">
        <v>136993.25</v>
      </c>
      <c r="AA30" s="275">
        <f t="shared" si="2"/>
        <v>1643919</v>
      </c>
    </row>
    <row r="31" spans="1:27" s="238" customFormat="1" ht="12.75" x14ac:dyDescent="0.2">
      <c r="A31" s="268">
        <f t="shared" si="3"/>
        <v>22</v>
      </c>
      <c r="B31" s="276"/>
      <c r="C31" s="270" t="s">
        <v>471</v>
      </c>
      <c r="D31" s="271">
        <v>736151</v>
      </c>
      <c r="E31" s="272" t="s">
        <v>409</v>
      </c>
      <c r="F31" s="271">
        <v>9902</v>
      </c>
      <c r="G31" s="272" t="s">
        <v>498</v>
      </c>
      <c r="H31" s="260">
        <v>9100</v>
      </c>
      <c r="I31" s="273" t="s">
        <v>505</v>
      </c>
      <c r="J31" s="262">
        <v>1</v>
      </c>
      <c r="K31" s="263" t="s">
        <v>497</v>
      </c>
      <c r="L31" s="264">
        <f t="shared" si="0"/>
        <v>8124999.9999999991</v>
      </c>
      <c r="M31" s="265">
        <v>1</v>
      </c>
      <c r="N31" s="264">
        <f t="shared" si="1"/>
        <v>8124999.9999999991</v>
      </c>
      <c r="O31" s="274">
        <v>677083.33333333337</v>
      </c>
      <c r="P31" s="274">
        <v>677083.33333333337</v>
      </c>
      <c r="Q31" s="274">
        <v>677083.33333333337</v>
      </c>
      <c r="R31" s="274">
        <v>677083.33333333337</v>
      </c>
      <c r="S31" s="274">
        <v>677083.33333333337</v>
      </c>
      <c r="T31" s="274">
        <v>677083.33333333337</v>
      </c>
      <c r="U31" s="274">
        <v>677083.33333333337</v>
      </c>
      <c r="V31" s="274">
        <v>677083.33333333337</v>
      </c>
      <c r="W31" s="274">
        <v>677083.33333333337</v>
      </c>
      <c r="X31" s="274">
        <v>677083.33333333337</v>
      </c>
      <c r="Y31" s="274">
        <v>677083.33333333337</v>
      </c>
      <c r="Z31" s="274">
        <v>677083.33333333337</v>
      </c>
      <c r="AA31" s="275">
        <f t="shared" si="2"/>
        <v>8124999.9999999991</v>
      </c>
    </row>
    <row r="32" spans="1:27" s="238" customFormat="1" ht="12.75" x14ac:dyDescent="0.2">
      <c r="A32" s="268">
        <f t="shared" si="3"/>
        <v>23</v>
      </c>
      <c r="B32" s="276"/>
      <c r="C32" s="270" t="s">
        <v>472</v>
      </c>
      <c r="D32" s="271">
        <v>736151</v>
      </c>
      <c r="E32" s="272" t="s">
        <v>409</v>
      </c>
      <c r="F32" s="271">
        <v>9902</v>
      </c>
      <c r="G32" s="272" t="s">
        <v>498</v>
      </c>
      <c r="H32" s="260">
        <v>9100</v>
      </c>
      <c r="I32" s="273" t="s">
        <v>505</v>
      </c>
      <c r="J32" s="262">
        <v>1</v>
      </c>
      <c r="K32" s="263" t="s">
        <v>497</v>
      </c>
      <c r="L32" s="264">
        <f t="shared" si="0"/>
        <v>6356628.75</v>
      </c>
      <c r="M32" s="265">
        <v>1</v>
      </c>
      <c r="N32" s="264">
        <f t="shared" si="1"/>
        <v>6356628.75</v>
      </c>
      <c r="O32" s="274">
        <v>529719.0625</v>
      </c>
      <c r="P32" s="274">
        <v>529719.0625</v>
      </c>
      <c r="Q32" s="274">
        <v>529719.0625</v>
      </c>
      <c r="R32" s="274">
        <v>529719.0625</v>
      </c>
      <c r="S32" s="274">
        <v>529719.0625</v>
      </c>
      <c r="T32" s="274">
        <v>529719.0625</v>
      </c>
      <c r="U32" s="274">
        <v>529719.0625</v>
      </c>
      <c r="V32" s="274">
        <v>529719.0625</v>
      </c>
      <c r="W32" s="274">
        <v>529719.0625</v>
      </c>
      <c r="X32" s="274">
        <v>529719.0625</v>
      </c>
      <c r="Y32" s="274">
        <v>529719.0625</v>
      </c>
      <c r="Z32" s="274">
        <v>529719.0625</v>
      </c>
      <c r="AA32" s="275">
        <f t="shared" si="2"/>
        <v>6356628.75</v>
      </c>
    </row>
    <row r="33" spans="1:27" s="238" customFormat="1" ht="12.75" x14ac:dyDescent="0.2">
      <c r="A33" s="268">
        <f t="shared" si="3"/>
        <v>24</v>
      </c>
      <c r="B33" s="276"/>
      <c r="C33" s="270" t="s">
        <v>473</v>
      </c>
      <c r="D33" s="271">
        <v>736151</v>
      </c>
      <c r="E33" s="272" t="s">
        <v>409</v>
      </c>
      <c r="F33" s="271">
        <v>9902</v>
      </c>
      <c r="G33" s="272" t="s">
        <v>498</v>
      </c>
      <c r="H33" s="260">
        <v>9100</v>
      </c>
      <c r="I33" s="273" t="s">
        <v>505</v>
      </c>
      <c r="J33" s="262">
        <v>1</v>
      </c>
      <c r="K33" s="263" t="s">
        <v>497</v>
      </c>
      <c r="L33" s="264">
        <f t="shared" si="0"/>
        <v>1005366.2500000001</v>
      </c>
      <c r="M33" s="265">
        <v>1</v>
      </c>
      <c r="N33" s="264">
        <f t="shared" si="1"/>
        <v>1005366.2500000001</v>
      </c>
      <c r="O33" s="274">
        <v>83780.520833333328</v>
      </c>
      <c r="P33" s="274">
        <v>83780.520833333328</v>
      </c>
      <c r="Q33" s="274">
        <v>83780.520833333328</v>
      </c>
      <c r="R33" s="274">
        <v>83780.520833333328</v>
      </c>
      <c r="S33" s="274">
        <v>83780.520833333328</v>
      </c>
      <c r="T33" s="274">
        <v>83780.520833333328</v>
      </c>
      <c r="U33" s="274">
        <v>83780.520833333328</v>
      </c>
      <c r="V33" s="274">
        <v>83780.520833333328</v>
      </c>
      <c r="W33" s="274">
        <v>83780.520833333328</v>
      </c>
      <c r="X33" s="274">
        <v>83780.520833333328</v>
      </c>
      <c r="Y33" s="274">
        <v>83780.520833333328</v>
      </c>
      <c r="Z33" s="274">
        <v>83780.520833333328</v>
      </c>
      <c r="AA33" s="275">
        <f t="shared" si="2"/>
        <v>1005366.2500000001</v>
      </c>
    </row>
    <row r="34" spans="1:27" s="238" customFormat="1" ht="12.75" x14ac:dyDescent="0.2">
      <c r="A34" s="268">
        <f t="shared" si="3"/>
        <v>25</v>
      </c>
      <c r="B34" s="276"/>
      <c r="C34" s="270" t="s">
        <v>474</v>
      </c>
      <c r="D34" s="271">
        <v>736151</v>
      </c>
      <c r="E34" s="272" t="s">
        <v>409</v>
      </c>
      <c r="F34" s="271">
        <v>9902</v>
      </c>
      <c r="G34" s="272" t="s">
        <v>498</v>
      </c>
      <c r="H34" s="260">
        <v>9100</v>
      </c>
      <c r="I34" s="273" t="s">
        <v>505</v>
      </c>
      <c r="J34" s="262">
        <v>1</v>
      </c>
      <c r="K34" s="263" t="s">
        <v>497</v>
      </c>
      <c r="L34" s="264">
        <f t="shared" si="0"/>
        <v>18888005</v>
      </c>
      <c r="M34" s="265">
        <v>1</v>
      </c>
      <c r="N34" s="264">
        <f t="shared" si="1"/>
        <v>18888005</v>
      </c>
      <c r="O34" s="274">
        <v>1574000.4166666667</v>
      </c>
      <c r="P34" s="274">
        <v>1574000.4166666667</v>
      </c>
      <c r="Q34" s="274">
        <v>1574000.4166666667</v>
      </c>
      <c r="R34" s="274">
        <v>1574000.4166666667</v>
      </c>
      <c r="S34" s="274">
        <v>1574000.4166666667</v>
      </c>
      <c r="T34" s="274">
        <v>1574000.4166666667</v>
      </c>
      <c r="U34" s="274">
        <v>1574000.4166666667</v>
      </c>
      <c r="V34" s="274">
        <v>1574000.4166666667</v>
      </c>
      <c r="W34" s="274">
        <v>1574000.4166666667</v>
      </c>
      <c r="X34" s="274">
        <v>1574000.4166666667</v>
      </c>
      <c r="Y34" s="274">
        <v>1574000.4166666667</v>
      </c>
      <c r="Z34" s="274">
        <v>1574000.4166666667</v>
      </c>
      <c r="AA34" s="275">
        <f t="shared" si="2"/>
        <v>18888005</v>
      </c>
    </row>
    <row r="35" spans="1:27" s="238" customFormat="1" ht="12.75" x14ac:dyDescent="0.2">
      <c r="A35" s="268">
        <f t="shared" si="3"/>
        <v>26</v>
      </c>
      <c r="B35" s="276"/>
      <c r="C35" s="270" t="s">
        <v>475</v>
      </c>
      <c r="D35" s="271">
        <v>736151</v>
      </c>
      <c r="E35" s="272" t="s">
        <v>409</v>
      </c>
      <c r="F35" s="271">
        <v>9902</v>
      </c>
      <c r="G35" s="272" t="s">
        <v>498</v>
      </c>
      <c r="H35" s="260">
        <v>9100</v>
      </c>
      <c r="I35" s="273" t="s">
        <v>505</v>
      </c>
      <c r="J35" s="262">
        <v>1</v>
      </c>
      <c r="K35" s="263" t="s">
        <v>497</v>
      </c>
      <c r="L35" s="264">
        <f t="shared" si="0"/>
        <v>382500</v>
      </c>
      <c r="M35" s="265">
        <v>1</v>
      </c>
      <c r="N35" s="264">
        <f t="shared" si="1"/>
        <v>382500</v>
      </c>
      <c r="O35" s="274">
        <v>31875</v>
      </c>
      <c r="P35" s="274">
        <v>31875</v>
      </c>
      <c r="Q35" s="274">
        <v>31875</v>
      </c>
      <c r="R35" s="274">
        <v>31875</v>
      </c>
      <c r="S35" s="274">
        <v>31875</v>
      </c>
      <c r="T35" s="274">
        <v>31875</v>
      </c>
      <c r="U35" s="274">
        <v>31875</v>
      </c>
      <c r="V35" s="274">
        <v>31875</v>
      </c>
      <c r="W35" s="274">
        <v>31875</v>
      </c>
      <c r="X35" s="274">
        <v>31875</v>
      </c>
      <c r="Y35" s="274">
        <v>31875</v>
      </c>
      <c r="Z35" s="274">
        <v>31875</v>
      </c>
      <c r="AA35" s="275">
        <f t="shared" si="2"/>
        <v>382500</v>
      </c>
    </row>
    <row r="36" spans="1:27" s="238" customFormat="1" ht="12.75" x14ac:dyDescent="0.2">
      <c r="A36" s="268">
        <f t="shared" si="3"/>
        <v>27</v>
      </c>
      <c r="B36" s="276"/>
      <c r="C36" s="270" t="s">
        <v>476</v>
      </c>
      <c r="D36" s="271">
        <v>736411</v>
      </c>
      <c r="E36" s="272" t="s">
        <v>413</v>
      </c>
      <c r="F36" s="271">
        <v>9902</v>
      </c>
      <c r="G36" s="272" t="s">
        <v>498</v>
      </c>
      <c r="H36" s="260">
        <v>9100</v>
      </c>
      <c r="I36" s="273" t="s">
        <v>505</v>
      </c>
      <c r="J36" s="262">
        <v>1</v>
      </c>
      <c r="K36" s="263" t="s">
        <v>497</v>
      </c>
      <c r="L36" s="264">
        <f t="shared" si="0"/>
        <v>2078000.0000000002</v>
      </c>
      <c r="M36" s="265">
        <v>1</v>
      </c>
      <c r="N36" s="264">
        <f t="shared" si="1"/>
        <v>2078000.0000000002</v>
      </c>
      <c r="O36" s="274">
        <v>173166.66666666666</v>
      </c>
      <c r="P36" s="274">
        <v>173166.66666666666</v>
      </c>
      <c r="Q36" s="274">
        <v>173166.66666666666</v>
      </c>
      <c r="R36" s="274">
        <v>173166.66666666666</v>
      </c>
      <c r="S36" s="274">
        <v>173166.66666666666</v>
      </c>
      <c r="T36" s="274">
        <v>173166.66666666666</v>
      </c>
      <c r="U36" s="274">
        <v>173166.66666666666</v>
      </c>
      <c r="V36" s="274">
        <v>173166.66666666666</v>
      </c>
      <c r="W36" s="274">
        <v>173166.66666666666</v>
      </c>
      <c r="X36" s="274">
        <v>173166.66666666666</v>
      </c>
      <c r="Y36" s="274">
        <v>173166.66666666666</v>
      </c>
      <c r="Z36" s="274">
        <v>173166.66666666666</v>
      </c>
      <c r="AA36" s="275">
        <f t="shared" si="2"/>
        <v>2078000.0000000002</v>
      </c>
    </row>
    <row r="37" spans="1:27" s="238" customFormat="1" ht="12.75" x14ac:dyDescent="0.2">
      <c r="A37" s="268">
        <f t="shared" si="3"/>
        <v>28</v>
      </c>
      <c r="B37" s="276"/>
      <c r="C37" s="270" t="s">
        <v>476</v>
      </c>
      <c r="D37" s="271">
        <v>736411</v>
      </c>
      <c r="E37" s="272" t="s">
        <v>413</v>
      </c>
      <c r="F37" s="271">
        <v>9902</v>
      </c>
      <c r="G37" s="272" t="s">
        <v>498</v>
      </c>
      <c r="H37" s="260">
        <v>9100</v>
      </c>
      <c r="I37" s="273" t="s">
        <v>505</v>
      </c>
      <c r="J37" s="262">
        <v>1</v>
      </c>
      <c r="K37" s="263" t="s">
        <v>497</v>
      </c>
      <c r="L37" s="264">
        <f t="shared" si="0"/>
        <v>2078000.0000000002</v>
      </c>
      <c r="M37" s="265">
        <v>1</v>
      </c>
      <c r="N37" s="264">
        <f t="shared" si="1"/>
        <v>2078000.0000000002</v>
      </c>
      <c r="O37" s="274">
        <v>173166.66666666666</v>
      </c>
      <c r="P37" s="274">
        <v>173166.66666666666</v>
      </c>
      <c r="Q37" s="274">
        <v>173166.66666666666</v>
      </c>
      <c r="R37" s="274">
        <v>173166.66666666666</v>
      </c>
      <c r="S37" s="274">
        <v>173166.66666666666</v>
      </c>
      <c r="T37" s="274">
        <v>173166.66666666666</v>
      </c>
      <c r="U37" s="274">
        <v>173166.66666666666</v>
      </c>
      <c r="V37" s="274">
        <v>173166.66666666666</v>
      </c>
      <c r="W37" s="274">
        <v>173166.66666666666</v>
      </c>
      <c r="X37" s="274">
        <v>173166.66666666666</v>
      </c>
      <c r="Y37" s="274">
        <v>173166.66666666666</v>
      </c>
      <c r="Z37" s="274">
        <v>173166.66666666666</v>
      </c>
      <c r="AA37" s="275">
        <f t="shared" si="2"/>
        <v>2078000.0000000002</v>
      </c>
    </row>
    <row r="38" spans="1:27" s="238" customFormat="1" ht="12.75" x14ac:dyDescent="0.2">
      <c r="A38" s="268">
        <f t="shared" si="3"/>
        <v>29</v>
      </c>
      <c r="B38" s="276"/>
      <c r="C38" s="270" t="s">
        <v>476</v>
      </c>
      <c r="D38" s="271">
        <v>736411</v>
      </c>
      <c r="E38" s="272" t="s">
        <v>413</v>
      </c>
      <c r="F38" s="271">
        <v>9902</v>
      </c>
      <c r="G38" s="272" t="s">
        <v>498</v>
      </c>
      <c r="H38" s="260">
        <v>9100</v>
      </c>
      <c r="I38" s="273" t="s">
        <v>505</v>
      </c>
      <c r="J38" s="262">
        <v>1</v>
      </c>
      <c r="K38" s="263" t="s">
        <v>497</v>
      </c>
      <c r="L38" s="264">
        <f t="shared" si="0"/>
        <v>2078000.0000000002</v>
      </c>
      <c r="M38" s="265">
        <v>1</v>
      </c>
      <c r="N38" s="264">
        <f t="shared" si="1"/>
        <v>2078000.0000000002</v>
      </c>
      <c r="O38" s="274">
        <v>173166.66666666666</v>
      </c>
      <c r="P38" s="274">
        <v>173166.66666666666</v>
      </c>
      <c r="Q38" s="274">
        <v>173166.66666666666</v>
      </c>
      <c r="R38" s="274">
        <v>173166.66666666666</v>
      </c>
      <c r="S38" s="274">
        <v>173166.66666666666</v>
      </c>
      <c r="T38" s="274">
        <v>173166.66666666666</v>
      </c>
      <c r="U38" s="274">
        <v>173166.66666666666</v>
      </c>
      <c r="V38" s="274">
        <v>173166.66666666666</v>
      </c>
      <c r="W38" s="274">
        <v>173166.66666666666</v>
      </c>
      <c r="X38" s="274">
        <v>173166.66666666666</v>
      </c>
      <c r="Y38" s="274">
        <v>173166.66666666666</v>
      </c>
      <c r="Z38" s="274">
        <v>173166.66666666666</v>
      </c>
      <c r="AA38" s="275">
        <f t="shared" si="2"/>
        <v>2078000.0000000002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H22" sqref="H22:I22"/>
    </sheetView>
  </sheetViews>
  <sheetFormatPr defaultRowHeight="15" x14ac:dyDescent="0.25"/>
  <cols>
    <col min="2" max="3" width="10" bestFit="1" customWidth="1"/>
    <col min="5" max="5" width="23" bestFit="1" customWidth="1"/>
    <col min="6" max="6" width="17.85546875" bestFit="1" customWidth="1"/>
    <col min="9" max="9" width="23" bestFit="1" customWidth="1"/>
    <col min="11" max="11" width="25.85546875" bestFit="1" customWidth="1"/>
  </cols>
  <sheetData>
    <row r="1" spans="1:13" x14ac:dyDescent="0.25">
      <c r="A1" t="s">
        <v>148</v>
      </c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135</v>
      </c>
      <c r="J1" t="s">
        <v>136</v>
      </c>
      <c r="K1" t="s">
        <v>117</v>
      </c>
      <c r="L1" t="s">
        <v>137</v>
      </c>
      <c r="M1" t="s">
        <v>60</v>
      </c>
    </row>
    <row r="3" spans="1:13" x14ac:dyDescent="0.25">
      <c r="A3">
        <v>1200</v>
      </c>
      <c r="B3" s="153" t="s">
        <v>116</v>
      </c>
      <c r="C3" t="s">
        <v>117</v>
      </c>
      <c r="D3">
        <v>736112</v>
      </c>
      <c r="E3" s="153" t="s">
        <v>118</v>
      </c>
      <c r="F3" s="153" t="s">
        <v>103</v>
      </c>
    </row>
    <row r="4" spans="1:13" x14ac:dyDescent="0.25">
      <c r="A4">
        <v>2100</v>
      </c>
      <c r="B4" s="153" t="s">
        <v>119</v>
      </c>
      <c r="C4" t="s">
        <v>117</v>
      </c>
      <c r="D4">
        <v>736121</v>
      </c>
      <c r="E4" s="153" t="s">
        <v>120</v>
      </c>
      <c r="F4" s="153" t="s">
        <v>103</v>
      </c>
    </row>
    <row r="5" spans="1:13" x14ac:dyDescent="0.25">
      <c r="A5">
        <v>2110</v>
      </c>
      <c r="B5" s="153" t="s">
        <v>121</v>
      </c>
      <c r="C5" s="153" t="s">
        <v>148</v>
      </c>
      <c r="D5">
        <v>736131</v>
      </c>
      <c r="E5" s="153" t="s">
        <v>122</v>
      </c>
      <c r="F5" s="153" t="s">
        <v>122</v>
      </c>
    </row>
    <row r="6" spans="1:13" x14ac:dyDescent="0.25">
      <c r="A6">
        <v>2120</v>
      </c>
      <c r="B6" s="153" t="s">
        <v>147</v>
      </c>
      <c r="C6" t="s">
        <v>150</v>
      </c>
      <c r="D6">
        <v>736141</v>
      </c>
      <c r="E6" s="153" t="s">
        <v>123</v>
      </c>
      <c r="F6" s="153" t="s">
        <v>124</v>
      </c>
    </row>
    <row r="7" spans="1:13" x14ac:dyDescent="0.25">
      <c r="A7">
        <v>2135</v>
      </c>
      <c r="B7" s="153" t="s">
        <v>96</v>
      </c>
      <c r="C7" t="s">
        <v>151</v>
      </c>
      <c r="D7">
        <v>736151</v>
      </c>
      <c r="E7" s="153" t="s">
        <v>125</v>
      </c>
      <c r="F7" s="153" t="s">
        <v>126</v>
      </c>
    </row>
    <row r="8" spans="1:13" x14ac:dyDescent="0.25">
      <c r="A8">
        <v>2140</v>
      </c>
      <c r="B8" s="153" t="s">
        <v>146</v>
      </c>
      <c r="C8" t="s">
        <v>149</v>
      </c>
      <c r="E8" s="153"/>
      <c r="F8" s="153"/>
    </row>
    <row r="9" spans="1:13" x14ac:dyDescent="0.25">
      <c r="A9">
        <v>2200</v>
      </c>
      <c r="B9" s="153" t="s">
        <v>127</v>
      </c>
      <c r="C9" t="s">
        <v>117</v>
      </c>
      <c r="D9">
        <v>736152</v>
      </c>
      <c r="E9" s="153" t="s">
        <v>128</v>
      </c>
      <c r="F9" s="153" t="s">
        <v>129</v>
      </c>
    </row>
    <row r="10" spans="1:13" x14ac:dyDescent="0.25">
      <c r="A10">
        <v>2210</v>
      </c>
      <c r="B10" s="153" t="s">
        <v>130</v>
      </c>
      <c r="C10" t="s">
        <v>152</v>
      </c>
      <c r="D10">
        <v>736161</v>
      </c>
      <c r="E10" s="153" t="s">
        <v>131</v>
      </c>
      <c r="F10" s="153" t="s">
        <v>132</v>
      </c>
    </row>
    <row r="11" spans="1:13" x14ac:dyDescent="0.25">
      <c r="A11">
        <v>2220</v>
      </c>
      <c r="B11" s="153" t="s">
        <v>130</v>
      </c>
      <c r="C11" t="s">
        <v>152</v>
      </c>
      <c r="D11">
        <v>736162</v>
      </c>
      <c r="E11" s="153" t="s">
        <v>133</v>
      </c>
      <c r="F11" s="153" t="s">
        <v>132</v>
      </c>
    </row>
    <row r="12" spans="1:13" x14ac:dyDescent="0.25">
      <c r="A12">
        <v>2230</v>
      </c>
      <c r="B12" s="153" t="s">
        <v>130</v>
      </c>
      <c r="C12" t="s">
        <v>152</v>
      </c>
      <c r="D12">
        <v>736411</v>
      </c>
      <c r="E12" s="153" t="s">
        <v>134</v>
      </c>
      <c r="F12" s="153" t="s">
        <v>132</v>
      </c>
    </row>
    <row r="13" spans="1:13" x14ac:dyDescent="0.25">
      <c r="A13">
        <v>2240</v>
      </c>
      <c r="B13" s="153" t="s">
        <v>130</v>
      </c>
      <c r="C13" t="s">
        <v>152</v>
      </c>
    </row>
    <row r="14" spans="1:13" x14ac:dyDescent="0.25">
      <c r="A14">
        <v>2250</v>
      </c>
      <c r="B14" s="153" t="s">
        <v>135</v>
      </c>
      <c r="C14" t="s">
        <v>155</v>
      </c>
    </row>
    <row r="15" spans="1:13" x14ac:dyDescent="0.25">
      <c r="A15">
        <v>2260</v>
      </c>
      <c r="B15" s="153" t="s">
        <v>135</v>
      </c>
      <c r="C15" t="s">
        <v>155</v>
      </c>
    </row>
    <row r="16" spans="1:13" x14ac:dyDescent="0.25">
      <c r="A16">
        <v>2280</v>
      </c>
      <c r="B16" s="153" t="s">
        <v>136</v>
      </c>
      <c r="C16" s="153" t="s">
        <v>136</v>
      </c>
    </row>
    <row r="17" spans="1:12" x14ac:dyDescent="0.25">
      <c r="A17">
        <v>2300</v>
      </c>
      <c r="B17" s="153" t="s">
        <v>102</v>
      </c>
      <c r="C17" t="s">
        <v>117</v>
      </c>
      <c r="H17">
        <v>121112</v>
      </c>
      <c r="I17" t="s">
        <v>118</v>
      </c>
      <c r="J17">
        <v>736112</v>
      </c>
      <c r="K17" s="151" t="s">
        <v>405</v>
      </c>
      <c r="L17">
        <v>20</v>
      </c>
    </row>
    <row r="18" spans="1:12" x14ac:dyDescent="0.25">
      <c r="A18">
        <v>3100</v>
      </c>
      <c r="B18" s="153" t="s">
        <v>137</v>
      </c>
      <c r="C18" t="s">
        <v>137</v>
      </c>
      <c r="H18">
        <v>121121</v>
      </c>
      <c r="I18" t="s">
        <v>120</v>
      </c>
      <c r="J18">
        <v>736121</v>
      </c>
      <c r="K18" s="151" t="s">
        <v>406</v>
      </c>
      <c r="L18">
        <v>20</v>
      </c>
    </row>
    <row r="19" spans="1:12" x14ac:dyDescent="0.25">
      <c r="A19">
        <v>3200</v>
      </c>
      <c r="B19" s="153" t="s">
        <v>138</v>
      </c>
      <c r="C19" t="s">
        <v>117</v>
      </c>
      <c r="H19">
        <v>121131</v>
      </c>
      <c r="I19" t="s">
        <v>122</v>
      </c>
      <c r="J19">
        <v>736131</v>
      </c>
      <c r="K19" s="151" t="s">
        <v>407</v>
      </c>
      <c r="L19">
        <v>8</v>
      </c>
    </row>
    <row r="20" spans="1:12" x14ac:dyDescent="0.25">
      <c r="A20">
        <v>3300</v>
      </c>
      <c r="B20" s="153" t="s">
        <v>139</v>
      </c>
      <c r="C20" t="s">
        <v>117</v>
      </c>
      <c r="H20">
        <v>121141</v>
      </c>
      <c r="I20" t="s">
        <v>123</v>
      </c>
      <c r="J20">
        <v>736141</v>
      </c>
      <c r="K20" s="151" t="s">
        <v>408</v>
      </c>
      <c r="L20">
        <v>16</v>
      </c>
    </row>
    <row r="21" spans="1:12" x14ac:dyDescent="0.25">
      <c r="A21">
        <v>4100</v>
      </c>
      <c r="B21" s="153" t="s">
        <v>140</v>
      </c>
      <c r="C21" t="s">
        <v>117</v>
      </c>
      <c r="H21">
        <v>121151</v>
      </c>
      <c r="I21" t="s">
        <v>125</v>
      </c>
      <c r="J21">
        <v>736151</v>
      </c>
      <c r="K21" s="151" t="s">
        <v>409</v>
      </c>
      <c r="L21">
        <v>8</v>
      </c>
    </row>
    <row r="22" spans="1:12" x14ac:dyDescent="0.25">
      <c r="A22">
        <v>5100</v>
      </c>
      <c r="B22" s="153" t="s">
        <v>141</v>
      </c>
      <c r="C22" t="s">
        <v>117</v>
      </c>
      <c r="H22">
        <v>121152</v>
      </c>
      <c r="I22" t="s">
        <v>128</v>
      </c>
      <c r="J22">
        <v>736152</v>
      </c>
      <c r="K22" s="151" t="s">
        <v>410</v>
      </c>
      <c r="L22">
        <v>4</v>
      </c>
    </row>
    <row r="23" spans="1:12" x14ac:dyDescent="0.25">
      <c r="A23">
        <v>5220</v>
      </c>
      <c r="B23" s="153" t="s">
        <v>142</v>
      </c>
      <c r="C23" t="s">
        <v>117</v>
      </c>
      <c r="H23">
        <v>121161</v>
      </c>
      <c r="I23" t="s">
        <v>131</v>
      </c>
      <c r="J23">
        <v>736161</v>
      </c>
      <c r="K23" s="151" t="s">
        <v>411</v>
      </c>
      <c r="L23">
        <v>4</v>
      </c>
    </row>
    <row r="24" spans="1:12" x14ac:dyDescent="0.25">
      <c r="A24">
        <v>9100</v>
      </c>
      <c r="B24" s="153" t="s">
        <v>143</v>
      </c>
      <c r="C24" t="s">
        <v>117</v>
      </c>
      <c r="H24">
        <v>121162</v>
      </c>
      <c r="I24" t="s">
        <v>133</v>
      </c>
      <c r="J24">
        <v>736162</v>
      </c>
      <c r="K24" s="151" t="s">
        <v>412</v>
      </c>
      <c r="L24">
        <v>4</v>
      </c>
    </row>
    <row r="25" spans="1:12" x14ac:dyDescent="0.25">
      <c r="A25">
        <v>9200</v>
      </c>
      <c r="B25" s="153" t="s">
        <v>144</v>
      </c>
      <c r="C25" t="s">
        <v>117</v>
      </c>
      <c r="H25">
        <v>121911</v>
      </c>
      <c r="I25" t="s">
        <v>134</v>
      </c>
      <c r="J25">
        <v>736411</v>
      </c>
      <c r="K25" s="151" t="s">
        <v>413</v>
      </c>
      <c r="L25">
        <v>4</v>
      </c>
    </row>
    <row r="26" spans="1:12" x14ac:dyDescent="0.25">
      <c r="A26">
        <v>9400</v>
      </c>
      <c r="B26" s="153" t="s">
        <v>145</v>
      </c>
      <c r="C26" t="s">
        <v>117</v>
      </c>
    </row>
    <row r="27" spans="1:12" x14ac:dyDescent="0.25">
      <c r="A27">
        <v>9500</v>
      </c>
      <c r="B27" s="153" t="s">
        <v>101</v>
      </c>
      <c r="C27" t="s">
        <v>117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workbookViewId="0">
      <selection activeCell="A2" sqref="A2"/>
    </sheetView>
  </sheetViews>
  <sheetFormatPr defaultRowHeight="14.25" x14ac:dyDescent="0.25"/>
  <cols>
    <col min="1" max="1" width="11.5703125" style="144" customWidth="1"/>
    <col min="2" max="2" width="23.85546875" style="112" bestFit="1" customWidth="1"/>
    <col min="3" max="3" width="6.85546875" style="116" bestFit="1" customWidth="1"/>
    <col min="4" max="4" width="6.140625" style="145" customWidth="1"/>
    <col min="5" max="5" width="34.5703125" style="143" customWidth="1"/>
    <col min="6" max="6" width="19.42578125" style="38" bestFit="1" customWidth="1"/>
    <col min="7" max="7" width="18.7109375" style="38" bestFit="1" customWidth="1"/>
    <col min="8" max="8" width="14.5703125" style="38" bestFit="1" customWidth="1"/>
    <col min="9" max="9" width="31.140625" style="143" bestFit="1" customWidth="1"/>
    <col min="10" max="10" width="27" style="146" bestFit="1" customWidth="1"/>
    <col min="11" max="11" width="15.85546875" style="112" bestFit="1" customWidth="1"/>
    <col min="12" max="16384" width="9.140625" style="112"/>
  </cols>
  <sheetData>
    <row r="1" spans="1:22" s="109" customFormat="1" ht="17.100000000000001" customHeight="1" x14ac:dyDescent="0.25">
      <c r="A1" s="118" t="s">
        <v>5</v>
      </c>
      <c r="C1" s="110"/>
      <c r="D1" s="119"/>
      <c r="E1" s="120"/>
      <c r="F1" s="21"/>
      <c r="G1" s="21"/>
      <c r="H1" s="38"/>
      <c r="I1" s="120"/>
      <c r="J1" s="146"/>
    </row>
    <row r="2" spans="1:22" s="109" customFormat="1" ht="17.100000000000001" customHeight="1" x14ac:dyDescent="0.25">
      <c r="A2" s="118" t="s">
        <v>97</v>
      </c>
      <c r="C2" s="110"/>
      <c r="D2" s="119"/>
      <c r="E2" s="120"/>
      <c r="F2" s="21"/>
      <c r="G2" s="21"/>
      <c r="H2" s="38"/>
      <c r="I2" s="120"/>
      <c r="J2" s="146"/>
    </row>
    <row r="3" spans="1:22" s="109" customFormat="1" ht="17.100000000000001" customHeight="1" x14ac:dyDescent="0.25">
      <c r="A3" s="121" t="s">
        <v>7</v>
      </c>
      <c r="B3" s="113">
        <v>45443</v>
      </c>
      <c r="C3" s="110"/>
      <c r="D3" s="119"/>
      <c r="E3" s="120"/>
      <c r="F3" s="21"/>
      <c r="G3" s="21"/>
      <c r="H3" s="38"/>
      <c r="I3" s="120"/>
      <c r="J3" s="146"/>
    </row>
    <row r="4" spans="1:22" s="109" customFormat="1" ht="17.100000000000001" customHeight="1" x14ac:dyDescent="0.25">
      <c r="A4" s="121"/>
      <c r="B4" s="114"/>
      <c r="C4" s="110"/>
      <c r="D4" s="119"/>
      <c r="E4" s="120"/>
      <c r="F4" s="21"/>
      <c r="G4" s="21"/>
      <c r="H4" s="38"/>
      <c r="I4" s="120"/>
      <c r="J4" s="146"/>
    </row>
    <row r="5" spans="1:22" s="109" customFormat="1" ht="17.100000000000001" customHeight="1" x14ac:dyDescent="0.25">
      <c r="A5" s="118" t="s">
        <v>8</v>
      </c>
      <c r="B5" s="109" t="s">
        <v>9</v>
      </c>
      <c r="C5" s="110" t="s">
        <v>26</v>
      </c>
      <c r="D5" s="119"/>
      <c r="E5" s="120" t="s">
        <v>1</v>
      </c>
      <c r="F5" s="41" t="s">
        <v>11</v>
      </c>
      <c r="G5" s="41" t="s">
        <v>12</v>
      </c>
      <c r="H5" s="38"/>
      <c r="I5" s="120"/>
      <c r="J5" s="111"/>
    </row>
    <row r="6" spans="1:22" s="109" customFormat="1" ht="17.100000000000001" customHeight="1" x14ac:dyDescent="0.25">
      <c r="A6" s="118" t="s">
        <v>17</v>
      </c>
      <c r="B6" s="109" t="s">
        <v>18</v>
      </c>
      <c r="C6" s="110" t="s">
        <v>19</v>
      </c>
      <c r="D6" s="119"/>
      <c r="E6" s="120" t="s">
        <v>18</v>
      </c>
      <c r="F6" s="41" t="s">
        <v>18</v>
      </c>
      <c r="G6" s="41" t="s">
        <v>20</v>
      </c>
      <c r="H6" s="38"/>
      <c r="I6" s="120"/>
      <c r="J6" s="146"/>
    </row>
    <row r="7" spans="1:22" s="55" customFormat="1" ht="17.100000000000001" customHeight="1" x14ac:dyDescent="0.25">
      <c r="A7" s="134" t="s">
        <v>98</v>
      </c>
      <c r="B7" s="56"/>
      <c r="C7" s="147"/>
      <c r="D7" s="56"/>
      <c r="E7" s="148"/>
      <c r="F7" s="23"/>
      <c r="G7" s="23"/>
      <c r="H7" s="23"/>
      <c r="I7" s="103"/>
      <c r="J7" s="102"/>
    </row>
    <row r="8" spans="1:22" s="15" customFormat="1" ht="17.100000000000001" customHeight="1" x14ac:dyDescent="0.25">
      <c r="A8" s="19">
        <v>43635</v>
      </c>
      <c r="B8" s="15" t="s">
        <v>99</v>
      </c>
      <c r="C8" s="16" t="s">
        <v>23</v>
      </c>
      <c r="D8" s="15" t="s">
        <v>22</v>
      </c>
      <c r="E8" s="15" t="s">
        <v>98</v>
      </c>
      <c r="F8" s="92">
        <v>16500000</v>
      </c>
      <c r="G8" s="92">
        <v>0</v>
      </c>
      <c r="H8" s="92"/>
      <c r="I8" s="103"/>
      <c r="J8" s="102"/>
    </row>
    <row r="9" spans="1:22" s="15" customFormat="1" ht="17.100000000000001" customHeight="1" x14ac:dyDescent="0.25">
      <c r="A9" s="19"/>
      <c r="C9" s="16"/>
      <c r="F9" s="20">
        <f>+SUM(F8)</f>
        <v>16500000</v>
      </c>
      <c r="G9" s="20">
        <f>+SUM(G8)</f>
        <v>0</v>
      </c>
      <c r="H9" s="23">
        <f>F9-G9</f>
        <v>16500000</v>
      </c>
      <c r="I9" s="149" t="s">
        <v>100</v>
      </c>
      <c r="J9" s="102"/>
    </row>
    <row r="10" spans="1:22" s="15" customFormat="1" ht="17.100000000000001" customHeight="1" x14ac:dyDescent="0.25">
      <c r="A10" s="24" t="s">
        <v>209</v>
      </c>
      <c r="C10" s="16"/>
      <c r="F10" s="65"/>
      <c r="G10" s="65"/>
      <c r="H10" s="6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</row>
    <row r="11" spans="1:22" s="15" customFormat="1" ht="17.100000000000001" customHeight="1" x14ac:dyDescent="0.25">
      <c r="A11" s="25">
        <v>45245</v>
      </c>
      <c r="B11" s="26" t="s">
        <v>210</v>
      </c>
      <c r="C11" s="26" t="s">
        <v>23</v>
      </c>
      <c r="D11" s="26" t="s">
        <v>22</v>
      </c>
      <c r="E11" s="26" t="s">
        <v>211</v>
      </c>
      <c r="F11" s="27">
        <v>32400000</v>
      </c>
      <c r="G11" s="27">
        <v>0</v>
      </c>
      <c r="H11" s="2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</row>
    <row r="12" spans="1:22" s="15" customFormat="1" ht="17.100000000000001" customHeight="1" x14ac:dyDescent="0.25">
      <c r="A12" s="25">
        <v>45245</v>
      </c>
      <c r="B12" s="26" t="s">
        <v>212</v>
      </c>
      <c r="C12" s="26" t="s">
        <v>23</v>
      </c>
      <c r="D12" s="26" t="s">
        <v>22</v>
      </c>
      <c r="E12" s="26" t="s">
        <v>209</v>
      </c>
      <c r="F12" s="27">
        <v>85600000</v>
      </c>
      <c r="G12" s="27">
        <v>0</v>
      </c>
      <c r="H12" s="2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</row>
    <row r="13" spans="1:22" s="15" customFormat="1" ht="17.100000000000001" customHeight="1" x14ac:dyDescent="0.25">
      <c r="A13" s="25">
        <v>45245</v>
      </c>
      <c r="B13" s="26" t="s">
        <v>213</v>
      </c>
      <c r="C13" s="26" t="s">
        <v>23</v>
      </c>
      <c r="D13" s="26" t="s">
        <v>22</v>
      </c>
      <c r="E13" s="26" t="s">
        <v>214</v>
      </c>
      <c r="F13" s="27">
        <v>25200000</v>
      </c>
      <c r="G13" s="27">
        <v>0</v>
      </c>
      <c r="H13" s="2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</row>
    <row r="14" spans="1:22" s="15" customFormat="1" ht="17.100000000000001" customHeight="1" x14ac:dyDescent="0.25">
      <c r="A14" s="25">
        <v>45245</v>
      </c>
      <c r="B14" s="26" t="s">
        <v>215</v>
      </c>
      <c r="C14" s="26" t="s">
        <v>23</v>
      </c>
      <c r="D14" s="26" t="s">
        <v>22</v>
      </c>
      <c r="E14" s="26" t="s">
        <v>216</v>
      </c>
      <c r="F14" s="27">
        <v>36000000</v>
      </c>
      <c r="G14" s="27">
        <v>0</v>
      </c>
      <c r="H14" s="2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</row>
    <row r="15" spans="1:22" s="15" customFormat="1" ht="17.100000000000001" customHeight="1" x14ac:dyDescent="0.25">
      <c r="A15" s="25">
        <v>45245</v>
      </c>
      <c r="B15" s="26" t="s">
        <v>217</v>
      </c>
      <c r="C15" s="26" t="s">
        <v>23</v>
      </c>
      <c r="D15" s="26" t="s">
        <v>22</v>
      </c>
      <c r="E15" s="26" t="s">
        <v>218</v>
      </c>
      <c r="F15" s="27">
        <v>28800000</v>
      </c>
      <c r="G15" s="27">
        <v>0</v>
      </c>
      <c r="H15" s="2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</row>
    <row r="16" spans="1:22" s="15" customFormat="1" ht="17.100000000000001" customHeight="1" x14ac:dyDescent="0.25">
      <c r="A16" s="19"/>
      <c r="C16" s="16"/>
      <c r="F16" s="20">
        <f>SUM(F11:F15)</f>
        <v>208000000</v>
      </c>
      <c r="G16" s="20">
        <f>SUM(G11:G15)</f>
        <v>0</v>
      </c>
      <c r="H16" s="23">
        <f>F16-G16</f>
        <v>208000000</v>
      </c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</row>
    <row r="17" spans="1:22" s="15" customFormat="1" ht="17.100000000000001" customHeight="1" x14ac:dyDescent="0.25">
      <c r="A17" s="25"/>
      <c r="B17" s="26"/>
      <c r="C17" s="26"/>
      <c r="D17" s="26"/>
      <c r="E17" s="26"/>
      <c r="F17" s="27"/>
      <c r="G17" s="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</row>
    <row r="18" spans="1:22" s="15" customFormat="1" ht="17.100000000000001" customHeight="1" x14ac:dyDescent="0.25">
      <c r="A18" s="19"/>
      <c r="C18" s="16"/>
      <c r="E18" s="15" t="s">
        <v>186</v>
      </c>
      <c r="F18" s="65"/>
      <c r="G18" s="65"/>
      <c r="H18" s="65">
        <v>5</v>
      </c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</row>
    <row r="19" spans="1:22" s="15" customFormat="1" ht="17.100000000000001" customHeight="1" x14ac:dyDescent="0.25">
      <c r="A19" s="19"/>
      <c r="C19" s="16"/>
      <c r="F19" s="65"/>
      <c r="G19" s="65"/>
      <c r="H19" s="6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</row>
    <row r="20" spans="1:22" s="109" customFormat="1" ht="17.100000000000001" customHeight="1" x14ac:dyDescent="0.25">
      <c r="A20" s="133"/>
      <c r="B20" s="134"/>
      <c r="C20" s="135"/>
      <c r="D20" s="136"/>
      <c r="E20" s="125" t="s">
        <v>24</v>
      </c>
      <c r="F20" s="20"/>
      <c r="G20" s="20"/>
      <c r="H20" s="20">
        <f>SUM(H7:H18)</f>
        <v>224500005</v>
      </c>
      <c r="I20" s="103"/>
      <c r="J20" s="102"/>
    </row>
    <row r="21" spans="1:22" s="109" customFormat="1" ht="17.100000000000001" customHeight="1" x14ac:dyDescent="0.25">
      <c r="A21" s="133"/>
      <c r="B21" s="134"/>
      <c r="C21" s="135"/>
      <c r="D21" s="136"/>
      <c r="E21" s="125" t="s">
        <v>25</v>
      </c>
      <c r="F21" s="20"/>
      <c r="G21" s="20"/>
      <c r="H21" s="20">
        <v>224500005</v>
      </c>
      <c r="I21" s="150"/>
      <c r="J21" s="102"/>
    </row>
    <row r="22" spans="1:22" ht="17.100000000000001" customHeight="1" x14ac:dyDescent="0.25">
      <c r="A22" s="137"/>
      <c r="B22" s="55"/>
      <c r="C22" s="138"/>
      <c r="D22" s="139"/>
      <c r="E22" s="125" t="s">
        <v>27</v>
      </c>
      <c r="F22" s="140"/>
      <c r="G22" s="140"/>
      <c r="H22" s="20">
        <f>+H20-H21</f>
        <v>0</v>
      </c>
      <c r="I22" s="103"/>
      <c r="J22" s="102"/>
    </row>
    <row r="23" spans="1:22" ht="17.100000000000001" customHeight="1" x14ac:dyDescent="0.25">
      <c r="A23" s="48"/>
      <c r="B23" s="48"/>
      <c r="C23" s="48"/>
      <c r="D23" s="48"/>
      <c r="E23" s="48"/>
      <c r="F23" s="71"/>
      <c r="G23" s="71"/>
      <c r="H23" s="71"/>
      <c r="I23" s="103"/>
      <c r="J23" s="102"/>
    </row>
    <row r="24" spans="1:22" ht="17.100000000000001" customHeight="1" x14ac:dyDescent="0.25">
      <c r="C24" s="116" t="s">
        <v>28</v>
      </c>
    </row>
    <row r="27" spans="1:22" x14ac:dyDescent="0.25">
      <c r="A27" s="112"/>
      <c r="C27" s="112"/>
      <c r="D27" s="112"/>
      <c r="E27" s="112"/>
      <c r="F27" s="141"/>
      <c r="G27" s="141"/>
    </row>
    <row r="28" spans="1:22" x14ac:dyDescent="0.25">
      <c r="A28" s="112"/>
      <c r="C28" s="112"/>
      <c r="D28" s="112"/>
      <c r="E28" s="112"/>
      <c r="F28" s="141"/>
      <c r="G28" s="141"/>
    </row>
    <row r="29" spans="1:22" x14ac:dyDescent="0.25">
      <c r="A29" s="112"/>
      <c r="C29" s="112"/>
      <c r="D29" s="112"/>
      <c r="E29" s="112"/>
      <c r="F29" s="141"/>
      <c r="G29" s="141"/>
    </row>
    <row r="34" ht="17.100000000000001" customHeight="1" x14ac:dyDescent="0.25"/>
    <row r="35" ht="17.100000000000001" customHeight="1" x14ac:dyDescent="0.25"/>
    <row r="36" ht="17.100000000000001" customHeight="1" x14ac:dyDescent="0.25"/>
    <row r="37" ht="17.100000000000001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pane xSplit="6" ySplit="5" topLeftCell="I6" activePane="bottomRight" state="frozen"/>
      <selection pane="topRight" activeCell="G1" sqref="G1"/>
      <selection pane="bottomLeft" activeCell="A6" sqref="A6"/>
      <selection pane="bottomRight" activeCell="R6" sqref="R6"/>
    </sheetView>
  </sheetViews>
  <sheetFormatPr defaultRowHeight="15" x14ac:dyDescent="0.25"/>
  <cols>
    <col min="1" max="1" width="4.5703125" customWidth="1"/>
    <col min="2" max="2" width="39.85546875" bestFit="1" customWidth="1"/>
    <col min="3" max="3" width="13.7109375" bestFit="1" customWidth="1"/>
    <col min="5" max="5" width="25.5703125" bestFit="1" customWidth="1"/>
    <col min="6" max="6" width="11.28515625" style="154" bestFit="1" customWidth="1"/>
    <col min="7" max="18" width="10.140625" bestFit="1" customWidth="1"/>
    <col min="19" max="19" width="12.7109375" bestFit="1" customWidth="1"/>
  </cols>
  <sheetData>
    <row r="1" spans="1:19" ht="18.75" x14ac:dyDescent="0.3">
      <c r="A1" s="219" t="s">
        <v>424</v>
      </c>
    </row>
    <row r="2" spans="1:19" ht="18.75" x14ac:dyDescent="0.3">
      <c r="A2" s="219" t="s">
        <v>425</v>
      </c>
    </row>
    <row r="4" spans="1:19" x14ac:dyDescent="0.25">
      <c r="A4" s="220" t="s">
        <v>228</v>
      </c>
      <c r="B4" s="220" t="s">
        <v>0</v>
      </c>
      <c r="C4" s="220"/>
      <c r="D4" s="220" t="s">
        <v>423</v>
      </c>
      <c r="E4" s="220"/>
      <c r="F4" s="221" t="s">
        <v>4</v>
      </c>
      <c r="G4" s="222" t="s">
        <v>417</v>
      </c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3"/>
    </row>
    <row r="5" spans="1:19" x14ac:dyDescent="0.25">
      <c r="A5" s="220"/>
      <c r="B5" s="220"/>
      <c r="C5" s="220"/>
      <c r="D5" s="220"/>
      <c r="E5" s="220"/>
      <c r="F5" s="221"/>
      <c r="G5" s="221" t="s">
        <v>104</v>
      </c>
      <c r="H5" s="221" t="s">
        <v>105</v>
      </c>
      <c r="I5" s="221" t="s">
        <v>106</v>
      </c>
      <c r="J5" s="221" t="s">
        <v>107</v>
      </c>
      <c r="K5" s="221" t="s">
        <v>108</v>
      </c>
      <c r="L5" s="221" t="s">
        <v>109</v>
      </c>
      <c r="M5" s="221" t="s">
        <v>110</v>
      </c>
      <c r="N5" s="221" t="s">
        <v>111</v>
      </c>
      <c r="O5" s="221" t="s">
        <v>112</v>
      </c>
      <c r="P5" s="221" t="s">
        <v>113</v>
      </c>
      <c r="Q5" s="221" t="s">
        <v>114</v>
      </c>
      <c r="R5" s="221" t="s">
        <v>115</v>
      </c>
      <c r="S5" s="224" t="s">
        <v>419</v>
      </c>
    </row>
    <row r="6" spans="1:19" x14ac:dyDescent="0.25">
      <c r="A6">
        <v>1</v>
      </c>
      <c r="B6" t="s">
        <v>156</v>
      </c>
      <c r="C6" t="s">
        <v>422</v>
      </c>
      <c r="D6" s="152">
        <f>+'Resume CIP'!J4</f>
        <v>736112</v>
      </c>
      <c r="E6" s="152" t="str">
        <f>+'Resume CIP'!L4</f>
        <v>DEPR LAND IMPROVEMENT</v>
      </c>
      <c r="F6" s="156">
        <f>+'Resume CIP'!K4</f>
        <v>5220</v>
      </c>
      <c r="G6" s="151">
        <f>+'Resume CIP'!Q4</f>
        <v>72916.666666666672</v>
      </c>
      <c r="H6" s="151">
        <f>+'Resume CIP'!R4</f>
        <v>72916.666666666672</v>
      </c>
      <c r="I6" s="151">
        <f>+'Resume CIP'!S4</f>
        <v>72916.666666666672</v>
      </c>
      <c r="J6" s="151">
        <f>+'Resume CIP'!T4</f>
        <v>72916.666666666672</v>
      </c>
      <c r="K6" s="151">
        <f>+'Resume CIP'!U4</f>
        <v>72916.666666666672</v>
      </c>
      <c r="L6" s="151">
        <f>+'Resume CIP'!V4</f>
        <v>72916.666666666672</v>
      </c>
      <c r="M6" s="151">
        <f>+'Resume CIP'!W4</f>
        <v>72916.666666666672</v>
      </c>
      <c r="N6" s="151">
        <f>+'Resume CIP'!X4</f>
        <v>72916.666666666672</v>
      </c>
      <c r="O6" s="151">
        <f>+'Resume CIP'!Y4</f>
        <v>72916.666666666672</v>
      </c>
      <c r="P6" s="151">
        <f>+'Resume CIP'!Z4</f>
        <v>72916.666666666672</v>
      </c>
      <c r="Q6" s="151">
        <f>+'Resume CIP'!AA4</f>
        <v>72916.666666666672</v>
      </c>
      <c r="R6" s="151">
        <f>+'Resume CIP'!AB4</f>
        <v>72916.666666666672</v>
      </c>
      <c r="S6" s="151">
        <f>+SUM(G6:R6)</f>
        <v>874999.99999999988</v>
      </c>
    </row>
    <row r="7" spans="1:19" x14ac:dyDescent="0.25">
      <c r="A7">
        <f>+A6+1</f>
        <v>2</v>
      </c>
      <c r="B7" t="s">
        <v>32</v>
      </c>
      <c r="C7" t="s">
        <v>422</v>
      </c>
      <c r="D7" s="152">
        <f>+'Resume CIP'!J5</f>
        <v>736151</v>
      </c>
      <c r="E7" s="152" t="str">
        <f>+'Resume CIP'!L5</f>
        <v>DEPR FACTORY EQUIPMENT</v>
      </c>
      <c r="F7" s="156">
        <f>+'Resume CIP'!K5</f>
        <v>2120</v>
      </c>
      <c r="G7" s="151">
        <f>+'Resume CIP'!Q5</f>
        <v>1880208.3333333333</v>
      </c>
      <c r="H7" s="151">
        <f>+'Resume CIP'!R5</f>
        <v>1880208.3333333333</v>
      </c>
      <c r="I7" s="151">
        <f>+'Resume CIP'!S5</f>
        <v>1880208.3333333333</v>
      </c>
      <c r="J7" s="151">
        <f>+'Resume CIP'!T5</f>
        <v>1880208.3333333333</v>
      </c>
      <c r="K7" s="151">
        <f>+'Resume CIP'!U5</f>
        <v>1880208.3333333333</v>
      </c>
      <c r="L7" s="151">
        <f>+'Resume CIP'!V5</f>
        <v>1880208.3333333333</v>
      </c>
      <c r="M7" s="151">
        <f>+'Resume CIP'!W5</f>
        <v>1880208.3333333333</v>
      </c>
      <c r="N7" s="151">
        <f>+'Resume CIP'!X5</f>
        <v>1880208.3333333333</v>
      </c>
      <c r="O7" s="151">
        <f>+'Resume CIP'!Y5</f>
        <v>1880208.3333333333</v>
      </c>
      <c r="P7" s="151">
        <f>+'Resume CIP'!Z5</f>
        <v>1880208.3333333333</v>
      </c>
      <c r="Q7" s="151">
        <f>+'Resume CIP'!AA5</f>
        <v>1880208.3333333333</v>
      </c>
      <c r="R7" s="151">
        <f>+'Resume CIP'!AB5</f>
        <v>1880208.3333333333</v>
      </c>
      <c r="S7" s="151">
        <f t="shared" ref="S7:S25" si="0">+SUM(G7:R7)</f>
        <v>22562499.999999996</v>
      </c>
    </row>
    <row r="8" spans="1:19" x14ac:dyDescent="0.25">
      <c r="A8">
        <f t="shared" ref="A8:A34" si="1">+A7+1</f>
        <v>3</v>
      </c>
      <c r="B8" t="s">
        <v>43</v>
      </c>
      <c r="C8" t="s">
        <v>422</v>
      </c>
      <c r="D8" s="152">
        <f>+'Resume CIP'!J6</f>
        <v>736151</v>
      </c>
      <c r="E8" s="152" t="str">
        <f>+'Resume CIP'!L6</f>
        <v>DEPR FACTORY EQUIPMENT</v>
      </c>
      <c r="F8" s="156">
        <f>+'Resume CIP'!K6</f>
        <v>2120</v>
      </c>
      <c r="G8" s="151">
        <f>+'Resume CIP'!Q6</f>
        <v>22906610.864583332</v>
      </c>
      <c r="H8" s="151">
        <f>+'Resume CIP'!R6</f>
        <v>22906610.864583332</v>
      </c>
      <c r="I8" s="151">
        <f>+'Resume CIP'!S6</f>
        <v>22906610.864583332</v>
      </c>
      <c r="J8" s="151">
        <f>+'Resume CIP'!T6</f>
        <v>22906610.864583332</v>
      </c>
      <c r="K8" s="151">
        <f>+'Resume CIP'!U6</f>
        <v>22906610.864583332</v>
      </c>
      <c r="L8" s="151">
        <f>+'Resume CIP'!V6</f>
        <v>22906610.864583332</v>
      </c>
      <c r="M8" s="151">
        <f>+'Resume CIP'!W6</f>
        <v>22906610.864583332</v>
      </c>
      <c r="N8" s="151">
        <f>+'Resume CIP'!X6</f>
        <v>22906610.864583332</v>
      </c>
      <c r="O8" s="151">
        <f>+'Resume CIP'!Y6</f>
        <v>22906610.864583332</v>
      </c>
      <c r="P8" s="151">
        <f>+'Resume CIP'!Z6</f>
        <v>22906610.864583332</v>
      </c>
      <c r="Q8" s="151">
        <f>+'Resume CIP'!AA6</f>
        <v>22906610.864583332</v>
      </c>
      <c r="R8" s="151">
        <f>+'Resume CIP'!AB6</f>
        <v>22906610.864583332</v>
      </c>
      <c r="S8" s="151">
        <f t="shared" si="0"/>
        <v>274879330.37500006</v>
      </c>
    </row>
    <row r="9" spans="1:19" x14ac:dyDescent="0.25">
      <c r="A9">
        <f t="shared" si="1"/>
        <v>4</v>
      </c>
      <c r="B9" t="s">
        <v>219</v>
      </c>
      <c r="C9" t="s">
        <v>422</v>
      </c>
      <c r="D9" s="152">
        <f>+'Resume CIP'!J7</f>
        <v>736151</v>
      </c>
      <c r="E9" s="152" t="str">
        <f>+'Resume CIP'!L7</f>
        <v>DEPR FACTORY EQUIPMENT</v>
      </c>
      <c r="F9" s="156">
        <f>+'Resume CIP'!K7</f>
        <v>2300</v>
      </c>
      <c r="G9" s="151">
        <f>+'Resume CIP'!Q7</f>
        <v>36098958.34375</v>
      </c>
      <c r="H9" s="151">
        <f>+'Resume CIP'!R7</f>
        <v>36098958.34375</v>
      </c>
      <c r="I9" s="151">
        <f>+'Resume CIP'!S7</f>
        <v>36098958.34375</v>
      </c>
      <c r="J9" s="151">
        <f>+'Resume CIP'!T7</f>
        <v>36098958.34375</v>
      </c>
      <c r="K9" s="151">
        <f>+'Resume CIP'!U7</f>
        <v>36098958.34375</v>
      </c>
      <c r="L9" s="151">
        <f>+'Resume CIP'!V7</f>
        <v>36098958.34375</v>
      </c>
      <c r="M9" s="151">
        <f>+'Resume CIP'!W7</f>
        <v>36098958.34375</v>
      </c>
      <c r="N9" s="151">
        <f>+'Resume CIP'!X7</f>
        <v>36098958.34375</v>
      </c>
      <c r="O9" s="151">
        <f>+'Resume CIP'!Y7</f>
        <v>36098958.34375</v>
      </c>
      <c r="P9" s="151">
        <f>+'Resume CIP'!Z7</f>
        <v>36098958.34375</v>
      </c>
      <c r="Q9" s="151">
        <f>+'Resume CIP'!AA7</f>
        <v>36098958.34375</v>
      </c>
      <c r="R9" s="151">
        <f>+'Resume CIP'!AB7</f>
        <v>36098958.34375</v>
      </c>
      <c r="S9" s="151">
        <f t="shared" si="0"/>
        <v>433187500.125</v>
      </c>
    </row>
    <row r="10" spans="1:19" x14ac:dyDescent="0.25">
      <c r="A10">
        <f t="shared" si="1"/>
        <v>5</v>
      </c>
      <c r="B10" t="s">
        <v>177</v>
      </c>
      <c r="C10" t="s">
        <v>422</v>
      </c>
      <c r="D10" s="152">
        <f>+'Resume CIP'!J8</f>
        <v>736151</v>
      </c>
      <c r="E10" s="152" t="str">
        <f>+'Resume CIP'!L8</f>
        <v>DEPR FACTORY EQUIPMENT</v>
      </c>
      <c r="F10" s="156">
        <f>+'Resume CIP'!K8</f>
        <v>2110</v>
      </c>
      <c r="G10" s="151">
        <f>+'Resume CIP'!Q8</f>
        <v>729166.66666666663</v>
      </c>
      <c r="H10" s="151">
        <f>+'Resume CIP'!R8</f>
        <v>729166.66666666663</v>
      </c>
      <c r="I10" s="151">
        <f>+'Resume CIP'!S8</f>
        <v>729166.66666666663</v>
      </c>
      <c r="J10" s="151">
        <f>+'Resume CIP'!T8</f>
        <v>729166.66666666663</v>
      </c>
      <c r="K10" s="151">
        <f>+'Resume CIP'!U8</f>
        <v>729166.66666666663</v>
      </c>
      <c r="L10" s="151">
        <f>+'Resume CIP'!V8</f>
        <v>729166.66666666663</v>
      </c>
      <c r="M10" s="151">
        <f>+'Resume CIP'!W8</f>
        <v>729166.66666666663</v>
      </c>
      <c r="N10" s="151">
        <f>+'Resume CIP'!X8</f>
        <v>729166.66666666663</v>
      </c>
      <c r="O10" s="151">
        <f>+'Resume CIP'!Y8</f>
        <v>729166.66666666663</v>
      </c>
      <c r="P10" s="151">
        <f>+'Resume CIP'!Z8</f>
        <v>729166.66666666663</v>
      </c>
      <c r="Q10" s="151">
        <f>+'Resume CIP'!AA8</f>
        <v>729166.66666666663</v>
      </c>
      <c r="R10" s="151">
        <f>+'Resume CIP'!AB8</f>
        <v>729166.66666666663</v>
      </c>
      <c r="S10" s="151">
        <f t="shared" si="0"/>
        <v>8750000.0000000019</v>
      </c>
    </row>
    <row r="11" spans="1:19" x14ac:dyDescent="0.25">
      <c r="A11">
        <f t="shared" si="1"/>
        <v>6</v>
      </c>
      <c r="B11" t="s">
        <v>65</v>
      </c>
      <c r="C11" t="s">
        <v>422</v>
      </c>
      <c r="D11" s="152">
        <f>+'Resume CIP'!J9</f>
        <v>736151</v>
      </c>
      <c r="E11" s="152" t="str">
        <f>+'Resume CIP'!L9</f>
        <v>DEPR FACTORY EQUIPMENT</v>
      </c>
      <c r="F11" s="156">
        <f>+'Resume CIP'!K9</f>
        <v>2120</v>
      </c>
      <c r="G11" s="151">
        <f>+'Resume CIP'!Q9</f>
        <v>411458.33333333331</v>
      </c>
      <c r="H11" s="151">
        <f>+'Resume CIP'!R9</f>
        <v>411458.33333333331</v>
      </c>
      <c r="I11" s="151">
        <f>+'Resume CIP'!S9</f>
        <v>411458.33333333331</v>
      </c>
      <c r="J11" s="151">
        <f>+'Resume CIP'!T9</f>
        <v>411458.33333333331</v>
      </c>
      <c r="K11" s="151">
        <f>+'Resume CIP'!U9</f>
        <v>411458.33333333331</v>
      </c>
      <c r="L11" s="151">
        <f>+'Resume CIP'!V9</f>
        <v>411458.33333333331</v>
      </c>
      <c r="M11" s="151">
        <f>+'Resume CIP'!W9</f>
        <v>411458.33333333331</v>
      </c>
      <c r="N11" s="151">
        <f>+'Resume CIP'!X9</f>
        <v>411458.33333333331</v>
      </c>
      <c r="O11" s="151">
        <f>+'Resume CIP'!Y9</f>
        <v>411458.33333333331</v>
      </c>
      <c r="P11" s="151">
        <f>+'Resume CIP'!Z9</f>
        <v>411458.33333333331</v>
      </c>
      <c r="Q11" s="151">
        <f>+'Resume CIP'!AA9</f>
        <v>411458.33333333331</v>
      </c>
      <c r="R11" s="151">
        <f>+'Resume CIP'!AB9</f>
        <v>411458.33333333331</v>
      </c>
      <c r="S11" s="151">
        <f t="shared" si="0"/>
        <v>4937500</v>
      </c>
    </row>
    <row r="12" spans="1:19" x14ac:dyDescent="0.25">
      <c r="A12">
        <f t="shared" si="1"/>
        <v>7</v>
      </c>
      <c r="B12" t="s">
        <v>178</v>
      </c>
      <c r="C12" t="s">
        <v>422</v>
      </c>
      <c r="D12" s="152">
        <f>+'Resume CIP'!J10</f>
        <v>736151</v>
      </c>
      <c r="E12" s="152" t="str">
        <f>+'Resume CIP'!L10</f>
        <v>DEPR FACTORY EQUIPMENT</v>
      </c>
      <c r="F12" s="156">
        <f>+'Resume CIP'!K10</f>
        <v>3100</v>
      </c>
      <c r="G12" s="151">
        <f>+'Resume CIP'!Q10</f>
        <v>520833.33333333331</v>
      </c>
      <c r="H12" s="151">
        <f>+'Resume CIP'!R10</f>
        <v>520833.33333333331</v>
      </c>
      <c r="I12" s="151">
        <f>+'Resume CIP'!S10</f>
        <v>520833.33333333331</v>
      </c>
      <c r="J12" s="151">
        <f>+'Resume CIP'!T10</f>
        <v>520833.33333333331</v>
      </c>
      <c r="K12" s="151">
        <f>+'Resume CIP'!U10</f>
        <v>520833.33333333331</v>
      </c>
      <c r="L12" s="151">
        <f>+'Resume CIP'!V10</f>
        <v>520833.33333333331</v>
      </c>
      <c r="M12" s="151">
        <f>+'Resume CIP'!W10</f>
        <v>520833.33333333331</v>
      </c>
      <c r="N12" s="151">
        <f>+'Resume CIP'!X10</f>
        <v>520833.33333333331</v>
      </c>
      <c r="O12" s="151">
        <f>+'Resume CIP'!Y10</f>
        <v>520833.33333333331</v>
      </c>
      <c r="P12" s="151">
        <f>+'Resume CIP'!Z10</f>
        <v>520833.33333333331</v>
      </c>
      <c r="Q12" s="151">
        <f>+'Resume CIP'!AA10</f>
        <v>520833.33333333331</v>
      </c>
      <c r="R12" s="151">
        <f>+'Resume CIP'!AB10</f>
        <v>520833.33333333331</v>
      </c>
      <c r="S12" s="151">
        <f t="shared" si="0"/>
        <v>6249999.9999999991</v>
      </c>
    </row>
    <row r="13" spans="1:19" x14ac:dyDescent="0.25">
      <c r="A13">
        <f t="shared" si="1"/>
        <v>8</v>
      </c>
      <c r="B13" t="s">
        <v>181</v>
      </c>
      <c r="C13" t="s">
        <v>422</v>
      </c>
      <c r="D13" s="152">
        <f>+'Resume CIP'!J11</f>
        <v>736151</v>
      </c>
      <c r="E13" s="152" t="str">
        <f>+'Resume CIP'!L11</f>
        <v>DEPR FACTORY EQUIPMENT</v>
      </c>
      <c r="F13" s="156">
        <f>+'Resume CIP'!K11</f>
        <v>5220</v>
      </c>
      <c r="G13" s="151">
        <f>+'Resume CIP'!Q11</f>
        <v>9114583.333333334</v>
      </c>
      <c r="H13" s="151">
        <f>+'Resume CIP'!R11</f>
        <v>9114583.333333334</v>
      </c>
      <c r="I13" s="151">
        <f>+'Resume CIP'!S11</f>
        <v>9114583.333333334</v>
      </c>
      <c r="J13" s="151">
        <f>+'Resume CIP'!T11</f>
        <v>9114583.333333334</v>
      </c>
      <c r="K13" s="151">
        <f>+'Resume CIP'!U11</f>
        <v>9114583.333333334</v>
      </c>
      <c r="L13" s="151">
        <f>+'Resume CIP'!V11</f>
        <v>9114583.333333334</v>
      </c>
      <c r="M13" s="151">
        <f>+'Resume CIP'!W11</f>
        <v>9114583.333333334</v>
      </c>
      <c r="N13" s="151">
        <f>+'Resume CIP'!X11</f>
        <v>9114583.333333334</v>
      </c>
      <c r="O13" s="151">
        <f>+'Resume CIP'!Y11</f>
        <v>9114583.333333334</v>
      </c>
      <c r="P13" s="151">
        <f>+'Resume CIP'!Z11</f>
        <v>9114583.333333334</v>
      </c>
      <c r="Q13" s="151">
        <f>+'Resume CIP'!AA11</f>
        <v>9114583.333333334</v>
      </c>
      <c r="R13" s="151">
        <f>+'Resume CIP'!AB11</f>
        <v>9114583.333333334</v>
      </c>
      <c r="S13" s="151">
        <f t="shared" si="0"/>
        <v>109374999.99999999</v>
      </c>
    </row>
    <row r="14" spans="1:19" x14ac:dyDescent="0.25">
      <c r="A14">
        <f t="shared" si="1"/>
        <v>9</v>
      </c>
      <c r="B14" t="s">
        <v>183</v>
      </c>
      <c r="C14" t="s">
        <v>422</v>
      </c>
      <c r="D14" s="152">
        <f>+'Resume CIP'!J12</f>
        <v>736151</v>
      </c>
      <c r="E14" s="152" t="str">
        <f>+'Resume CIP'!L12</f>
        <v>DEPR FACTORY EQUIPMENT</v>
      </c>
      <c r="F14" s="156">
        <f>+'Resume CIP'!K12</f>
        <v>2280</v>
      </c>
      <c r="G14" s="151">
        <f>+'Resume CIP'!Q12</f>
        <v>395833.33333333331</v>
      </c>
      <c r="H14" s="151">
        <f>+'Resume CIP'!R12</f>
        <v>395833.33333333331</v>
      </c>
      <c r="I14" s="151">
        <f>+'Resume CIP'!S12</f>
        <v>395833.33333333331</v>
      </c>
      <c r="J14" s="151">
        <f>+'Resume CIP'!T12</f>
        <v>395833.33333333331</v>
      </c>
      <c r="K14" s="151">
        <f>+'Resume CIP'!U12</f>
        <v>395833.33333333331</v>
      </c>
      <c r="L14" s="151">
        <f>+'Resume CIP'!V12</f>
        <v>395833.33333333331</v>
      </c>
      <c r="M14" s="151">
        <f>+'Resume CIP'!W12</f>
        <v>395833.33333333331</v>
      </c>
      <c r="N14" s="151">
        <f>+'Resume CIP'!X12</f>
        <v>395833.33333333331</v>
      </c>
      <c r="O14" s="151">
        <f>+'Resume CIP'!Y12</f>
        <v>395833.33333333331</v>
      </c>
      <c r="P14" s="151">
        <f>+'Resume CIP'!Z12</f>
        <v>395833.33333333331</v>
      </c>
      <c r="Q14" s="151">
        <f>+'Resume CIP'!AA12</f>
        <v>395833.33333333331</v>
      </c>
      <c r="R14" s="151">
        <f>+'Resume CIP'!AB12</f>
        <v>395833.33333333331</v>
      </c>
      <c r="S14" s="151">
        <f t="shared" si="0"/>
        <v>4750000</v>
      </c>
    </row>
    <row r="15" spans="1:19" x14ac:dyDescent="0.25">
      <c r="A15">
        <f t="shared" si="1"/>
        <v>10</v>
      </c>
      <c r="B15" t="s">
        <v>79</v>
      </c>
      <c r="C15" t="s">
        <v>422</v>
      </c>
      <c r="D15" s="152">
        <f>+'Resume CIP'!J13</f>
        <v>736162</v>
      </c>
      <c r="E15" s="152" t="str">
        <f>+'Resume CIP'!L13</f>
        <v>DEPR OFFICE EQUIPMENT</v>
      </c>
      <c r="F15" s="156">
        <f>+'Resume CIP'!K13</f>
        <v>9400</v>
      </c>
      <c r="G15" s="151">
        <f>+'Resume CIP'!Q13</f>
        <v>604166.66666666663</v>
      </c>
      <c r="H15" s="151">
        <f>+'Resume CIP'!R13</f>
        <v>604166.66666666663</v>
      </c>
      <c r="I15" s="151">
        <f>+'Resume CIP'!S13</f>
        <v>604166.66666666663</v>
      </c>
      <c r="J15" s="151">
        <f>+'Resume CIP'!T13</f>
        <v>604166.66666666663</v>
      </c>
      <c r="K15" s="151">
        <f>+'Resume CIP'!U13</f>
        <v>604166.66666666663</v>
      </c>
      <c r="L15" s="151">
        <f>+'Resume CIP'!V13</f>
        <v>604166.66666666663</v>
      </c>
      <c r="M15" s="151">
        <f>+'Resume CIP'!W13</f>
        <v>604166.66666666663</v>
      </c>
      <c r="N15" s="151">
        <f>+'Resume CIP'!X13</f>
        <v>604166.66666666663</v>
      </c>
      <c r="O15" s="151">
        <f>+'Resume CIP'!Y13</f>
        <v>604166.66666666663</v>
      </c>
      <c r="P15" s="151">
        <f>+'Resume CIP'!Z13</f>
        <v>604166.66666666663</v>
      </c>
      <c r="Q15" s="151">
        <f>+'Resume CIP'!AA13</f>
        <v>604166.66666666663</v>
      </c>
      <c r="R15" s="151">
        <f>+'Resume CIP'!AB13</f>
        <v>604166.66666666663</v>
      </c>
      <c r="S15" s="151">
        <f t="shared" si="0"/>
        <v>7250000.0000000009</v>
      </c>
    </row>
    <row r="16" spans="1:19" x14ac:dyDescent="0.25">
      <c r="A16">
        <f t="shared" si="1"/>
        <v>11</v>
      </c>
      <c r="B16" t="s">
        <v>187</v>
      </c>
      <c r="C16" t="s">
        <v>422</v>
      </c>
      <c r="D16" s="152">
        <f>+'Resume CIP'!J14</f>
        <v>736162</v>
      </c>
      <c r="E16" s="152" t="str">
        <f>+'Resume CIP'!L14</f>
        <v>DEPR OFFICE EQUIPMENT</v>
      </c>
      <c r="F16" s="156">
        <f>+'Resume CIP'!K14</f>
        <v>9200</v>
      </c>
      <c r="G16" s="151">
        <f>+'Resume CIP'!Q14</f>
        <v>6145833.333333333</v>
      </c>
      <c r="H16" s="151">
        <f>+'Resume CIP'!R14</f>
        <v>6145833.333333333</v>
      </c>
      <c r="I16" s="151">
        <f>+'Resume CIP'!S14</f>
        <v>6145833.333333333</v>
      </c>
      <c r="J16" s="151">
        <f>+'Resume CIP'!T14</f>
        <v>6145833.333333333</v>
      </c>
      <c r="K16" s="151">
        <f>+'Resume CIP'!U14</f>
        <v>6145833.333333333</v>
      </c>
      <c r="L16" s="151">
        <f>+'Resume CIP'!V14</f>
        <v>6145833.333333333</v>
      </c>
      <c r="M16" s="151">
        <f>+'Resume CIP'!W14</f>
        <v>6145833.333333333</v>
      </c>
      <c r="N16" s="151">
        <f>+'Resume CIP'!X14</f>
        <v>6145833.333333333</v>
      </c>
      <c r="O16" s="151">
        <f>+'Resume CIP'!Y14</f>
        <v>6145833.333333333</v>
      </c>
      <c r="P16" s="151">
        <f>+'Resume CIP'!Z14</f>
        <v>6145833.333333333</v>
      </c>
      <c r="Q16" s="151">
        <f>+'Resume CIP'!AA14</f>
        <v>6145833.333333333</v>
      </c>
      <c r="R16" s="151">
        <f>+'Resume CIP'!AB14</f>
        <v>6145833.333333333</v>
      </c>
      <c r="S16" s="151">
        <f t="shared" si="0"/>
        <v>73750000</v>
      </c>
    </row>
    <row r="17" spans="1:19" x14ac:dyDescent="0.25">
      <c r="A17">
        <f t="shared" si="1"/>
        <v>12</v>
      </c>
      <c r="B17" t="s">
        <v>204</v>
      </c>
      <c r="C17" t="s">
        <v>422</v>
      </c>
      <c r="D17" s="152">
        <f>+'Resume CIP'!J15</f>
        <v>736162</v>
      </c>
      <c r="E17" s="152" t="str">
        <f>+'Resume CIP'!L15</f>
        <v>DEPR OFFICE EQUIPMENT</v>
      </c>
      <c r="F17" s="156">
        <f>+'Resume CIP'!K15</f>
        <v>4100</v>
      </c>
      <c r="G17" s="151">
        <f>+'Resume CIP'!Q15</f>
        <v>384759.77083333331</v>
      </c>
      <c r="H17" s="151">
        <f>+'Resume CIP'!R15</f>
        <v>384759.77083333331</v>
      </c>
      <c r="I17" s="151">
        <f>+'Resume CIP'!S15</f>
        <v>384759.77083333331</v>
      </c>
      <c r="J17" s="151">
        <f>+'Resume CIP'!T15</f>
        <v>384759.77083333331</v>
      </c>
      <c r="K17" s="151">
        <f>+'Resume CIP'!U15</f>
        <v>384759.77083333331</v>
      </c>
      <c r="L17" s="151">
        <f>+'Resume CIP'!V15</f>
        <v>384759.77083333331</v>
      </c>
      <c r="M17" s="151">
        <f>+'Resume CIP'!W15</f>
        <v>384759.77083333331</v>
      </c>
      <c r="N17" s="151">
        <f>+'Resume CIP'!X15</f>
        <v>384759.77083333331</v>
      </c>
      <c r="O17" s="151">
        <f>+'Resume CIP'!Y15</f>
        <v>384759.77083333331</v>
      </c>
      <c r="P17" s="151">
        <f>+'Resume CIP'!Z15</f>
        <v>384759.77083333331</v>
      </c>
      <c r="Q17" s="151">
        <f>+'Resume CIP'!AA15</f>
        <v>384759.77083333331</v>
      </c>
      <c r="R17" s="151">
        <f>+'Resume CIP'!AB15</f>
        <v>384759.77083333331</v>
      </c>
      <c r="S17" s="151">
        <f t="shared" si="0"/>
        <v>4617117.25</v>
      </c>
    </row>
    <row r="18" spans="1:19" x14ac:dyDescent="0.25">
      <c r="A18">
        <f t="shared" si="1"/>
        <v>13</v>
      </c>
      <c r="B18" t="s">
        <v>204</v>
      </c>
      <c r="C18" t="s">
        <v>422</v>
      </c>
      <c r="D18" s="152">
        <f>+'Resume CIP'!J16</f>
        <v>736162</v>
      </c>
      <c r="E18" s="152" t="str">
        <f>+'Resume CIP'!L16</f>
        <v>DEPR OFFICE EQUIPMENT</v>
      </c>
      <c r="F18" s="156">
        <f>+'Resume CIP'!K16</f>
        <v>4100</v>
      </c>
      <c r="G18" s="151">
        <f>+'Resume CIP'!Q16</f>
        <v>384759.77083333331</v>
      </c>
      <c r="H18" s="151">
        <f>+'Resume CIP'!R16</f>
        <v>384759.77083333331</v>
      </c>
      <c r="I18" s="151">
        <f>+'Resume CIP'!S16</f>
        <v>384759.77083333331</v>
      </c>
      <c r="J18" s="151">
        <f>+'Resume CIP'!T16</f>
        <v>384759.77083333331</v>
      </c>
      <c r="K18" s="151">
        <f>+'Resume CIP'!U16</f>
        <v>384759.77083333331</v>
      </c>
      <c r="L18" s="151">
        <f>+'Resume CIP'!V16</f>
        <v>384759.77083333331</v>
      </c>
      <c r="M18" s="151">
        <f>+'Resume CIP'!W16</f>
        <v>384759.77083333331</v>
      </c>
      <c r="N18" s="151">
        <f>+'Resume CIP'!X16</f>
        <v>384759.77083333331</v>
      </c>
      <c r="O18" s="151">
        <f>+'Resume CIP'!Y16</f>
        <v>384759.77083333331</v>
      </c>
      <c r="P18" s="151">
        <f>+'Resume CIP'!Z16</f>
        <v>384759.77083333331</v>
      </c>
      <c r="Q18" s="151">
        <f>+'Resume CIP'!AA16</f>
        <v>384759.77083333331</v>
      </c>
      <c r="R18" s="151">
        <f>+'Resume CIP'!AB16</f>
        <v>384759.77083333331</v>
      </c>
      <c r="S18" s="151">
        <f t="shared" si="0"/>
        <v>4617117.25</v>
      </c>
    </row>
    <row r="19" spans="1:19" x14ac:dyDescent="0.25">
      <c r="A19">
        <f t="shared" si="1"/>
        <v>14</v>
      </c>
      <c r="B19" t="s">
        <v>204</v>
      </c>
      <c r="C19" t="s">
        <v>422</v>
      </c>
      <c r="D19" s="152">
        <f>+'Resume CIP'!J17</f>
        <v>736162</v>
      </c>
      <c r="E19" s="152" t="str">
        <f>+'Resume CIP'!L17</f>
        <v>DEPR OFFICE EQUIPMENT</v>
      </c>
      <c r="F19" s="156">
        <f>+'Resume CIP'!K17</f>
        <v>3200</v>
      </c>
      <c r="G19" s="151">
        <f>+'Resume CIP'!Q17</f>
        <v>384759.77083333331</v>
      </c>
      <c r="H19" s="151">
        <f>+'Resume CIP'!R17</f>
        <v>384759.77083333331</v>
      </c>
      <c r="I19" s="151">
        <f>+'Resume CIP'!S17</f>
        <v>384759.77083333331</v>
      </c>
      <c r="J19" s="151">
        <f>+'Resume CIP'!T17</f>
        <v>384759.77083333331</v>
      </c>
      <c r="K19" s="151">
        <f>+'Resume CIP'!U17</f>
        <v>384759.77083333331</v>
      </c>
      <c r="L19" s="151">
        <f>+'Resume CIP'!V17</f>
        <v>384759.77083333331</v>
      </c>
      <c r="M19" s="151">
        <f>+'Resume CIP'!W17</f>
        <v>384759.77083333331</v>
      </c>
      <c r="N19" s="151">
        <f>+'Resume CIP'!X17</f>
        <v>384759.77083333331</v>
      </c>
      <c r="O19" s="151">
        <f>+'Resume CIP'!Y17</f>
        <v>384759.77083333331</v>
      </c>
      <c r="P19" s="151">
        <f>+'Resume CIP'!Z17</f>
        <v>384759.77083333331</v>
      </c>
      <c r="Q19" s="151">
        <f>+'Resume CIP'!AA17</f>
        <v>384759.77083333331</v>
      </c>
      <c r="R19" s="151">
        <f>+'Resume CIP'!AB17</f>
        <v>384759.77083333331</v>
      </c>
      <c r="S19" s="151">
        <f t="shared" si="0"/>
        <v>4617117.25</v>
      </c>
    </row>
    <row r="20" spans="1:19" x14ac:dyDescent="0.25">
      <c r="A20">
        <f t="shared" si="1"/>
        <v>15</v>
      </c>
      <c r="B20" t="s">
        <v>207</v>
      </c>
      <c r="C20" t="s">
        <v>422</v>
      </c>
      <c r="D20" s="152">
        <f>+'Resume CIP'!J18</f>
        <v>736162</v>
      </c>
      <c r="E20" s="152" t="str">
        <f>+'Resume CIP'!L18</f>
        <v>DEPR OFFICE EQUIPMENT</v>
      </c>
      <c r="F20" s="156">
        <f>+'Resume CIP'!K18</f>
        <v>9400</v>
      </c>
      <c r="G20" s="151">
        <f>+'Resume CIP'!Q18</f>
        <v>86458.333333333328</v>
      </c>
      <c r="H20" s="151">
        <f>+'Resume CIP'!R18</f>
        <v>86458.333333333328</v>
      </c>
      <c r="I20" s="151">
        <f>+'Resume CIP'!S18</f>
        <v>86458.333333333328</v>
      </c>
      <c r="J20" s="151">
        <f>+'Resume CIP'!T18</f>
        <v>86458.333333333328</v>
      </c>
      <c r="K20" s="151">
        <f>+'Resume CIP'!U18</f>
        <v>86458.333333333328</v>
      </c>
      <c r="L20" s="151">
        <f>+'Resume CIP'!V18</f>
        <v>86458.333333333328</v>
      </c>
      <c r="M20" s="151">
        <f>+'Resume CIP'!W18</f>
        <v>86458.333333333328</v>
      </c>
      <c r="N20" s="151">
        <f>+'Resume CIP'!X18</f>
        <v>86458.333333333328</v>
      </c>
      <c r="O20" s="151">
        <f>+'Resume CIP'!Y18</f>
        <v>86458.333333333328</v>
      </c>
      <c r="P20" s="151">
        <f>+'Resume CIP'!Z18</f>
        <v>86458.333333333328</v>
      </c>
      <c r="Q20" s="151">
        <f>+'Resume CIP'!AA18</f>
        <v>86458.333333333328</v>
      </c>
      <c r="R20" s="151">
        <f>+'Resume CIP'!AB18</f>
        <v>86458.333333333328</v>
      </c>
      <c r="S20" s="151">
        <f t="shared" si="0"/>
        <v>1037500.0000000001</v>
      </c>
    </row>
    <row r="21" spans="1:19" x14ac:dyDescent="0.25">
      <c r="A21">
        <f t="shared" si="1"/>
        <v>16</v>
      </c>
      <c r="B21" t="s">
        <v>98</v>
      </c>
      <c r="C21" t="s">
        <v>422</v>
      </c>
      <c r="D21" s="152">
        <f>+'Resume CIP'!J19</f>
        <v>736411</v>
      </c>
      <c r="E21" s="152" t="str">
        <f>+'Resume CIP'!L19</f>
        <v>AMORT - IA SOFTWARE</v>
      </c>
      <c r="F21" s="156">
        <f>+'Resume CIP'!K19</f>
        <v>9100</v>
      </c>
      <c r="G21" s="151">
        <f>+'Resume CIP'!Q19</f>
        <v>343750</v>
      </c>
      <c r="H21" s="151">
        <f>+'Resume CIP'!R19</f>
        <v>343750</v>
      </c>
      <c r="I21" s="151">
        <f>+'Resume CIP'!S19</f>
        <v>343750</v>
      </c>
      <c r="J21" s="151">
        <f>+'Resume CIP'!T19</f>
        <v>343750</v>
      </c>
      <c r="K21" s="151">
        <f>+'Resume CIP'!U19</f>
        <v>343750</v>
      </c>
      <c r="L21" s="151">
        <f>+'Resume CIP'!V19</f>
        <v>343750</v>
      </c>
      <c r="M21" s="151">
        <f>+'Resume CIP'!W19</f>
        <v>343750</v>
      </c>
      <c r="N21" s="151">
        <f>+'Resume CIP'!X19</f>
        <v>343750</v>
      </c>
      <c r="O21" s="151">
        <f>+'Resume CIP'!Y19</f>
        <v>343750</v>
      </c>
      <c r="P21" s="151">
        <f>+'Resume CIP'!Z19</f>
        <v>343750</v>
      </c>
      <c r="Q21" s="151">
        <f>+'Resume CIP'!AA19</f>
        <v>343750</v>
      </c>
      <c r="R21" s="151">
        <f>+'Resume CIP'!AB19</f>
        <v>343750</v>
      </c>
      <c r="S21" s="151">
        <f t="shared" si="0"/>
        <v>4125000</v>
      </c>
    </row>
    <row r="22" spans="1:19" x14ac:dyDescent="0.25">
      <c r="A22">
        <f t="shared" si="1"/>
        <v>17</v>
      </c>
      <c r="B22" t="s">
        <v>209</v>
      </c>
      <c r="C22" t="s">
        <v>422</v>
      </c>
      <c r="D22" s="152">
        <f>+'Resume CIP'!J20</f>
        <v>736411</v>
      </c>
      <c r="E22" s="152" t="str">
        <f>+'Resume CIP'!L20</f>
        <v>AMORT - IA SOFTWARE</v>
      </c>
      <c r="F22" s="156">
        <f>+'Resume CIP'!K20</f>
        <v>9200</v>
      </c>
      <c r="G22" s="151">
        <f>+'Resume CIP'!Q20</f>
        <v>5416666.666666667</v>
      </c>
      <c r="H22" s="151">
        <f>+'Resume CIP'!R20</f>
        <v>5416666.666666667</v>
      </c>
      <c r="I22" s="151">
        <f>+'Resume CIP'!S20</f>
        <v>5416666.666666667</v>
      </c>
      <c r="J22" s="151">
        <f>+'Resume CIP'!T20</f>
        <v>5416666.666666667</v>
      </c>
      <c r="K22" s="151">
        <f>+'Resume CIP'!U20</f>
        <v>5416666.666666667</v>
      </c>
      <c r="L22" s="151">
        <f>+'Resume CIP'!V20</f>
        <v>5416666.666666667</v>
      </c>
      <c r="M22" s="151">
        <f>+'Resume CIP'!W20</f>
        <v>5416666.666666667</v>
      </c>
      <c r="N22" s="151">
        <f>+'Resume CIP'!X20</f>
        <v>5416666.666666667</v>
      </c>
      <c r="O22" s="151">
        <f>+'Resume CIP'!Y20</f>
        <v>5416666.666666667</v>
      </c>
      <c r="P22" s="151">
        <f>+'Resume CIP'!Z20</f>
        <v>5416666.666666667</v>
      </c>
      <c r="Q22" s="151">
        <f>+'Resume CIP'!AA20</f>
        <v>5416666.666666667</v>
      </c>
      <c r="R22" s="151">
        <f>+'Resume CIP'!AB20</f>
        <v>5416666.666666667</v>
      </c>
      <c r="S22" s="151">
        <f t="shared" si="0"/>
        <v>64999999.999999993</v>
      </c>
    </row>
    <row r="23" spans="1:19" x14ac:dyDescent="0.25">
      <c r="A23">
        <f t="shared" si="1"/>
        <v>18</v>
      </c>
      <c r="B23" t="s">
        <v>420</v>
      </c>
      <c r="C23" t="s">
        <v>422</v>
      </c>
      <c r="D23" s="152">
        <f>+'Resume CIP'!J21</f>
        <v>736152</v>
      </c>
      <c r="E23" s="152" t="str">
        <f>+'Resume CIP'!L21</f>
        <v>DEPR FACTORY TOOLS</v>
      </c>
      <c r="F23" s="156">
        <f>+'Resume CIP'!K21</f>
        <v>3300</v>
      </c>
      <c r="G23" s="151">
        <f>+'Resume CIP'!Q21</f>
        <v>4583333.333333333</v>
      </c>
      <c r="H23" s="151">
        <f>+'Resume CIP'!R21</f>
        <v>4583333.333333333</v>
      </c>
      <c r="I23" s="151">
        <f>+'Resume CIP'!S21</f>
        <v>4583333.333333333</v>
      </c>
      <c r="J23" s="151">
        <f>+'Resume CIP'!T21</f>
        <v>4583333.333333333</v>
      </c>
      <c r="K23" s="151">
        <f>+'Resume CIP'!U21</f>
        <v>4583333.333333333</v>
      </c>
      <c r="L23" s="151">
        <f>+'Resume CIP'!V21</f>
        <v>4583333.333333333</v>
      </c>
      <c r="M23" s="151">
        <f>+'Resume CIP'!W21</f>
        <v>4583333.333333333</v>
      </c>
      <c r="N23" s="151">
        <f>+'Resume CIP'!X21</f>
        <v>4583333.333333333</v>
      </c>
      <c r="O23" s="151">
        <f>+'Resume CIP'!Y21</f>
        <v>4583333.333333333</v>
      </c>
      <c r="P23" s="151">
        <f>+'Resume CIP'!Z21</f>
        <v>4583333.333333333</v>
      </c>
      <c r="Q23" s="151">
        <f>+'Resume CIP'!AA21</f>
        <v>4583333.333333333</v>
      </c>
      <c r="R23" s="151">
        <f>+'Resume CIP'!AB21</f>
        <v>4583333.333333333</v>
      </c>
      <c r="S23" s="151">
        <f t="shared" si="0"/>
        <v>55000000.000000007</v>
      </c>
    </row>
    <row r="24" spans="1:19" x14ac:dyDescent="0.25">
      <c r="A24">
        <f t="shared" si="1"/>
        <v>19</v>
      </c>
      <c r="B24" t="s">
        <v>379</v>
      </c>
      <c r="C24" t="s">
        <v>422</v>
      </c>
      <c r="D24" s="152">
        <f>+'Resume CIP'!J22</f>
        <v>736131</v>
      </c>
      <c r="E24" s="152" t="str">
        <f>+'Resume CIP'!L22</f>
        <v>DEPR VEHICLES</v>
      </c>
      <c r="F24" s="156">
        <f>+'Resume CIP'!K22</f>
        <v>9500</v>
      </c>
      <c r="G24" s="151">
        <f>+'Resume CIP'!Q22</f>
        <v>2735896.375</v>
      </c>
      <c r="H24" s="151">
        <f>+'Resume CIP'!R22</f>
        <v>2735896.375</v>
      </c>
      <c r="I24" s="151">
        <f>+'Resume CIP'!S22</f>
        <v>2735896.375</v>
      </c>
      <c r="J24" s="151">
        <f>+'Resume CIP'!T22</f>
        <v>2735896.375</v>
      </c>
      <c r="K24" s="151">
        <f>+'Resume CIP'!U22</f>
        <v>2735896.375</v>
      </c>
      <c r="L24" s="151">
        <f>+'Resume CIP'!V22</f>
        <v>2735896.375</v>
      </c>
      <c r="M24" s="151">
        <f>+'Resume CIP'!W22</f>
        <v>2735896.375</v>
      </c>
      <c r="N24" s="151">
        <f>+'Resume CIP'!X22</f>
        <v>2735896.375</v>
      </c>
      <c r="O24" s="151">
        <f>+'Resume CIP'!Y22</f>
        <v>2735896.375</v>
      </c>
      <c r="P24" s="151">
        <f>+'Resume CIP'!Z22</f>
        <v>2735896.375</v>
      </c>
      <c r="Q24" s="151">
        <f>+'Resume CIP'!AA22</f>
        <v>2735896.375</v>
      </c>
      <c r="R24" s="151">
        <f>+'Resume CIP'!AB22</f>
        <v>2735896.375</v>
      </c>
      <c r="S24" s="151">
        <f t="shared" si="0"/>
        <v>32830756.5</v>
      </c>
    </row>
    <row r="25" spans="1:19" x14ac:dyDescent="0.25">
      <c r="A25">
        <f t="shared" si="1"/>
        <v>20</v>
      </c>
      <c r="B25" t="s">
        <v>379</v>
      </c>
      <c r="C25" t="s">
        <v>422</v>
      </c>
      <c r="D25" s="152">
        <f>+'Resume CIP'!J23</f>
        <v>736131</v>
      </c>
      <c r="E25" s="152" t="str">
        <f>+'Resume CIP'!L23</f>
        <v>DEPR VEHICLES</v>
      </c>
      <c r="F25" s="156">
        <f>+'Resume CIP'!K23</f>
        <v>9500</v>
      </c>
      <c r="G25" s="151">
        <f>+'Resume CIP'!Q23</f>
        <v>2735896.375</v>
      </c>
      <c r="H25" s="151">
        <f>+'Resume CIP'!R23</f>
        <v>2735896.375</v>
      </c>
      <c r="I25" s="151">
        <f>+'Resume CIP'!S23</f>
        <v>2735896.375</v>
      </c>
      <c r="J25" s="151">
        <f>+'Resume CIP'!T23</f>
        <v>2735896.375</v>
      </c>
      <c r="K25" s="151">
        <f>+'Resume CIP'!U23</f>
        <v>2735896.375</v>
      </c>
      <c r="L25" s="151">
        <f>+'Resume CIP'!V23</f>
        <v>2735896.375</v>
      </c>
      <c r="M25" s="151">
        <f>+'Resume CIP'!W23</f>
        <v>2735896.375</v>
      </c>
      <c r="N25" s="151">
        <f>+'Resume CIP'!X23</f>
        <v>2735896.375</v>
      </c>
      <c r="O25" s="151">
        <f>+'Resume CIP'!Y23</f>
        <v>2735896.375</v>
      </c>
      <c r="P25" s="151">
        <f>+'Resume CIP'!Z23</f>
        <v>2735896.375</v>
      </c>
      <c r="Q25" s="151">
        <f>+'Resume CIP'!AA23</f>
        <v>2735896.375</v>
      </c>
      <c r="R25" s="151">
        <f>+'Resume CIP'!AB23</f>
        <v>2735896.375</v>
      </c>
      <c r="S25" s="151">
        <f t="shared" si="0"/>
        <v>32830756.5</v>
      </c>
    </row>
    <row r="26" spans="1:19" x14ac:dyDescent="0.25">
      <c r="A26">
        <f t="shared" si="1"/>
        <v>21</v>
      </c>
      <c r="B26" t="s">
        <v>470</v>
      </c>
      <c r="C26" t="s">
        <v>422</v>
      </c>
      <c r="D26" s="152">
        <f>+'Resume CIP'!J24</f>
        <v>736162</v>
      </c>
      <c r="E26" s="152" t="str">
        <f>+'Resume CIP'!L24</f>
        <v>DEPR OFFICE EQUIPMENT</v>
      </c>
      <c r="F26" s="156">
        <f>+'Resume CIP'!K24</f>
        <v>9100</v>
      </c>
      <c r="G26" s="151">
        <f>+'Resume CIP'!Q24</f>
        <v>136993.25</v>
      </c>
      <c r="H26" s="151">
        <f>+'Resume CIP'!R24</f>
        <v>136993.25</v>
      </c>
      <c r="I26" s="151">
        <f>+'Resume CIP'!S24</f>
        <v>136993.25</v>
      </c>
      <c r="J26" s="151">
        <f>+'Resume CIP'!T24</f>
        <v>136993.25</v>
      </c>
      <c r="K26" s="151">
        <f>+'Resume CIP'!U24</f>
        <v>136993.25</v>
      </c>
      <c r="L26" s="151">
        <f>+'Resume CIP'!V24</f>
        <v>136993.25</v>
      </c>
      <c r="M26" s="151">
        <f>+'Resume CIP'!W24</f>
        <v>136993.25</v>
      </c>
      <c r="N26" s="151">
        <f>+'Resume CIP'!X24</f>
        <v>136993.25</v>
      </c>
      <c r="O26" s="151">
        <f>+'Resume CIP'!Y24</f>
        <v>136993.25</v>
      </c>
      <c r="P26" s="151">
        <f>+'Resume CIP'!Z24</f>
        <v>136993.25</v>
      </c>
      <c r="Q26" s="151">
        <f>+'Resume CIP'!AA24</f>
        <v>136993.25</v>
      </c>
      <c r="R26" s="151">
        <f>+'Resume CIP'!AB24</f>
        <v>136993.25</v>
      </c>
      <c r="S26" s="151">
        <f t="shared" ref="S26:S33" si="2">+SUM(G26:R26)</f>
        <v>1643919</v>
      </c>
    </row>
    <row r="27" spans="1:19" x14ac:dyDescent="0.25">
      <c r="A27">
        <f t="shared" si="1"/>
        <v>22</v>
      </c>
      <c r="B27" t="s">
        <v>471</v>
      </c>
      <c r="C27" t="s">
        <v>422</v>
      </c>
      <c r="D27" s="152">
        <f>+'Resume CIP'!J25</f>
        <v>736151</v>
      </c>
      <c r="E27" s="152" t="str">
        <f>+'Resume CIP'!L25</f>
        <v>DEPR FACTORY EQUIPMENT</v>
      </c>
      <c r="F27" s="156">
        <f>+'Resume CIP'!K25</f>
        <v>9100</v>
      </c>
      <c r="G27" s="151">
        <f>+'Resume CIP'!Q25</f>
        <v>677083.33333333337</v>
      </c>
      <c r="H27" s="151">
        <f>+'Resume CIP'!R25</f>
        <v>677083.33333333337</v>
      </c>
      <c r="I27" s="151">
        <f>+'Resume CIP'!S25</f>
        <v>677083.33333333337</v>
      </c>
      <c r="J27" s="151">
        <f>+'Resume CIP'!T25</f>
        <v>677083.33333333337</v>
      </c>
      <c r="K27" s="151">
        <f>+'Resume CIP'!U25</f>
        <v>677083.33333333337</v>
      </c>
      <c r="L27" s="151">
        <f>+'Resume CIP'!V25</f>
        <v>677083.33333333337</v>
      </c>
      <c r="M27" s="151">
        <f>+'Resume CIP'!W25</f>
        <v>677083.33333333337</v>
      </c>
      <c r="N27" s="151">
        <f>+'Resume CIP'!X25</f>
        <v>677083.33333333337</v>
      </c>
      <c r="O27" s="151">
        <f>+'Resume CIP'!Y25</f>
        <v>677083.33333333337</v>
      </c>
      <c r="P27" s="151">
        <f>+'Resume CIP'!Z25</f>
        <v>677083.33333333337</v>
      </c>
      <c r="Q27" s="151">
        <f>+'Resume CIP'!AA25</f>
        <v>677083.33333333337</v>
      </c>
      <c r="R27" s="151">
        <f>+'Resume CIP'!AB25</f>
        <v>677083.33333333337</v>
      </c>
      <c r="S27" s="151">
        <f t="shared" si="2"/>
        <v>8124999.9999999991</v>
      </c>
    </row>
    <row r="28" spans="1:19" x14ac:dyDescent="0.25">
      <c r="A28">
        <f t="shared" si="1"/>
        <v>23</v>
      </c>
      <c r="B28" t="s">
        <v>472</v>
      </c>
      <c r="C28" t="s">
        <v>422</v>
      </c>
      <c r="D28" s="152">
        <f>+'Resume CIP'!J26</f>
        <v>736151</v>
      </c>
      <c r="E28" s="152" t="str">
        <f>+'Resume CIP'!L26</f>
        <v>DEPR FACTORY EQUIPMENT</v>
      </c>
      <c r="F28" s="156">
        <f>+'Resume CIP'!K26</f>
        <v>9100</v>
      </c>
      <c r="G28" s="151">
        <f>+'Resume CIP'!Q26</f>
        <v>529719.0625</v>
      </c>
      <c r="H28" s="151">
        <f>+'Resume CIP'!R26</f>
        <v>529719.0625</v>
      </c>
      <c r="I28" s="151">
        <f>+'Resume CIP'!S26</f>
        <v>529719.0625</v>
      </c>
      <c r="J28" s="151">
        <f>+'Resume CIP'!T26</f>
        <v>529719.0625</v>
      </c>
      <c r="K28" s="151">
        <f>+'Resume CIP'!U26</f>
        <v>529719.0625</v>
      </c>
      <c r="L28" s="151">
        <f>+'Resume CIP'!V26</f>
        <v>529719.0625</v>
      </c>
      <c r="M28" s="151">
        <f>+'Resume CIP'!W26</f>
        <v>529719.0625</v>
      </c>
      <c r="N28" s="151">
        <f>+'Resume CIP'!X26</f>
        <v>529719.0625</v>
      </c>
      <c r="O28" s="151">
        <f>+'Resume CIP'!Y26</f>
        <v>529719.0625</v>
      </c>
      <c r="P28" s="151">
        <f>+'Resume CIP'!Z26</f>
        <v>529719.0625</v>
      </c>
      <c r="Q28" s="151">
        <f>+'Resume CIP'!AA26</f>
        <v>529719.0625</v>
      </c>
      <c r="R28" s="151">
        <f>+'Resume CIP'!AB26</f>
        <v>529719.0625</v>
      </c>
      <c r="S28" s="151">
        <f t="shared" si="2"/>
        <v>6356628.75</v>
      </c>
    </row>
    <row r="29" spans="1:19" x14ac:dyDescent="0.25">
      <c r="A29">
        <f t="shared" si="1"/>
        <v>24</v>
      </c>
      <c r="B29" t="s">
        <v>473</v>
      </c>
      <c r="C29" t="s">
        <v>422</v>
      </c>
      <c r="D29" s="152">
        <f>+'Resume CIP'!J27</f>
        <v>736151</v>
      </c>
      <c r="E29" s="152" t="str">
        <f>+'Resume CIP'!L27</f>
        <v>DEPR FACTORY EQUIPMENT</v>
      </c>
      <c r="F29" s="156">
        <f>+'Resume CIP'!K27</f>
        <v>9100</v>
      </c>
      <c r="G29" s="151">
        <f>+'Resume CIP'!Q27</f>
        <v>83780.520833333328</v>
      </c>
      <c r="H29" s="151">
        <f>+'Resume CIP'!R27</f>
        <v>83780.520833333328</v>
      </c>
      <c r="I29" s="151">
        <f>+'Resume CIP'!S27</f>
        <v>83780.520833333328</v>
      </c>
      <c r="J29" s="151">
        <f>+'Resume CIP'!T27</f>
        <v>83780.520833333328</v>
      </c>
      <c r="K29" s="151">
        <f>+'Resume CIP'!U27</f>
        <v>83780.520833333328</v>
      </c>
      <c r="L29" s="151">
        <f>+'Resume CIP'!V27</f>
        <v>83780.520833333328</v>
      </c>
      <c r="M29" s="151">
        <f>+'Resume CIP'!W27</f>
        <v>83780.520833333328</v>
      </c>
      <c r="N29" s="151">
        <f>+'Resume CIP'!X27</f>
        <v>83780.520833333328</v>
      </c>
      <c r="O29" s="151">
        <f>+'Resume CIP'!Y27</f>
        <v>83780.520833333328</v>
      </c>
      <c r="P29" s="151">
        <f>+'Resume CIP'!Z27</f>
        <v>83780.520833333328</v>
      </c>
      <c r="Q29" s="151">
        <f>+'Resume CIP'!AA27</f>
        <v>83780.520833333328</v>
      </c>
      <c r="R29" s="151">
        <f>+'Resume CIP'!AB27</f>
        <v>83780.520833333328</v>
      </c>
      <c r="S29" s="151">
        <f t="shared" si="2"/>
        <v>1005366.2500000001</v>
      </c>
    </row>
    <row r="30" spans="1:19" x14ac:dyDescent="0.25">
      <c r="A30">
        <f t="shared" si="1"/>
        <v>25</v>
      </c>
      <c r="B30" t="s">
        <v>474</v>
      </c>
      <c r="C30" t="s">
        <v>422</v>
      </c>
      <c r="D30" s="152">
        <f>+'Resume CIP'!J28</f>
        <v>736151</v>
      </c>
      <c r="E30" s="152" t="str">
        <f>+'Resume CIP'!L28</f>
        <v>DEPR FACTORY EQUIPMENT</v>
      </c>
      <c r="F30" s="156">
        <f>+'Resume CIP'!K28</f>
        <v>9100</v>
      </c>
      <c r="G30" s="151">
        <f>+'Resume CIP'!Q28</f>
        <v>1574000.4166666667</v>
      </c>
      <c r="H30" s="151">
        <f>+'Resume CIP'!R28</f>
        <v>1574000.4166666667</v>
      </c>
      <c r="I30" s="151">
        <f>+'Resume CIP'!S28</f>
        <v>1574000.4166666667</v>
      </c>
      <c r="J30" s="151">
        <f>+'Resume CIP'!T28</f>
        <v>1574000.4166666667</v>
      </c>
      <c r="K30" s="151">
        <f>+'Resume CIP'!U28</f>
        <v>1574000.4166666667</v>
      </c>
      <c r="L30" s="151">
        <f>+'Resume CIP'!V28</f>
        <v>1574000.4166666667</v>
      </c>
      <c r="M30" s="151">
        <f>+'Resume CIP'!W28</f>
        <v>1574000.4166666667</v>
      </c>
      <c r="N30" s="151">
        <f>+'Resume CIP'!X28</f>
        <v>1574000.4166666667</v>
      </c>
      <c r="O30" s="151">
        <f>+'Resume CIP'!Y28</f>
        <v>1574000.4166666667</v>
      </c>
      <c r="P30" s="151">
        <f>+'Resume CIP'!Z28</f>
        <v>1574000.4166666667</v>
      </c>
      <c r="Q30" s="151">
        <f>+'Resume CIP'!AA28</f>
        <v>1574000.4166666667</v>
      </c>
      <c r="R30" s="151">
        <f>+'Resume CIP'!AB28</f>
        <v>1574000.4166666667</v>
      </c>
      <c r="S30" s="151">
        <f t="shared" si="2"/>
        <v>18888005</v>
      </c>
    </row>
    <row r="31" spans="1:19" x14ac:dyDescent="0.25">
      <c r="A31">
        <f t="shared" si="1"/>
        <v>26</v>
      </c>
      <c r="B31" t="s">
        <v>475</v>
      </c>
      <c r="C31" t="s">
        <v>422</v>
      </c>
      <c r="D31" s="152">
        <f>+'Resume CIP'!J29</f>
        <v>736151</v>
      </c>
      <c r="E31" s="152" t="str">
        <f>+'Resume CIP'!L29</f>
        <v>DEPR FACTORY EQUIPMENT</v>
      </c>
      <c r="F31" s="156">
        <f>+'Resume CIP'!K29</f>
        <v>9100</v>
      </c>
      <c r="G31" s="151">
        <f>+'Resume CIP'!Q29</f>
        <v>31875</v>
      </c>
      <c r="H31" s="151">
        <f>+'Resume CIP'!R29</f>
        <v>31875</v>
      </c>
      <c r="I31" s="151">
        <f>+'Resume CIP'!S29</f>
        <v>31875</v>
      </c>
      <c r="J31" s="151">
        <f>+'Resume CIP'!T29</f>
        <v>31875</v>
      </c>
      <c r="K31" s="151">
        <f>+'Resume CIP'!U29</f>
        <v>31875</v>
      </c>
      <c r="L31" s="151">
        <f>+'Resume CIP'!V29</f>
        <v>31875</v>
      </c>
      <c r="M31" s="151">
        <f>+'Resume CIP'!W29</f>
        <v>31875</v>
      </c>
      <c r="N31" s="151">
        <f>+'Resume CIP'!X29</f>
        <v>31875</v>
      </c>
      <c r="O31" s="151">
        <f>+'Resume CIP'!Y29</f>
        <v>31875</v>
      </c>
      <c r="P31" s="151">
        <f>+'Resume CIP'!Z29</f>
        <v>31875</v>
      </c>
      <c r="Q31" s="151">
        <f>+'Resume CIP'!AA29</f>
        <v>31875</v>
      </c>
      <c r="R31" s="151">
        <f>+'Resume CIP'!AB29</f>
        <v>31875</v>
      </c>
      <c r="S31" s="151">
        <f t="shared" si="2"/>
        <v>382500</v>
      </c>
    </row>
    <row r="32" spans="1:19" x14ac:dyDescent="0.25">
      <c r="A32">
        <f t="shared" si="1"/>
        <v>27</v>
      </c>
      <c r="B32" t="s">
        <v>476</v>
      </c>
      <c r="C32" t="s">
        <v>422</v>
      </c>
      <c r="D32" s="152">
        <f>+'Resume CIP'!J30</f>
        <v>736411</v>
      </c>
      <c r="E32" s="152" t="str">
        <f>+'Resume CIP'!L30</f>
        <v>AMORT - IA SOFTWARE</v>
      </c>
      <c r="F32" s="156">
        <f>+'Resume CIP'!K30</f>
        <v>9100</v>
      </c>
      <c r="G32" s="151">
        <f>+'Resume CIP'!Q30</f>
        <v>173166.66666666666</v>
      </c>
      <c r="H32" s="151">
        <f>+'Resume CIP'!R30</f>
        <v>173166.66666666666</v>
      </c>
      <c r="I32" s="151">
        <f>+'Resume CIP'!S30</f>
        <v>173166.66666666666</v>
      </c>
      <c r="J32" s="151">
        <f>+'Resume CIP'!T30</f>
        <v>173166.66666666666</v>
      </c>
      <c r="K32" s="151">
        <f>+'Resume CIP'!U30</f>
        <v>173166.66666666666</v>
      </c>
      <c r="L32" s="151">
        <f>+'Resume CIP'!V30</f>
        <v>173166.66666666666</v>
      </c>
      <c r="M32" s="151">
        <f>+'Resume CIP'!W30</f>
        <v>173166.66666666666</v>
      </c>
      <c r="N32" s="151">
        <f>+'Resume CIP'!X30</f>
        <v>173166.66666666666</v>
      </c>
      <c r="O32" s="151">
        <f>+'Resume CIP'!Y30</f>
        <v>173166.66666666666</v>
      </c>
      <c r="P32" s="151">
        <f>+'Resume CIP'!Z30</f>
        <v>173166.66666666666</v>
      </c>
      <c r="Q32" s="151">
        <f>+'Resume CIP'!AA30</f>
        <v>173166.66666666666</v>
      </c>
      <c r="R32" s="151">
        <f>+'Resume CIP'!AB30</f>
        <v>173166.66666666666</v>
      </c>
      <c r="S32" s="151">
        <f t="shared" si="2"/>
        <v>2078000.0000000002</v>
      </c>
    </row>
    <row r="33" spans="1:19" x14ac:dyDescent="0.25">
      <c r="A33">
        <f t="shared" si="1"/>
        <v>28</v>
      </c>
      <c r="B33" t="s">
        <v>476</v>
      </c>
      <c r="C33" t="s">
        <v>422</v>
      </c>
      <c r="D33" s="152">
        <f>+'Resume CIP'!J31</f>
        <v>736411</v>
      </c>
      <c r="E33" s="152" t="str">
        <f>+'Resume CIP'!L31</f>
        <v>AMORT - IA SOFTWARE</v>
      </c>
      <c r="F33" s="156">
        <f>+'Resume CIP'!K31</f>
        <v>9100</v>
      </c>
      <c r="G33" s="151">
        <f>+'Resume CIP'!Q31</f>
        <v>173166.66666666666</v>
      </c>
      <c r="H33" s="151">
        <f>+'Resume CIP'!R31</f>
        <v>173166.66666666666</v>
      </c>
      <c r="I33" s="151">
        <f>+'Resume CIP'!S31</f>
        <v>173166.66666666666</v>
      </c>
      <c r="J33" s="151">
        <f>+'Resume CIP'!T31</f>
        <v>173166.66666666666</v>
      </c>
      <c r="K33" s="151">
        <f>+'Resume CIP'!U31</f>
        <v>173166.66666666666</v>
      </c>
      <c r="L33" s="151">
        <f>+'Resume CIP'!V31</f>
        <v>173166.66666666666</v>
      </c>
      <c r="M33" s="151">
        <f>+'Resume CIP'!W31</f>
        <v>173166.66666666666</v>
      </c>
      <c r="N33" s="151">
        <f>+'Resume CIP'!X31</f>
        <v>173166.66666666666</v>
      </c>
      <c r="O33" s="151">
        <f>+'Resume CIP'!Y31</f>
        <v>173166.66666666666</v>
      </c>
      <c r="P33" s="151">
        <f>+'Resume CIP'!Z31</f>
        <v>173166.66666666666</v>
      </c>
      <c r="Q33" s="151">
        <f>+'Resume CIP'!AA31</f>
        <v>173166.66666666666</v>
      </c>
      <c r="R33" s="151">
        <f>+'Resume CIP'!AB31</f>
        <v>173166.66666666666</v>
      </c>
      <c r="S33" s="151">
        <f t="shared" si="2"/>
        <v>2078000.0000000002</v>
      </c>
    </row>
    <row r="34" spans="1:19" x14ac:dyDescent="0.25">
      <c r="A34">
        <f t="shared" si="1"/>
        <v>29</v>
      </c>
      <c r="B34" t="s">
        <v>476</v>
      </c>
      <c r="C34" t="s">
        <v>422</v>
      </c>
      <c r="D34" s="152">
        <f>+'Resume CIP'!J32</f>
        <v>736411</v>
      </c>
      <c r="E34" s="152" t="str">
        <f>+'Resume CIP'!L32</f>
        <v>AMORT - IA SOFTWARE</v>
      </c>
      <c r="F34" s="156">
        <f>+'Resume CIP'!K32</f>
        <v>9100</v>
      </c>
      <c r="G34" s="151">
        <f>+'Resume CIP'!Q32</f>
        <v>173166.66666666666</v>
      </c>
      <c r="H34" s="151">
        <f>+'Resume CIP'!R32</f>
        <v>173166.66666666666</v>
      </c>
      <c r="I34" s="151">
        <f>+'Resume CIP'!S32</f>
        <v>173166.66666666666</v>
      </c>
      <c r="J34" s="151">
        <f>+'Resume CIP'!T32</f>
        <v>173166.66666666666</v>
      </c>
      <c r="K34" s="151">
        <f>+'Resume CIP'!U32</f>
        <v>173166.66666666666</v>
      </c>
      <c r="L34" s="151">
        <f>+'Resume CIP'!V32</f>
        <v>173166.66666666666</v>
      </c>
      <c r="M34" s="151">
        <f>+'Resume CIP'!W32</f>
        <v>173166.66666666666</v>
      </c>
      <c r="N34" s="151">
        <f>+'Resume CIP'!X32</f>
        <v>173166.66666666666</v>
      </c>
      <c r="O34" s="151">
        <f>+'Resume CIP'!Y32</f>
        <v>173166.66666666666</v>
      </c>
      <c r="P34" s="151">
        <f>+'Resume CIP'!Z32</f>
        <v>173166.66666666666</v>
      </c>
      <c r="Q34" s="151">
        <f>+'Resume CIP'!AA32</f>
        <v>173166.66666666666</v>
      </c>
      <c r="R34" s="151">
        <f>+'Resume CIP'!AB32</f>
        <v>173166.66666666666</v>
      </c>
      <c r="S34" s="151">
        <f t="shared" ref="S34" si="3">+SUM(G34:R34)</f>
        <v>2078000.0000000002</v>
      </c>
    </row>
    <row r="35" spans="1:19" x14ac:dyDescent="0.25">
      <c r="D35" s="152"/>
      <c r="E35" s="152"/>
      <c r="F35" s="156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</row>
    <row r="36" spans="1:19" x14ac:dyDescent="0.25">
      <c r="D36" s="152"/>
      <c r="E36" s="152"/>
      <c r="F36" s="156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</row>
    <row r="37" spans="1:19" x14ac:dyDescent="0.25">
      <c r="D37" s="152"/>
      <c r="E37" s="152"/>
      <c r="F37" s="156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</row>
    <row r="38" spans="1:19" x14ac:dyDescent="0.25">
      <c r="D38" s="152"/>
      <c r="E38" s="152"/>
      <c r="F38" s="156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</row>
    <row r="39" spans="1:19" x14ac:dyDescent="0.25">
      <c r="A39" s="220"/>
      <c r="B39" s="220"/>
      <c r="C39" s="220"/>
      <c r="D39" s="220"/>
      <c r="E39" s="220"/>
      <c r="F39" s="221"/>
      <c r="G39" s="215">
        <f>+SUM(G6:G25)</f>
        <v>95936849.604166642</v>
      </c>
      <c r="H39" s="215">
        <f t="shared" ref="H39:S39" si="4">+SUM(H6:H25)</f>
        <v>95936849.604166642</v>
      </c>
      <c r="I39" s="215">
        <f t="shared" si="4"/>
        <v>95936849.604166642</v>
      </c>
      <c r="J39" s="215">
        <f t="shared" si="4"/>
        <v>95936849.604166642</v>
      </c>
      <c r="K39" s="215">
        <f t="shared" si="4"/>
        <v>95936849.604166642</v>
      </c>
      <c r="L39" s="215">
        <f t="shared" si="4"/>
        <v>95936849.604166642</v>
      </c>
      <c r="M39" s="215">
        <f t="shared" si="4"/>
        <v>95936849.604166642</v>
      </c>
      <c r="N39" s="215">
        <f t="shared" si="4"/>
        <v>95936849.604166642</v>
      </c>
      <c r="O39" s="215">
        <f t="shared" si="4"/>
        <v>95936849.604166642</v>
      </c>
      <c r="P39" s="215">
        <f t="shared" si="4"/>
        <v>95936849.604166642</v>
      </c>
      <c r="Q39" s="215">
        <f t="shared" si="4"/>
        <v>95936849.604166642</v>
      </c>
      <c r="R39" s="215">
        <f t="shared" si="4"/>
        <v>95936849.604166642</v>
      </c>
      <c r="S39" s="215">
        <f t="shared" si="4"/>
        <v>1151242195.25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4"/>
  <sheetViews>
    <sheetView topLeftCell="B1" workbookViewId="0">
      <selection activeCell="O4" sqref="O4"/>
    </sheetView>
  </sheetViews>
  <sheetFormatPr defaultRowHeight="15" x14ac:dyDescent="0.25"/>
  <cols>
    <col min="1" max="1" width="3.42578125" customWidth="1"/>
    <col min="2" max="2" width="39.85546875" bestFit="1" customWidth="1"/>
    <col min="3" max="3" width="9.28515625" hidden="1" customWidth="1"/>
    <col min="4" max="4" width="40.42578125" hidden="1" customWidth="1"/>
    <col min="5" max="5" width="20.42578125" style="151" bestFit="1" customWidth="1"/>
    <col min="6" max="6" width="15.140625" style="151" customWidth="1"/>
    <col min="7" max="7" width="5.85546875" style="151" customWidth="1"/>
    <col min="8" max="8" width="9.140625" style="152"/>
    <col min="9" max="9" width="23" style="152" bestFit="1" customWidth="1"/>
    <col min="10" max="10" width="7" style="152" bestFit="1" customWidth="1"/>
    <col min="11" max="11" width="7" style="152" customWidth="1"/>
    <col min="12" max="12" width="25.140625" style="151" bestFit="1" customWidth="1"/>
    <col min="13" max="13" width="17.42578125" style="151" customWidth="1"/>
    <col min="14" max="14" width="4.28515625" style="151" bestFit="1" customWidth="1"/>
    <col min="15" max="15" width="12.7109375" style="151" bestFit="1" customWidth="1"/>
    <col min="16" max="16" width="12" style="151" bestFit="1" customWidth="1"/>
    <col min="17" max="28" width="10.140625" style="151" bestFit="1" customWidth="1"/>
    <col min="29" max="16384" width="9.140625" style="151"/>
  </cols>
  <sheetData>
    <row r="2" spans="1:29" x14ac:dyDescent="0.25">
      <c r="E2" s="216" t="s">
        <v>221</v>
      </c>
      <c r="F2" s="216" t="s">
        <v>222</v>
      </c>
      <c r="H2" s="217" t="s">
        <v>414</v>
      </c>
      <c r="J2" s="217"/>
      <c r="K2" s="217"/>
      <c r="M2" s="169" t="s">
        <v>418</v>
      </c>
      <c r="N2" s="169" t="s">
        <v>2</v>
      </c>
      <c r="O2" s="151" t="s">
        <v>415</v>
      </c>
      <c r="P2" s="151" t="s">
        <v>416</v>
      </c>
      <c r="Q2" s="218" t="s">
        <v>417</v>
      </c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</row>
    <row r="3" spans="1:29" x14ac:dyDescent="0.25">
      <c r="E3" s="169"/>
      <c r="Q3" s="154" t="s">
        <v>104</v>
      </c>
      <c r="R3" s="154" t="s">
        <v>105</v>
      </c>
      <c r="S3" s="154" t="s">
        <v>106</v>
      </c>
      <c r="T3" s="154" t="s">
        <v>107</v>
      </c>
      <c r="U3" s="154" t="s">
        <v>108</v>
      </c>
      <c r="V3" s="154" t="s">
        <v>109</v>
      </c>
      <c r="W3" s="154" t="s">
        <v>110</v>
      </c>
      <c r="X3" s="154" t="s">
        <v>111</v>
      </c>
      <c r="Y3" s="154" t="s">
        <v>112</v>
      </c>
      <c r="Z3" s="154" t="s">
        <v>113</v>
      </c>
      <c r="AA3" s="154" t="s">
        <v>114</v>
      </c>
      <c r="AB3" s="154" t="s">
        <v>115</v>
      </c>
      <c r="AC3" s="155" t="s">
        <v>419</v>
      </c>
    </row>
    <row r="4" spans="1:29" x14ac:dyDescent="0.25">
      <c r="A4">
        <v>1</v>
      </c>
      <c r="B4" t="s">
        <v>156</v>
      </c>
      <c r="C4" t="s">
        <v>388</v>
      </c>
      <c r="D4" t="s">
        <v>6</v>
      </c>
      <c r="E4" s="151">
        <v>17500000</v>
      </c>
      <c r="F4" s="151">
        <f>+SUMIF('Receipt Jun'!D:D,'Resume CIP'!C4,'Receipt Jun'!H:H)</f>
        <v>17500000</v>
      </c>
      <c r="H4" s="152">
        <v>121112</v>
      </c>
      <c r="I4" s="152" t="s">
        <v>118</v>
      </c>
      <c r="J4" s="152">
        <f>+VLOOKUP($H4,'Master Code'!$H$17:$K$25,3,0)</f>
        <v>736112</v>
      </c>
      <c r="K4">
        <v>5220</v>
      </c>
      <c r="L4" s="152" t="str">
        <f>+VLOOKUP($H4,'Master Code'!$H$17:$K$25,4,0)</f>
        <v>DEPR LAND IMPROVEMENT</v>
      </c>
      <c r="M4" s="151">
        <f>+F4</f>
        <v>17500000</v>
      </c>
      <c r="N4" s="151">
        <f>+VLOOKUP(H4,'Master Code'!$H$17:$L$25,5,0)</f>
        <v>20</v>
      </c>
      <c r="O4" s="151">
        <f>+M4/N4</f>
        <v>875000</v>
      </c>
      <c r="P4" s="151">
        <f>+O4/12</f>
        <v>72916.666666666672</v>
      </c>
      <c r="Q4" s="151">
        <f>+P4</f>
        <v>72916.666666666672</v>
      </c>
      <c r="R4" s="151">
        <f>+Q4</f>
        <v>72916.666666666672</v>
      </c>
      <c r="S4" s="151">
        <f t="shared" ref="S4:AB4" si="0">+R4</f>
        <v>72916.666666666672</v>
      </c>
      <c r="T4" s="151">
        <f t="shared" si="0"/>
        <v>72916.666666666672</v>
      </c>
      <c r="U4" s="151">
        <f t="shared" si="0"/>
        <v>72916.666666666672</v>
      </c>
      <c r="V4" s="151">
        <f t="shared" si="0"/>
        <v>72916.666666666672</v>
      </c>
      <c r="W4" s="151">
        <f t="shared" si="0"/>
        <v>72916.666666666672</v>
      </c>
      <c r="X4" s="151">
        <f t="shared" si="0"/>
        <v>72916.666666666672</v>
      </c>
      <c r="Y4" s="151">
        <f t="shared" si="0"/>
        <v>72916.666666666672</v>
      </c>
      <c r="Z4" s="151">
        <f t="shared" si="0"/>
        <v>72916.666666666672</v>
      </c>
      <c r="AA4" s="151">
        <f t="shared" si="0"/>
        <v>72916.666666666672</v>
      </c>
      <c r="AB4" s="151">
        <f t="shared" si="0"/>
        <v>72916.666666666672</v>
      </c>
      <c r="AC4" s="151">
        <f>+SUM(Q4:AB4)</f>
        <v>874999.99999999988</v>
      </c>
    </row>
    <row r="5" spans="1:29" x14ac:dyDescent="0.25">
      <c r="A5">
        <v>2</v>
      </c>
      <c r="B5" t="s">
        <v>32</v>
      </c>
      <c r="D5" t="s">
        <v>29</v>
      </c>
      <c r="E5" s="151">
        <v>180500000</v>
      </c>
      <c r="F5" s="151">
        <f>+E5</f>
        <v>180500000</v>
      </c>
      <c r="H5" s="152">
        <v>121151</v>
      </c>
      <c r="I5" s="152" t="s">
        <v>125</v>
      </c>
      <c r="J5" s="152">
        <f>+VLOOKUP($H5,'Master Code'!$H$17:$K$25,3,0)</f>
        <v>736151</v>
      </c>
      <c r="K5">
        <v>2120</v>
      </c>
      <c r="L5" s="152" t="str">
        <f>+VLOOKUP($H5,'Master Code'!$H$17:$K$25,4,0)</f>
        <v>DEPR FACTORY EQUIPMENT</v>
      </c>
      <c r="M5" s="151">
        <f t="shared" ref="M5:M32" si="1">+F5</f>
        <v>180500000</v>
      </c>
      <c r="N5" s="151">
        <f>+VLOOKUP(H5,'Master Code'!$H$17:$L$25,5,0)</f>
        <v>8</v>
      </c>
      <c r="O5" s="151">
        <f t="shared" ref="O5:O20" si="2">+M5/N5</f>
        <v>22562500</v>
      </c>
      <c r="P5" s="151">
        <f t="shared" ref="P5:P23" si="3">+O5/12</f>
        <v>1880208.3333333333</v>
      </c>
      <c r="Q5" s="151">
        <f t="shared" ref="Q5:AB5" si="4">+P5</f>
        <v>1880208.3333333333</v>
      </c>
      <c r="R5" s="151">
        <f t="shared" si="4"/>
        <v>1880208.3333333333</v>
      </c>
      <c r="S5" s="151">
        <f t="shared" si="4"/>
        <v>1880208.3333333333</v>
      </c>
      <c r="T5" s="151">
        <f t="shared" si="4"/>
        <v>1880208.3333333333</v>
      </c>
      <c r="U5" s="151">
        <f t="shared" si="4"/>
        <v>1880208.3333333333</v>
      </c>
      <c r="V5" s="151">
        <f t="shared" si="4"/>
        <v>1880208.3333333333</v>
      </c>
      <c r="W5" s="151">
        <f t="shared" si="4"/>
        <v>1880208.3333333333</v>
      </c>
      <c r="X5" s="151">
        <f t="shared" si="4"/>
        <v>1880208.3333333333</v>
      </c>
      <c r="Y5" s="151">
        <f t="shared" si="4"/>
        <v>1880208.3333333333</v>
      </c>
      <c r="Z5" s="151">
        <f t="shared" si="4"/>
        <v>1880208.3333333333</v>
      </c>
      <c r="AA5" s="151">
        <f t="shared" si="4"/>
        <v>1880208.3333333333</v>
      </c>
      <c r="AB5" s="151">
        <f t="shared" si="4"/>
        <v>1880208.3333333333</v>
      </c>
      <c r="AC5" s="151">
        <f t="shared" ref="AC5:AC20" si="5">+SUM(Q5:AB5)</f>
        <v>22562499.999999996</v>
      </c>
    </row>
    <row r="6" spans="1:29" x14ac:dyDescent="0.25">
      <c r="A6">
        <v>3</v>
      </c>
      <c r="B6" t="s">
        <v>43</v>
      </c>
      <c r="D6" t="s">
        <v>29</v>
      </c>
      <c r="E6" s="151">
        <v>2199034643</v>
      </c>
      <c r="F6" s="151">
        <f>+E6</f>
        <v>2199034643</v>
      </c>
      <c r="H6" s="152">
        <v>121151</v>
      </c>
      <c r="I6" s="152" t="s">
        <v>125</v>
      </c>
      <c r="J6" s="152">
        <f>+VLOOKUP($H6,'Master Code'!$H$17:$K$25,3,0)</f>
        <v>736151</v>
      </c>
      <c r="K6">
        <v>2120</v>
      </c>
      <c r="L6" s="152" t="str">
        <f>+VLOOKUP($H6,'Master Code'!$H$17:$K$25,4,0)</f>
        <v>DEPR FACTORY EQUIPMENT</v>
      </c>
      <c r="M6" s="151">
        <f t="shared" si="1"/>
        <v>2199034643</v>
      </c>
      <c r="N6" s="151">
        <f>+VLOOKUP(H6,'Master Code'!$H$17:$L$25,5,0)</f>
        <v>8</v>
      </c>
      <c r="O6" s="151">
        <f t="shared" si="2"/>
        <v>274879330.375</v>
      </c>
      <c r="P6" s="151">
        <f t="shared" si="3"/>
        <v>22906610.864583332</v>
      </c>
      <c r="Q6" s="151">
        <f t="shared" ref="Q6:AB6" si="6">+P6</f>
        <v>22906610.864583332</v>
      </c>
      <c r="R6" s="151">
        <f t="shared" si="6"/>
        <v>22906610.864583332</v>
      </c>
      <c r="S6" s="151">
        <f t="shared" si="6"/>
        <v>22906610.864583332</v>
      </c>
      <c r="T6" s="151">
        <f t="shared" si="6"/>
        <v>22906610.864583332</v>
      </c>
      <c r="U6" s="151">
        <f t="shared" si="6"/>
        <v>22906610.864583332</v>
      </c>
      <c r="V6" s="151">
        <f t="shared" si="6"/>
        <v>22906610.864583332</v>
      </c>
      <c r="W6" s="151">
        <f t="shared" si="6"/>
        <v>22906610.864583332</v>
      </c>
      <c r="X6" s="151">
        <f t="shared" si="6"/>
        <v>22906610.864583332</v>
      </c>
      <c r="Y6" s="151">
        <f t="shared" si="6"/>
        <v>22906610.864583332</v>
      </c>
      <c r="Z6" s="151">
        <f t="shared" si="6"/>
        <v>22906610.864583332</v>
      </c>
      <c r="AA6" s="151">
        <f t="shared" si="6"/>
        <v>22906610.864583332</v>
      </c>
      <c r="AB6" s="151">
        <f t="shared" si="6"/>
        <v>22906610.864583332</v>
      </c>
      <c r="AC6" s="151">
        <f t="shared" si="5"/>
        <v>274879330.37500006</v>
      </c>
    </row>
    <row r="7" spans="1:29" x14ac:dyDescent="0.25">
      <c r="A7">
        <v>4</v>
      </c>
      <c r="B7" t="s">
        <v>219</v>
      </c>
      <c r="D7" t="s">
        <v>53</v>
      </c>
      <c r="E7" s="151">
        <v>1750499991</v>
      </c>
      <c r="F7" s="151">
        <f>+'CIP F'!L21</f>
        <v>3465500001</v>
      </c>
      <c r="H7" s="152">
        <v>121151</v>
      </c>
      <c r="I7" s="152" t="s">
        <v>125</v>
      </c>
      <c r="J7" s="152">
        <f>+VLOOKUP($H7,'Master Code'!$H$17:$K$25,3,0)</f>
        <v>736151</v>
      </c>
      <c r="K7">
        <v>2300</v>
      </c>
      <c r="L7" s="152" t="str">
        <f>+VLOOKUP($H7,'Master Code'!$H$17:$K$25,4,0)</f>
        <v>DEPR FACTORY EQUIPMENT</v>
      </c>
      <c r="M7" s="151">
        <f t="shared" si="1"/>
        <v>3465500001</v>
      </c>
      <c r="N7" s="151">
        <f>+VLOOKUP(H7,'Master Code'!$H$17:$L$25,5,0)</f>
        <v>8</v>
      </c>
      <c r="O7" s="151">
        <f t="shared" si="2"/>
        <v>433187500.125</v>
      </c>
      <c r="P7" s="151">
        <f t="shared" si="3"/>
        <v>36098958.34375</v>
      </c>
      <c r="Q7" s="151">
        <f t="shared" ref="Q7:AB7" si="7">+P7</f>
        <v>36098958.34375</v>
      </c>
      <c r="R7" s="151">
        <f t="shared" si="7"/>
        <v>36098958.34375</v>
      </c>
      <c r="S7" s="151">
        <f t="shared" si="7"/>
        <v>36098958.34375</v>
      </c>
      <c r="T7" s="151">
        <f t="shared" si="7"/>
        <v>36098958.34375</v>
      </c>
      <c r="U7" s="151">
        <f t="shared" si="7"/>
        <v>36098958.34375</v>
      </c>
      <c r="V7" s="151">
        <f t="shared" si="7"/>
        <v>36098958.34375</v>
      </c>
      <c r="W7" s="151">
        <f t="shared" si="7"/>
        <v>36098958.34375</v>
      </c>
      <c r="X7" s="151">
        <f t="shared" si="7"/>
        <v>36098958.34375</v>
      </c>
      <c r="Y7" s="151">
        <f t="shared" si="7"/>
        <v>36098958.34375</v>
      </c>
      <c r="Z7" s="151">
        <f t="shared" si="7"/>
        <v>36098958.34375</v>
      </c>
      <c r="AA7" s="151">
        <f t="shared" si="7"/>
        <v>36098958.34375</v>
      </c>
      <c r="AB7" s="151">
        <f t="shared" si="7"/>
        <v>36098958.34375</v>
      </c>
      <c r="AC7" s="151">
        <f t="shared" si="5"/>
        <v>433187500.125</v>
      </c>
    </row>
    <row r="8" spans="1:29" x14ac:dyDescent="0.25">
      <c r="A8">
        <v>5</v>
      </c>
      <c r="B8" t="s">
        <v>177</v>
      </c>
      <c r="C8" t="s">
        <v>404</v>
      </c>
      <c r="D8" t="s">
        <v>53</v>
      </c>
      <c r="E8" s="151">
        <v>70000000</v>
      </c>
      <c r="F8" s="151">
        <f>+E8</f>
        <v>70000000</v>
      </c>
      <c r="H8" s="152">
        <v>121151</v>
      </c>
      <c r="I8" s="152" t="s">
        <v>125</v>
      </c>
      <c r="J8" s="152">
        <f>+VLOOKUP($H8,'Master Code'!$H$17:$K$25,3,0)</f>
        <v>736151</v>
      </c>
      <c r="K8">
        <v>2110</v>
      </c>
      <c r="L8" s="152" t="str">
        <f>+VLOOKUP($H8,'Master Code'!$H$17:$K$25,4,0)</f>
        <v>DEPR FACTORY EQUIPMENT</v>
      </c>
      <c r="M8" s="151">
        <f t="shared" si="1"/>
        <v>70000000</v>
      </c>
      <c r="N8" s="151">
        <f>+VLOOKUP(H8,'Master Code'!$H$17:$L$25,5,0)</f>
        <v>8</v>
      </c>
      <c r="O8" s="151">
        <f t="shared" si="2"/>
        <v>8750000</v>
      </c>
      <c r="P8" s="151">
        <f t="shared" si="3"/>
        <v>729166.66666666663</v>
      </c>
      <c r="Q8" s="151">
        <f t="shared" ref="Q8:AB8" si="8">+P8</f>
        <v>729166.66666666663</v>
      </c>
      <c r="R8" s="151">
        <f t="shared" si="8"/>
        <v>729166.66666666663</v>
      </c>
      <c r="S8" s="151">
        <f t="shared" si="8"/>
        <v>729166.66666666663</v>
      </c>
      <c r="T8" s="151">
        <f t="shared" si="8"/>
        <v>729166.66666666663</v>
      </c>
      <c r="U8" s="151">
        <f t="shared" si="8"/>
        <v>729166.66666666663</v>
      </c>
      <c r="V8" s="151">
        <f t="shared" si="8"/>
        <v>729166.66666666663</v>
      </c>
      <c r="W8" s="151">
        <f t="shared" si="8"/>
        <v>729166.66666666663</v>
      </c>
      <c r="X8" s="151">
        <f t="shared" si="8"/>
        <v>729166.66666666663</v>
      </c>
      <c r="Y8" s="151">
        <f t="shared" si="8"/>
        <v>729166.66666666663</v>
      </c>
      <c r="Z8" s="151">
        <f t="shared" si="8"/>
        <v>729166.66666666663</v>
      </c>
      <c r="AA8" s="151">
        <f t="shared" si="8"/>
        <v>729166.66666666663</v>
      </c>
      <c r="AB8" s="151">
        <f t="shared" si="8"/>
        <v>729166.66666666663</v>
      </c>
      <c r="AC8" s="151">
        <f t="shared" si="5"/>
        <v>8750000.0000000019</v>
      </c>
    </row>
    <row r="9" spans="1:29" x14ac:dyDescent="0.25">
      <c r="A9">
        <v>6</v>
      </c>
      <c r="B9" s="1" t="s">
        <v>65</v>
      </c>
      <c r="C9" s="1"/>
      <c r="D9" t="s">
        <v>53</v>
      </c>
      <c r="E9" s="151">
        <v>39500000</v>
      </c>
      <c r="F9" s="151">
        <f>+E9</f>
        <v>39500000</v>
      </c>
      <c r="H9" s="152">
        <v>121151</v>
      </c>
      <c r="I9" s="152" t="s">
        <v>125</v>
      </c>
      <c r="J9" s="152">
        <f>+VLOOKUP($H9,'Master Code'!$H$17:$K$25,3,0)</f>
        <v>736151</v>
      </c>
      <c r="K9">
        <v>2120</v>
      </c>
      <c r="L9" s="152" t="str">
        <f>+VLOOKUP($H9,'Master Code'!$H$17:$K$25,4,0)</f>
        <v>DEPR FACTORY EQUIPMENT</v>
      </c>
      <c r="M9" s="151">
        <f t="shared" si="1"/>
        <v>39500000</v>
      </c>
      <c r="N9" s="151">
        <f>+VLOOKUP(H9,'Master Code'!$H$17:$L$25,5,0)</f>
        <v>8</v>
      </c>
      <c r="O9" s="151">
        <f t="shared" si="2"/>
        <v>4937500</v>
      </c>
      <c r="P9" s="151">
        <f t="shared" si="3"/>
        <v>411458.33333333331</v>
      </c>
      <c r="Q9" s="151">
        <f t="shared" ref="Q9:AB9" si="9">+P9</f>
        <v>411458.33333333331</v>
      </c>
      <c r="R9" s="151">
        <f t="shared" si="9"/>
        <v>411458.33333333331</v>
      </c>
      <c r="S9" s="151">
        <f t="shared" si="9"/>
        <v>411458.33333333331</v>
      </c>
      <c r="T9" s="151">
        <f t="shared" si="9"/>
        <v>411458.33333333331</v>
      </c>
      <c r="U9" s="151">
        <f t="shared" si="9"/>
        <v>411458.33333333331</v>
      </c>
      <c r="V9" s="151">
        <f t="shared" si="9"/>
        <v>411458.33333333331</v>
      </c>
      <c r="W9" s="151">
        <f t="shared" si="9"/>
        <v>411458.33333333331</v>
      </c>
      <c r="X9" s="151">
        <f t="shared" si="9"/>
        <v>411458.33333333331</v>
      </c>
      <c r="Y9" s="151">
        <f t="shared" si="9"/>
        <v>411458.33333333331</v>
      </c>
      <c r="Z9" s="151">
        <f t="shared" si="9"/>
        <v>411458.33333333331</v>
      </c>
      <c r="AA9" s="151">
        <f t="shared" si="9"/>
        <v>411458.33333333331</v>
      </c>
      <c r="AB9" s="151">
        <f t="shared" si="9"/>
        <v>411458.33333333331</v>
      </c>
      <c r="AC9" s="151">
        <f t="shared" si="5"/>
        <v>4937500</v>
      </c>
    </row>
    <row r="10" spans="1:29" x14ac:dyDescent="0.25">
      <c r="A10">
        <v>7</v>
      </c>
      <c r="B10" t="s">
        <v>178</v>
      </c>
      <c r="C10" t="s">
        <v>401</v>
      </c>
      <c r="D10" t="s">
        <v>53</v>
      </c>
      <c r="E10" s="151">
        <v>50000000</v>
      </c>
      <c r="F10" s="151">
        <f>+E10</f>
        <v>50000000</v>
      </c>
      <c r="H10" s="152">
        <v>121151</v>
      </c>
      <c r="I10" s="152" t="s">
        <v>125</v>
      </c>
      <c r="J10" s="152">
        <f>+VLOOKUP($H10,'Master Code'!$H$17:$K$25,3,0)</f>
        <v>736151</v>
      </c>
      <c r="K10">
        <v>3100</v>
      </c>
      <c r="L10" s="152" t="str">
        <f>+VLOOKUP($H10,'Master Code'!$H$17:$K$25,4,0)</f>
        <v>DEPR FACTORY EQUIPMENT</v>
      </c>
      <c r="M10" s="151">
        <f t="shared" si="1"/>
        <v>50000000</v>
      </c>
      <c r="N10" s="151">
        <f>+VLOOKUP(H10,'Master Code'!$H$17:$L$25,5,0)</f>
        <v>8</v>
      </c>
      <c r="O10" s="151">
        <f t="shared" si="2"/>
        <v>6250000</v>
      </c>
      <c r="P10" s="151">
        <f t="shared" si="3"/>
        <v>520833.33333333331</v>
      </c>
      <c r="Q10" s="151">
        <f t="shared" ref="Q10:AB10" si="10">+P10</f>
        <v>520833.33333333331</v>
      </c>
      <c r="R10" s="151">
        <f t="shared" si="10"/>
        <v>520833.33333333331</v>
      </c>
      <c r="S10" s="151">
        <f t="shared" si="10"/>
        <v>520833.33333333331</v>
      </c>
      <c r="T10" s="151">
        <f t="shared" si="10"/>
        <v>520833.33333333331</v>
      </c>
      <c r="U10" s="151">
        <f t="shared" si="10"/>
        <v>520833.33333333331</v>
      </c>
      <c r="V10" s="151">
        <f t="shared" si="10"/>
        <v>520833.33333333331</v>
      </c>
      <c r="W10" s="151">
        <f t="shared" si="10"/>
        <v>520833.33333333331</v>
      </c>
      <c r="X10" s="151">
        <f t="shared" si="10"/>
        <v>520833.33333333331</v>
      </c>
      <c r="Y10" s="151">
        <f t="shared" si="10"/>
        <v>520833.33333333331</v>
      </c>
      <c r="Z10" s="151">
        <f t="shared" si="10"/>
        <v>520833.33333333331</v>
      </c>
      <c r="AA10" s="151">
        <f t="shared" si="10"/>
        <v>520833.33333333331</v>
      </c>
      <c r="AB10" s="151">
        <f t="shared" si="10"/>
        <v>520833.33333333331</v>
      </c>
      <c r="AC10" s="151">
        <f t="shared" si="5"/>
        <v>6249999.9999999991</v>
      </c>
    </row>
    <row r="11" spans="1:29" x14ac:dyDescent="0.25">
      <c r="A11">
        <v>8</v>
      </c>
      <c r="B11" t="s">
        <v>181</v>
      </c>
      <c r="C11" t="s">
        <v>295</v>
      </c>
      <c r="D11" t="s">
        <v>53</v>
      </c>
      <c r="E11" s="151">
        <v>875000000</v>
      </c>
      <c r="F11" s="151">
        <f>+SUMIF('Receipt Jun'!D:D,'Resume CIP'!C11,'Receipt Jun'!H:H)</f>
        <v>875000000</v>
      </c>
      <c r="H11" s="152">
        <v>121151</v>
      </c>
      <c r="I11" s="152" t="s">
        <v>125</v>
      </c>
      <c r="J11" s="152">
        <f>+VLOOKUP($H11,'Master Code'!$H$17:$K$25,3,0)</f>
        <v>736151</v>
      </c>
      <c r="K11">
        <v>5220</v>
      </c>
      <c r="L11" s="152" t="str">
        <f>+VLOOKUP($H11,'Master Code'!$H$17:$K$25,4,0)</f>
        <v>DEPR FACTORY EQUIPMENT</v>
      </c>
      <c r="M11" s="151">
        <f t="shared" si="1"/>
        <v>875000000</v>
      </c>
      <c r="N11" s="151">
        <f>+VLOOKUP(H11,'Master Code'!$H$17:$L$25,5,0)</f>
        <v>8</v>
      </c>
      <c r="O11" s="151">
        <f t="shared" si="2"/>
        <v>109375000</v>
      </c>
      <c r="P11" s="151">
        <f t="shared" si="3"/>
        <v>9114583.333333334</v>
      </c>
      <c r="Q11" s="151">
        <f t="shared" ref="Q11:AB11" si="11">+P11</f>
        <v>9114583.333333334</v>
      </c>
      <c r="R11" s="151">
        <f t="shared" si="11"/>
        <v>9114583.333333334</v>
      </c>
      <c r="S11" s="151">
        <f t="shared" si="11"/>
        <v>9114583.333333334</v>
      </c>
      <c r="T11" s="151">
        <f t="shared" si="11"/>
        <v>9114583.333333334</v>
      </c>
      <c r="U11" s="151">
        <f t="shared" si="11"/>
        <v>9114583.333333334</v>
      </c>
      <c r="V11" s="151">
        <f t="shared" si="11"/>
        <v>9114583.333333334</v>
      </c>
      <c r="W11" s="151">
        <f t="shared" si="11"/>
        <v>9114583.333333334</v>
      </c>
      <c r="X11" s="151">
        <f t="shared" si="11"/>
        <v>9114583.333333334</v>
      </c>
      <c r="Y11" s="151">
        <f t="shared" si="11"/>
        <v>9114583.333333334</v>
      </c>
      <c r="Z11" s="151">
        <f t="shared" si="11"/>
        <v>9114583.333333334</v>
      </c>
      <c r="AA11" s="151">
        <f t="shared" si="11"/>
        <v>9114583.333333334</v>
      </c>
      <c r="AB11" s="151">
        <f t="shared" si="11"/>
        <v>9114583.333333334</v>
      </c>
      <c r="AC11" s="151">
        <f t="shared" si="5"/>
        <v>109374999.99999999</v>
      </c>
    </row>
    <row r="12" spans="1:29" x14ac:dyDescent="0.25">
      <c r="A12">
        <v>9</v>
      </c>
      <c r="B12" t="s">
        <v>183</v>
      </c>
      <c r="C12" t="s">
        <v>394</v>
      </c>
      <c r="D12" t="s">
        <v>53</v>
      </c>
      <c r="E12" s="151">
        <v>38000000</v>
      </c>
      <c r="F12" s="151">
        <f>+SUMIF('Receipt Jun'!D:D,'Resume CIP'!C12,'Receipt Jun'!H:H)</f>
        <v>38000000</v>
      </c>
      <c r="H12" s="152">
        <v>121151</v>
      </c>
      <c r="I12" s="152" t="s">
        <v>125</v>
      </c>
      <c r="J12" s="152">
        <f>+VLOOKUP($H12,'Master Code'!$H$17:$K$25,3,0)</f>
        <v>736151</v>
      </c>
      <c r="K12">
        <v>2280</v>
      </c>
      <c r="L12" s="152" t="str">
        <f>+VLOOKUP($H12,'Master Code'!$H$17:$K$25,4,0)</f>
        <v>DEPR FACTORY EQUIPMENT</v>
      </c>
      <c r="M12" s="151">
        <f t="shared" si="1"/>
        <v>38000000</v>
      </c>
      <c r="N12" s="151">
        <f>+VLOOKUP(H12,'Master Code'!$H$17:$L$25,5,0)</f>
        <v>8</v>
      </c>
      <c r="O12" s="151">
        <f t="shared" si="2"/>
        <v>4750000</v>
      </c>
      <c r="P12" s="151">
        <f t="shared" si="3"/>
        <v>395833.33333333331</v>
      </c>
      <c r="Q12" s="151">
        <f t="shared" ref="Q12:AB12" si="12">+P12</f>
        <v>395833.33333333331</v>
      </c>
      <c r="R12" s="151">
        <f t="shared" si="12"/>
        <v>395833.33333333331</v>
      </c>
      <c r="S12" s="151">
        <f t="shared" si="12"/>
        <v>395833.33333333331</v>
      </c>
      <c r="T12" s="151">
        <f t="shared" si="12"/>
        <v>395833.33333333331</v>
      </c>
      <c r="U12" s="151">
        <f t="shared" si="12"/>
        <v>395833.33333333331</v>
      </c>
      <c r="V12" s="151">
        <f t="shared" si="12"/>
        <v>395833.33333333331</v>
      </c>
      <c r="W12" s="151">
        <f t="shared" si="12"/>
        <v>395833.33333333331</v>
      </c>
      <c r="X12" s="151">
        <f t="shared" si="12"/>
        <v>395833.33333333331</v>
      </c>
      <c r="Y12" s="151">
        <f t="shared" si="12"/>
        <v>395833.33333333331</v>
      </c>
      <c r="Z12" s="151">
        <f t="shared" si="12"/>
        <v>395833.33333333331</v>
      </c>
      <c r="AA12" s="151">
        <f t="shared" si="12"/>
        <v>395833.33333333331</v>
      </c>
      <c r="AB12" s="151">
        <f t="shared" si="12"/>
        <v>395833.33333333331</v>
      </c>
      <c r="AC12" s="151">
        <f t="shared" si="5"/>
        <v>4750000</v>
      </c>
    </row>
    <row r="13" spans="1:29" x14ac:dyDescent="0.25">
      <c r="A13">
        <v>10</v>
      </c>
      <c r="B13" t="s">
        <v>79</v>
      </c>
      <c r="C13" t="s">
        <v>402</v>
      </c>
      <c r="D13" t="s">
        <v>77</v>
      </c>
      <c r="E13" s="151">
        <v>29000000</v>
      </c>
      <c r="F13" s="151">
        <f>+E13</f>
        <v>29000000</v>
      </c>
      <c r="H13" s="152">
        <v>121162</v>
      </c>
      <c r="I13" s="152" t="s">
        <v>133</v>
      </c>
      <c r="J13" s="152">
        <f>+VLOOKUP($H13,'Master Code'!$H$17:$K$25,3,0)</f>
        <v>736162</v>
      </c>
      <c r="K13">
        <v>9400</v>
      </c>
      <c r="L13" s="152" t="str">
        <f>+VLOOKUP($H13,'Master Code'!$H$17:$K$25,4,0)</f>
        <v>DEPR OFFICE EQUIPMENT</v>
      </c>
      <c r="M13" s="151">
        <f t="shared" si="1"/>
        <v>29000000</v>
      </c>
      <c r="N13" s="151">
        <f>+VLOOKUP(H13,'Master Code'!$H$17:$L$25,5,0)</f>
        <v>4</v>
      </c>
      <c r="O13" s="151">
        <f t="shared" si="2"/>
        <v>7250000</v>
      </c>
      <c r="P13" s="151">
        <f t="shared" si="3"/>
        <v>604166.66666666663</v>
      </c>
      <c r="Q13" s="151">
        <f t="shared" ref="Q13:AB13" si="13">+P13</f>
        <v>604166.66666666663</v>
      </c>
      <c r="R13" s="151">
        <f t="shared" si="13"/>
        <v>604166.66666666663</v>
      </c>
      <c r="S13" s="151">
        <f t="shared" si="13"/>
        <v>604166.66666666663</v>
      </c>
      <c r="T13" s="151">
        <f t="shared" si="13"/>
        <v>604166.66666666663</v>
      </c>
      <c r="U13" s="151">
        <f t="shared" si="13"/>
        <v>604166.66666666663</v>
      </c>
      <c r="V13" s="151">
        <f t="shared" si="13"/>
        <v>604166.66666666663</v>
      </c>
      <c r="W13" s="151">
        <f t="shared" si="13"/>
        <v>604166.66666666663</v>
      </c>
      <c r="X13" s="151">
        <f t="shared" si="13"/>
        <v>604166.66666666663</v>
      </c>
      <c r="Y13" s="151">
        <f t="shared" si="13"/>
        <v>604166.66666666663</v>
      </c>
      <c r="Z13" s="151">
        <f t="shared" si="13"/>
        <v>604166.66666666663</v>
      </c>
      <c r="AA13" s="151">
        <f t="shared" si="13"/>
        <v>604166.66666666663</v>
      </c>
      <c r="AB13" s="151">
        <f t="shared" si="13"/>
        <v>604166.66666666663</v>
      </c>
      <c r="AC13" s="151">
        <f t="shared" si="5"/>
        <v>7250000.0000000009</v>
      </c>
    </row>
    <row r="14" spans="1:29" x14ac:dyDescent="0.25">
      <c r="A14">
        <v>11</v>
      </c>
      <c r="B14" t="s">
        <v>187</v>
      </c>
      <c r="C14" t="s">
        <v>309</v>
      </c>
      <c r="D14" t="s">
        <v>77</v>
      </c>
      <c r="E14" s="151">
        <v>265500000</v>
      </c>
      <c r="F14" s="151">
        <f>+SUMIF('Receipt Jun'!D:D,'Resume CIP'!C14,'Receipt Jun'!H:H)</f>
        <v>295000000</v>
      </c>
      <c r="H14" s="152">
        <v>121162</v>
      </c>
      <c r="I14" s="152" t="s">
        <v>133</v>
      </c>
      <c r="J14" s="152">
        <f>+VLOOKUP($H14,'Master Code'!$H$17:$K$25,3,0)</f>
        <v>736162</v>
      </c>
      <c r="K14">
        <v>9200</v>
      </c>
      <c r="L14" s="152" t="str">
        <f>+VLOOKUP($H14,'Master Code'!$H$17:$K$25,4,0)</f>
        <v>DEPR OFFICE EQUIPMENT</v>
      </c>
      <c r="M14" s="151">
        <f t="shared" si="1"/>
        <v>295000000</v>
      </c>
      <c r="N14" s="151">
        <f>+VLOOKUP(H14,'Master Code'!$H$17:$L$25,5,0)</f>
        <v>4</v>
      </c>
      <c r="O14" s="151">
        <f t="shared" si="2"/>
        <v>73750000</v>
      </c>
      <c r="P14" s="151">
        <f t="shared" si="3"/>
        <v>6145833.333333333</v>
      </c>
      <c r="Q14" s="151">
        <f t="shared" ref="Q14:AB14" si="14">+P14</f>
        <v>6145833.333333333</v>
      </c>
      <c r="R14" s="151">
        <f t="shared" si="14"/>
        <v>6145833.333333333</v>
      </c>
      <c r="S14" s="151">
        <f t="shared" si="14"/>
        <v>6145833.333333333</v>
      </c>
      <c r="T14" s="151">
        <f t="shared" si="14"/>
        <v>6145833.333333333</v>
      </c>
      <c r="U14" s="151">
        <f t="shared" si="14"/>
        <v>6145833.333333333</v>
      </c>
      <c r="V14" s="151">
        <f t="shared" si="14"/>
        <v>6145833.333333333</v>
      </c>
      <c r="W14" s="151">
        <f t="shared" si="14"/>
        <v>6145833.333333333</v>
      </c>
      <c r="X14" s="151">
        <f t="shared" si="14"/>
        <v>6145833.333333333</v>
      </c>
      <c r="Y14" s="151">
        <f t="shared" si="14"/>
        <v>6145833.333333333</v>
      </c>
      <c r="Z14" s="151">
        <f t="shared" si="14"/>
        <v>6145833.333333333</v>
      </c>
      <c r="AA14" s="151">
        <f t="shared" si="14"/>
        <v>6145833.333333333</v>
      </c>
      <c r="AB14" s="151">
        <f t="shared" si="14"/>
        <v>6145833.333333333</v>
      </c>
      <c r="AC14" s="151">
        <f t="shared" si="5"/>
        <v>73750000</v>
      </c>
    </row>
    <row r="15" spans="1:29" x14ac:dyDescent="0.25">
      <c r="A15">
        <v>12</v>
      </c>
      <c r="B15" t="s">
        <v>204</v>
      </c>
      <c r="C15" t="s">
        <v>284</v>
      </c>
      <c r="D15" t="s">
        <v>77</v>
      </c>
      <c r="E15" s="151">
        <v>18468469</v>
      </c>
      <c r="F15" s="151">
        <f>+E15</f>
        <v>18468469</v>
      </c>
      <c r="H15" s="152">
        <v>121162</v>
      </c>
      <c r="I15" s="152" t="s">
        <v>133</v>
      </c>
      <c r="J15" s="152">
        <f>+VLOOKUP($H15,'Master Code'!$H$17:$K$25,3,0)</f>
        <v>736162</v>
      </c>
      <c r="K15">
        <v>4100</v>
      </c>
      <c r="L15" s="152" t="str">
        <f>+VLOOKUP($H15,'Master Code'!$H$17:$K$25,4,0)</f>
        <v>DEPR OFFICE EQUIPMENT</v>
      </c>
      <c r="M15" s="151">
        <f t="shared" si="1"/>
        <v>18468469</v>
      </c>
      <c r="N15" s="151">
        <f>+VLOOKUP(H15,'Master Code'!$H$17:$L$25,5,0)</f>
        <v>4</v>
      </c>
      <c r="O15" s="151">
        <f t="shared" si="2"/>
        <v>4617117.25</v>
      </c>
      <c r="P15" s="151">
        <f t="shared" si="3"/>
        <v>384759.77083333331</v>
      </c>
      <c r="Q15" s="151">
        <f t="shared" ref="Q15:AB15" si="15">+P15</f>
        <v>384759.77083333331</v>
      </c>
      <c r="R15" s="151">
        <f t="shared" si="15"/>
        <v>384759.77083333331</v>
      </c>
      <c r="S15" s="151">
        <f t="shared" si="15"/>
        <v>384759.77083333331</v>
      </c>
      <c r="T15" s="151">
        <f t="shared" si="15"/>
        <v>384759.77083333331</v>
      </c>
      <c r="U15" s="151">
        <f t="shared" si="15"/>
        <v>384759.77083333331</v>
      </c>
      <c r="V15" s="151">
        <f t="shared" si="15"/>
        <v>384759.77083333331</v>
      </c>
      <c r="W15" s="151">
        <f t="shared" si="15"/>
        <v>384759.77083333331</v>
      </c>
      <c r="X15" s="151">
        <f t="shared" si="15"/>
        <v>384759.77083333331</v>
      </c>
      <c r="Y15" s="151">
        <f t="shared" si="15"/>
        <v>384759.77083333331</v>
      </c>
      <c r="Z15" s="151">
        <f t="shared" si="15"/>
        <v>384759.77083333331</v>
      </c>
      <c r="AA15" s="151">
        <f t="shared" si="15"/>
        <v>384759.77083333331</v>
      </c>
      <c r="AB15" s="151">
        <f t="shared" si="15"/>
        <v>384759.77083333331</v>
      </c>
      <c r="AC15" s="151">
        <f t="shared" si="5"/>
        <v>4617117.25</v>
      </c>
    </row>
    <row r="16" spans="1:29" x14ac:dyDescent="0.25">
      <c r="B16" t="s">
        <v>204</v>
      </c>
      <c r="C16" t="s">
        <v>284</v>
      </c>
      <c r="D16" t="s">
        <v>77</v>
      </c>
      <c r="E16" s="151">
        <v>18468469</v>
      </c>
      <c r="F16" s="151">
        <f t="shared" ref="F16:F17" si="16">+E16</f>
        <v>18468469</v>
      </c>
      <c r="H16" s="152">
        <v>121162</v>
      </c>
      <c r="I16" s="152" t="s">
        <v>133</v>
      </c>
      <c r="J16" s="152">
        <f>+VLOOKUP($H16,'Master Code'!$H$17:$K$25,3,0)</f>
        <v>736162</v>
      </c>
      <c r="K16">
        <v>4100</v>
      </c>
      <c r="L16" s="152" t="str">
        <f>+VLOOKUP($H16,'Master Code'!$H$17:$K$25,4,0)</f>
        <v>DEPR OFFICE EQUIPMENT</v>
      </c>
      <c r="M16" s="151">
        <f t="shared" si="1"/>
        <v>18468469</v>
      </c>
      <c r="N16" s="151">
        <f>+VLOOKUP(H16,'Master Code'!$H$17:$L$25,5,0)</f>
        <v>4</v>
      </c>
      <c r="O16" s="151">
        <f t="shared" si="2"/>
        <v>4617117.25</v>
      </c>
      <c r="P16" s="151">
        <f t="shared" si="3"/>
        <v>384759.77083333331</v>
      </c>
      <c r="Q16" s="151">
        <f t="shared" ref="Q16:AB16" si="17">+P16</f>
        <v>384759.77083333331</v>
      </c>
      <c r="R16" s="151">
        <f t="shared" si="17"/>
        <v>384759.77083333331</v>
      </c>
      <c r="S16" s="151">
        <f t="shared" si="17"/>
        <v>384759.77083333331</v>
      </c>
      <c r="T16" s="151">
        <f t="shared" si="17"/>
        <v>384759.77083333331</v>
      </c>
      <c r="U16" s="151">
        <f t="shared" si="17"/>
        <v>384759.77083333331</v>
      </c>
      <c r="V16" s="151">
        <f t="shared" si="17"/>
        <v>384759.77083333331</v>
      </c>
      <c r="W16" s="151">
        <f t="shared" si="17"/>
        <v>384759.77083333331</v>
      </c>
      <c r="X16" s="151">
        <f t="shared" si="17"/>
        <v>384759.77083333331</v>
      </c>
      <c r="Y16" s="151">
        <f t="shared" si="17"/>
        <v>384759.77083333331</v>
      </c>
      <c r="Z16" s="151">
        <f t="shared" si="17"/>
        <v>384759.77083333331</v>
      </c>
      <c r="AA16" s="151">
        <f t="shared" si="17"/>
        <v>384759.77083333331</v>
      </c>
      <c r="AB16" s="151">
        <f t="shared" si="17"/>
        <v>384759.77083333331</v>
      </c>
      <c r="AC16" s="151">
        <f t="shared" si="5"/>
        <v>4617117.25</v>
      </c>
    </row>
    <row r="17" spans="1:29" x14ac:dyDescent="0.25">
      <c r="B17" t="s">
        <v>204</v>
      </c>
      <c r="C17" t="s">
        <v>284</v>
      </c>
      <c r="D17" t="s">
        <v>77</v>
      </c>
      <c r="E17" s="151">
        <v>18468469</v>
      </c>
      <c r="F17" s="151">
        <f t="shared" si="16"/>
        <v>18468469</v>
      </c>
      <c r="H17" s="152">
        <v>121162</v>
      </c>
      <c r="I17" s="152" t="s">
        <v>133</v>
      </c>
      <c r="J17" s="152">
        <f>+VLOOKUP($H17,'Master Code'!$H$17:$K$25,3,0)</f>
        <v>736162</v>
      </c>
      <c r="K17">
        <v>3200</v>
      </c>
      <c r="L17" s="152" t="str">
        <f>+VLOOKUP($H17,'Master Code'!$H$17:$K$25,4,0)</f>
        <v>DEPR OFFICE EQUIPMENT</v>
      </c>
      <c r="M17" s="151">
        <f t="shared" si="1"/>
        <v>18468469</v>
      </c>
      <c r="N17" s="151">
        <f>+VLOOKUP(H17,'Master Code'!$H$17:$L$25,5,0)</f>
        <v>4</v>
      </c>
      <c r="O17" s="151">
        <f t="shared" si="2"/>
        <v>4617117.25</v>
      </c>
      <c r="P17" s="151">
        <f t="shared" si="3"/>
        <v>384759.77083333331</v>
      </c>
      <c r="Q17" s="151">
        <f t="shared" ref="Q17:AB17" si="18">+P17</f>
        <v>384759.77083333331</v>
      </c>
      <c r="R17" s="151">
        <f t="shared" si="18"/>
        <v>384759.77083333331</v>
      </c>
      <c r="S17" s="151">
        <f t="shared" si="18"/>
        <v>384759.77083333331</v>
      </c>
      <c r="T17" s="151">
        <f t="shared" si="18"/>
        <v>384759.77083333331</v>
      </c>
      <c r="U17" s="151">
        <f t="shared" si="18"/>
        <v>384759.77083333331</v>
      </c>
      <c r="V17" s="151">
        <f t="shared" si="18"/>
        <v>384759.77083333331</v>
      </c>
      <c r="W17" s="151">
        <f t="shared" si="18"/>
        <v>384759.77083333331</v>
      </c>
      <c r="X17" s="151">
        <f t="shared" si="18"/>
        <v>384759.77083333331</v>
      </c>
      <c r="Y17" s="151">
        <f t="shared" si="18"/>
        <v>384759.77083333331</v>
      </c>
      <c r="Z17" s="151">
        <f t="shared" si="18"/>
        <v>384759.77083333331</v>
      </c>
      <c r="AA17" s="151">
        <f t="shared" si="18"/>
        <v>384759.77083333331</v>
      </c>
      <c r="AB17" s="151">
        <f t="shared" si="18"/>
        <v>384759.77083333331</v>
      </c>
      <c r="AC17" s="151">
        <f t="shared" si="5"/>
        <v>4617117.25</v>
      </c>
    </row>
    <row r="18" spans="1:29" x14ac:dyDescent="0.25">
      <c r="A18">
        <v>13</v>
      </c>
      <c r="B18" t="s">
        <v>207</v>
      </c>
      <c r="C18" t="s">
        <v>301</v>
      </c>
      <c r="D18" t="s">
        <v>77</v>
      </c>
      <c r="E18" s="151">
        <v>4150000</v>
      </c>
      <c r="F18" s="151">
        <f>+SUMIF('Receipt Jun'!D:D,'Resume CIP'!C18,'Receipt Jun'!H:H)</f>
        <v>4150000</v>
      </c>
      <c r="H18" s="152">
        <v>121162</v>
      </c>
      <c r="I18" s="152" t="s">
        <v>133</v>
      </c>
      <c r="J18" s="152">
        <f>+VLOOKUP($H18,'Master Code'!$H$17:$K$25,3,0)</f>
        <v>736162</v>
      </c>
      <c r="K18">
        <v>9400</v>
      </c>
      <c r="L18" s="152" t="str">
        <f>+VLOOKUP($H18,'Master Code'!$H$17:$K$25,4,0)</f>
        <v>DEPR OFFICE EQUIPMENT</v>
      </c>
      <c r="M18" s="151">
        <f t="shared" si="1"/>
        <v>4150000</v>
      </c>
      <c r="N18" s="151">
        <f>+VLOOKUP(H18,'Master Code'!$H$17:$L$25,5,0)</f>
        <v>4</v>
      </c>
      <c r="O18" s="151">
        <f t="shared" si="2"/>
        <v>1037500</v>
      </c>
      <c r="P18" s="151">
        <f t="shared" si="3"/>
        <v>86458.333333333328</v>
      </c>
      <c r="Q18" s="151">
        <f t="shared" ref="Q18:AB18" si="19">+P18</f>
        <v>86458.333333333328</v>
      </c>
      <c r="R18" s="151">
        <f t="shared" si="19"/>
        <v>86458.333333333328</v>
      </c>
      <c r="S18" s="151">
        <f t="shared" si="19"/>
        <v>86458.333333333328</v>
      </c>
      <c r="T18" s="151">
        <f t="shared" si="19"/>
        <v>86458.333333333328</v>
      </c>
      <c r="U18" s="151">
        <f t="shared" si="19"/>
        <v>86458.333333333328</v>
      </c>
      <c r="V18" s="151">
        <f t="shared" si="19"/>
        <v>86458.333333333328</v>
      </c>
      <c r="W18" s="151">
        <f t="shared" si="19"/>
        <v>86458.333333333328</v>
      </c>
      <c r="X18" s="151">
        <f t="shared" si="19"/>
        <v>86458.333333333328</v>
      </c>
      <c r="Y18" s="151">
        <f t="shared" si="19"/>
        <v>86458.333333333328</v>
      </c>
      <c r="Z18" s="151">
        <f t="shared" si="19"/>
        <v>86458.333333333328</v>
      </c>
      <c r="AA18" s="151">
        <f t="shared" si="19"/>
        <v>86458.333333333328</v>
      </c>
      <c r="AB18" s="151">
        <f t="shared" si="19"/>
        <v>86458.333333333328</v>
      </c>
      <c r="AC18" s="151">
        <f t="shared" si="5"/>
        <v>1037500.0000000001</v>
      </c>
    </row>
    <row r="19" spans="1:29" x14ac:dyDescent="0.25">
      <c r="A19">
        <v>14</v>
      </c>
      <c r="B19" t="s">
        <v>98</v>
      </c>
      <c r="C19" t="s">
        <v>403</v>
      </c>
      <c r="D19" t="s">
        <v>97</v>
      </c>
      <c r="E19" s="151">
        <v>16500000</v>
      </c>
      <c r="F19" s="151">
        <f>+E19</f>
        <v>16500000</v>
      </c>
      <c r="H19" s="152">
        <v>121911</v>
      </c>
      <c r="I19" s="152" t="s">
        <v>134</v>
      </c>
      <c r="J19" s="152">
        <f>+VLOOKUP($H19,'Master Code'!$H$17:$K$25,3,0)</f>
        <v>736411</v>
      </c>
      <c r="K19">
        <v>9100</v>
      </c>
      <c r="L19" s="152" t="str">
        <f>+VLOOKUP($H19,'Master Code'!$H$17:$K$25,4,0)</f>
        <v>AMORT - IA SOFTWARE</v>
      </c>
      <c r="M19" s="151">
        <f t="shared" si="1"/>
        <v>16500000</v>
      </c>
      <c r="N19" s="151">
        <f>+VLOOKUP(H19,'Master Code'!$H$17:$L$25,5,0)</f>
        <v>4</v>
      </c>
      <c r="O19" s="151">
        <f t="shared" si="2"/>
        <v>4125000</v>
      </c>
      <c r="P19" s="151">
        <f t="shared" si="3"/>
        <v>343750</v>
      </c>
      <c r="Q19" s="151">
        <f t="shared" ref="Q19:AB19" si="20">+P19</f>
        <v>343750</v>
      </c>
      <c r="R19" s="151">
        <f t="shared" si="20"/>
        <v>343750</v>
      </c>
      <c r="S19" s="151">
        <f t="shared" si="20"/>
        <v>343750</v>
      </c>
      <c r="T19" s="151">
        <f t="shared" si="20"/>
        <v>343750</v>
      </c>
      <c r="U19" s="151">
        <f t="shared" si="20"/>
        <v>343750</v>
      </c>
      <c r="V19" s="151">
        <f t="shared" si="20"/>
        <v>343750</v>
      </c>
      <c r="W19" s="151">
        <f t="shared" si="20"/>
        <v>343750</v>
      </c>
      <c r="X19" s="151">
        <f t="shared" si="20"/>
        <v>343750</v>
      </c>
      <c r="Y19" s="151">
        <f t="shared" si="20"/>
        <v>343750</v>
      </c>
      <c r="Z19" s="151">
        <f t="shared" si="20"/>
        <v>343750</v>
      </c>
      <c r="AA19" s="151">
        <f t="shared" si="20"/>
        <v>343750</v>
      </c>
      <c r="AB19" s="151">
        <f t="shared" si="20"/>
        <v>343750</v>
      </c>
      <c r="AC19" s="151">
        <f t="shared" si="5"/>
        <v>4125000</v>
      </c>
    </row>
    <row r="20" spans="1:29" x14ac:dyDescent="0.25">
      <c r="A20">
        <v>15</v>
      </c>
      <c r="B20" t="s">
        <v>209</v>
      </c>
      <c r="C20" t="s">
        <v>404</v>
      </c>
      <c r="D20" t="s">
        <v>97</v>
      </c>
      <c r="E20" s="151">
        <v>208000000</v>
      </c>
      <c r="F20" s="151">
        <f>+E20/80%</f>
        <v>260000000</v>
      </c>
      <c r="H20" s="152">
        <v>121911</v>
      </c>
      <c r="I20" s="152" t="s">
        <v>134</v>
      </c>
      <c r="J20" s="152">
        <f>+VLOOKUP($H20,'Master Code'!$H$17:$K$25,3,0)</f>
        <v>736411</v>
      </c>
      <c r="K20">
        <v>9200</v>
      </c>
      <c r="L20" s="152" t="str">
        <f>+VLOOKUP($H20,'Master Code'!$H$17:$K$25,4,0)</f>
        <v>AMORT - IA SOFTWARE</v>
      </c>
      <c r="M20" s="151">
        <f t="shared" si="1"/>
        <v>260000000</v>
      </c>
      <c r="N20" s="151">
        <f>+VLOOKUP(H20,'Master Code'!$H$17:$L$25,5,0)</f>
        <v>4</v>
      </c>
      <c r="O20" s="151">
        <f t="shared" si="2"/>
        <v>65000000</v>
      </c>
      <c r="P20" s="151">
        <f t="shared" si="3"/>
        <v>5416666.666666667</v>
      </c>
      <c r="Q20" s="151">
        <f t="shared" ref="Q20:AB20" si="21">+P20</f>
        <v>5416666.666666667</v>
      </c>
      <c r="R20" s="151">
        <f t="shared" si="21"/>
        <v>5416666.666666667</v>
      </c>
      <c r="S20" s="151">
        <f t="shared" si="21"/>
        <v>5416666.666666667</v>
      </c>
      <c r="T20" s="151">
        <f t="shared" si="21"/>
        <v>5416666.666666667</v>
      </c>
      <c r="U20" s="151">
        <f t="shared" si="21"/>
        <v>5416666.666666667</v>
      </c>
      <c r="V20" s="151">
        <f t="shared" si="21"/>
        <v>5416666.666666667</v>
      </c>
      <c r="W20" s="151">
        <f t="shared" si="21"/>
        <v>5416666.666666667</v>
      </c>
      <c r="X20" s="151">
        <f t="shared" si="21"/>
        <v>5416666.666666667</v>
      </c>
      <c r="Y20" s="151">
        <f t="shared" si="21"/>
        <v>5416666.666666667</v>
      </c>
      <c r="Z20" s="151">
        <f t="shared" si="21"/>
        <v>5416666.666666667</v>
      </c>
      <c r="AA20" s="151">
        <f t="shared" si="21"/>
        <v>5416666.666666667</v>
      </c>
      <c r="AB20" s="151">
        <f t="shared" si="21"/>
        <v>5416666.666666667</v>
      </c>
      <c r="AC20" s="151">
        <f t="shared" si="5"/>
        <v>64999999.999999993</v>
      </c>
    </row>
    <row r="21" spans="1:29" x14ac:dyDescent="0.25">
      <c r="B21" t="s">
        <v>420</v>
      </c>
      <c r="E21" s="151" t="s">
        <v>421</v>
      </c>
      <c r="F21" s="151">
        <f>+SUM('Receipt Jun'!$H$15:$H$34)</f>
        <v>220000000</v>
      </c>
      <c r="H21" s="152">
        <v>121152</v>
      </c>
      <c r="I21" s="152" t="s">
        <v>128</v>
      </c>
      <c r="J21" s="152">
        <f>+VLOOKUP($H21,'Master Code'!$H$17:$K$25,3,0)</f>
        <v>736152</v>
      </c>
      <c r="K21">
        <v>3300</v>
      </c>
      <c r="L21" s="152" t="str">
        <f>+VLOOKUP($H21,'Master Code'!$H$17:$K$25,4,0)</f>
        <v>DEPR FACTORY TOOLS</v>
      </c>
      <c r="M21" s="151">
        <f t="shared" si="1"/>
        <v>220000000</v>
      </c>
      <c r="N21" s="151">
        <f>+VLOOKUP(H21,'Master Code'!$H$17:$L$25,5,0)</f>
        <v>4</v>
      </c>
      <c r="O21" s="151">
        <f t="shared" ref="O21:O24" si="22">+M21/N21</f>
        <v>55000000</v>
      </c>
      <c r="P21" s="151">
        <f t="shared" si="3"/>
        <v>4583333.333333333</v>
      </c>
      <c r="Q21" s="151">
        <f t="shared" ref="Q21:AB21" si="23">+P21</f>
        <v>4583333.333333333</v>
      </c>
      <c r="R21" s="151">
        <f t="shared" si="23"/>
        <v>4583333.333333333</v>
      </c>
      <c r="S21" s="151">
        <f t="shared" si="23"/>
        <v>4583333.333333333</v>
      </c>
      <c r="T21" s="151">
        <f t="shared" si="23"/>
        <v>4583333.333333333</v>
      </c>
      <c r="U21" s="151">
        <f t="shared" si="23"/>
        <v>4583333.333333333</v>
      </c>
      <c r="V21" s="151">
        <f t="shared" si="23"/>
        <v>4583333.333333333</v>
      </c>
      <c r="W21" s="151">
        <f t="shared" si="23"/>
        <v>4583333.333333333</v>
      </c>
      <c r="X21" s="151">
        <f t="shared" si="23"/>
        <v>4583333.333333333</v>
      </c>
      <c r="Y21" s="151">
        <f t="shared" si="23"/>
        <v>4583333.333333333</v>
      </c>
      <c r="Z21" s="151">
        <f t="shared" si="23"/>
        <v>4583333.333333333</v>
      </c>
      <c r="AA21" s="151">
        <f t="shared" si="23"/>
        <v>4583333.333333333</v>
      </c>
      <c r="AB21" s="151">
        <f t="shared" si="23"/>
        <v>4583333.333333333</v>
      </c>
      <c r="AC21" s="151">
        <f t="shared" ref="AC21:AC24" si="24">+SUM(Q21:AB21)</f>
        <v>55000000.000000007</v>
      </c>
    </row>
    <row r="22" spans="1:29" x14ac:dyDescent="0.25">
      <c r="B22" t="s">
        <v>379</v>
      </c>
      <c r="E22" s="151" t="s">
        <v>421</v>
      </c>
      <c r="F22" s="151">
        <f>+'Receipt Jun'!H36</f>
        <v>262646052</v>
      </c>
      <c r="H22">
        <v>121131</v>
      </c>
      <c r="I22" t="s">
        <v>122</v>
      </c>
      <c r="J22" s="152">
        <f>+VLOOKUP($H22,'Master Code'!$H$17:$K$25,3,0)</f>
        <v>736131</v>
      </c>
      <c r="K22">
        <v>9500</v>
      </c>
      <c r="L22" s="152" t="str">
        <f>+VLOOKUP($H22,'Master Code'!$H$17:$K$25,4,0)</f>
        <v>DEPR VEHICLES</v>
      </c>
      <c r="M22" s="151">
        <f t="shared" si="1"/>
        <v>262646052</v>
      </c>
      <c r="N22" s="151">
        <f>+VLOOKUP(H22,'Master Code'!$H$17:$L$25,5,0)</f>
        <v>8</v>
      </c>
      <c r="O22" s="151">
        <f t="shared" si="22"/>
        <v>32830756.5</v>
      </c>
      <c r="P22" s="151">
        <f t="shared" si="3"/>
        <v>2735896.375</v>
      </c>
      <c r="Q22" s="151">
        <f t="shared" ref="Q22:AB22" si="25">+P22</f>
        <v>2735896.375</v>
      </c>
      <c r="R22" s="151">
        <f t="shared" si="25"/>
        <v>2735896.375</v>
      </c>
      <c r="S22" s="151">
        <f t="shared" si="25"/>
        <v>2735896.375</v>
      </c>
      <c r="T22" s="151">
        <f t="shared" si="25"/>
        <v>2735896.375</v>
      </c>
      <c r="U22" s="151">
        <f t="shared" si="25"/>
        <v>2735896.375</v>
      </c>
      <c r="V22" s="151">
        <f t="shared" si="25"/>
        <v>2735896.375</v>
      </c>
      <c r="W22" s="151">
        <f t="shared" si="25"/>
        <v>2735896.375</v>
      </c>
      <c r="X22" s="151">
        <f t="shared" si="25"/>
        <v>2735896.375</v>
      </c>
      <c r="Y22" s="151">
        <f t="shared" si="25"/>
        <v>2735896.375</v>
      </c>
      <c r="Z22" s="151">
        <f t="shared" si="25"/>
        <v>2735896.375</v>
      </c>
      <c r="AA22" s="151">
        <f t="shared" si="25"/>
        <v>2735896.375</v>
      </c>
      <c r="AB22" s="151">
        <f t="shared" si="25"/>
        <v>2735896.375</v>
      </c>
      <c r="AC22" s="151">
        <f t="shared" si="24"/>
        <v>32830756.5</v>
      </c>
    </row>
    <row r="23" spans="1:29" x14ac:dyDescent="0.25">
      <c r="B23" t="s">
        <v>379</v>
      </c>
      <c r="E23" s="151" t="s">
        <v>421</v>
      </c>
      <c r="F23" s="151">
        <f>+'Receipt Jun'!H37</f>
        <v>262646052</v>
      </c>
      <c r="H23">
        <v>121131</v>
      </c>
      <c r="I23" t="s">
        <v>122</v>
      </c>
      <c r="J23" s="152">
        <f>+VLOOKUP($H23,'Master Code'!$H$17:$K$25,3,0)</f>
        <v>736131</v>
      </c>
      <c r="K23">
        <v>9500</v>
      </c>
      <c r="L23" s="152" t="str">
        <f>+VLOOKUP($H23,'Master Code'!$H$17:$K$25,4,0)</f>
        <v>DEPR VEHICLES</v>
      </c>
      <c r="M23" s="151">
        <f t="shared" si="1"/>
        <v>262646052</v>
      </c>
      <c r="N23" s="151">
        <f>+VLOOKUP(H23,'Master Code'!$H$17:$L$25,5,0)</f>
        <v>8</v>
      </c>
      <c r="O23" s="151">
        <f t="shared" si="22"/>
        <v>32830756.5</v>
      </c>
      <c r="P23" s="151">
        <f t="shared" si="3"/>
        <v>2735896.375</v>
      </c>
      <c r="Q23" s="151">
        <f t="shared" ref="Q23:AB24" si="26">+P23</f>
        <v>2735896.375</v>
      </c>
      <c r="R23" s="151">
        <f t="shared" si="26"/>
        <v>2735896.375</v>
      </c>
      <c r="S23" s="151">
        <f t="shared" si="26"/>
        <v>2735896.375</v>
      </c>
      <c r="T23" s="151">
        <f t="shared" si="26"/>
        <v>2735896.375</v>
      </c>
      <c r="U23" s="151">
        <f t="shared" si="26"/>
        <v>2735896.375</v>
      </c>
      <c r="V23" s="151">
        <f t="shared" si="26"/>
        <v>2735896.375</v>
      </c>
      <c r="W23" s="151">
        <f t="shared" si="26"/>
        <v>2735896.375</v>
      </c>
      <c r="X23" s="151">
        <f t="shared" si="26"/>
        <v>2735896.375</v>
      </c>
      <c r="Y23" s="151">
        <f t="shared" si="26"/>
        <v>2735896.375</v>
      </c>
      <c r="Z23" s="151">
        <f t="shared" si="26"/>
        <v>2735896.375</v>
      </c>
      <c r="AA23" s="151">
        <f t="shared" si="26"/>
        <v>2735896.375</v>
      </c>
      <c r="AB23" s="151">
        <f t="shared" si="26"/>
        <v>2735896.375</v>
      </c>
      <c r="AC23" s="151">
        <f t="shared" si="24"/>
        <v>32830756.5</v>
      </c>
    </row>
    <row r="24" spans="1:29" x14ac:dyDescent="0.25">
      <c r="B24" t="s">
        <v>470</v>
      </c>
      <c r="C24" t="s">
        <v>301</v>
      </c>
      <c r="D24" t="s">
        <v>77</v>
      </c>
      <c r="F24" s="151">
        <v>6575676</v>
      </c>
      <c r="H24" s="152">
        <v>121162</v>
      </c>
      <c r="I24" s="152" t="s">
        <v>133</v>
      </c>
      <c r="J24" s="152">
        <f>+VLOOKUP($H24,'Master Code'!$H$17:$K$25,3,0)</f>
        <v>736162</v>
      </c>
      <c r="K24">
        <v>9100</v>
      </c>
      <c r="L24" s="152" t="str">
        <f>+VLOOKUP($H24,'Master Code'!$H$17:$K$25,4,0)</f>
        <v>DEPR OFFICE EQUIPMENT</v>
      </c>
      <c r="M24" s="151">
        <f t="shared" si="1"/>
        <v>6575676</v>
      </c>
      <c r="N24" s="151">
        <f>+VLOOKUP(H24,'Master Code'!$H$17:$L$25,5,0)</f>
        <v>4</v>
      </c>
      <c r="O24" s="151">
        <f t="shared" si="22"/>
        <v>1643919</v>
      </c>
      <c r="P24" s="151">
        <f t="shared" ref="P24" si="27">+O24/12</f>
        <v>136993.25</v>
      </c>
      <c r="Q24" s="151">
        <f t="shared" si="26"/>
        <v>136993.25</v>
      </c>
      <c r="R24" s="151">
        <f t="shared" si="26"/>
        <v>136993.25</v>
      </c>
      <c r="S24" s="151">
        <f t="shared" si="26"/>
        <v>136993.25</v>
      </c>
      <c r="T24" s="151">
        <f t="shared" si="26"/>
        <v>136993.25</v>
      </c>
      <c r="U24" s="151">
        <f t="shared" si="26"/>
        <v>136993.25</v>
      </c>
      <c r="V24" s="151">
        <f t="shared" si="26"/>
        <v>136993.25</v>
      </c>
      <c r="W24" s="151">
        <f t="shared" si="26"/>
        <v>136993.25</v>
      </c>
      <c r="X24" s="151">
        <f t="shared" si="26"/>
        <v>136993.25</v>
      </c>
      <c r="Y24" s="151">
        <f t="shared" si="26"/>
        <v>136993.25</v>
      </c>
      <c r="Z24" s="151">
        <f t="shared" si="26"/>
        <v>136993.25</v>
      </c>
      <c r="AA24" s="151">
        <f t="shared" si="26"/>
        <v>136993.25</v>
      </c>
      <c r="AB24" s="151">
        <f t="shared" si="26"/>
        <v>136993.25</v>
      </c>
      <c r="AC24" s="151">
        <f t="shared" si="24"/>
        <v>1643919</v>
      </c>
    </row>
    <row r="25" spans="1:29" x14ac:dyDescent="0.25">
      <c r="B25" t="s">
        <v>471</v>
      </c>
      <c r="F25" s="151">
        <v>65000000</v>
      </c>
      <c r="H25" s="152">
        <v>121151</v>
      </c>
      <c r="I25" s="152" t="s">
        <v>125</v>
      </c>
      <c r="J25" s="152">
        <f>+VLOOKUP($H25,'Master Code'!$H$17:$K$25,3,0)</f>
        <v>736151</v>
      </c>
      <c r="K25">
        <v>9100</v>
      </c>
      <c r="L25" s="152" t="str">
        <f>+VLOOKUP($H25,'Master Code'!$H$17:$K$25,4,0)</f>
        <v>DEPR FACTORY EQUIPMENT</v>
      </c>
      <c r="M25" s="151">
        <f t="shared" si="1"/>
        <v>65000000</v>
      </c>
      <c r="N25" s="151">
        <f>+VLOOKUP(H25,'Master Code'!$H$17:$L$25,5,0)</f>
        <v>8</v>
      </c>
      <c r="O25" s="151">
        <f t="shared" ref="O25:O32" si="28">+M25/N25</f>
        <v>8125000</v>
      </c>
      <c r="P25" s="151">
        <f t="shared" ref="P25:P32" si="29">+O25/12</f>
        <v>677083.33333333337</v>
      </c>
      <c r="Q25" s="151">
        <f t="shared" ref="Q25:Q32" si="30">+P25</f>
        <v>677083.33333333337</v>
      </c>
      <c r="R25" s="151">
        <f t="shared" ref="R25:R32" si="31">+Q25</f>
        <v>677083.33333333337</v>
      </c>
      <c r="S25" s="151">
        <f t="shared" ref="S25:S32" si="32">+R25</f>
        <v>677083.33333333337</v>
      </c>
      <c r="T25" s="151">
        <f t="shared" ref="T25:T32" si="33">+S25</f>
        <v>677083.33333333337</v>
      </c>
      <c r="U25" s="151">
        <f t="shared" ref="U25:U32" si="34">+T25</f>
        <v>677083.33333333337</v>
      </c>
      <c r="V25" s="151">
        <f t="shared" ref="V25:V32" si="35">+U25</f>
        <v>677083.33333333337</v>
      </c>
      <c r="W25" s="151">
        <f t="shared" ref="W25:W32" si="36">+V25</f>
        <v>677083.33333333337</v>
      </c>
      <c r="X25" s="151">
        <f t="shared" ref="X25:X32" si="37">+W25</f>
        <v>677083.33333333337</v>
      </c>
      <c r="Y25" s="151">
        <f t="shared" ref="Y25:Y32" si="38">+X25</f>
        <v>677083.33333333337</v>
      </c>
      <c r="Z25" s="151">
        <f t="shared" ref="Z25:Z32" si="39">+Y25</f>
        <v>677083.33333333337</v>
      </c>
      <c r="AA25" s="151">
        <f t="shared" ref="AA25:AA32" si="40">+Z25</f>
        <v>677083.33333333337</v>
      </c>
      <c r="AB25" s="151">
        <f t="shared" ref="AB25:AB32" si="41">+AA25</f>
        <v>677083.33333333337</v>
      </c>
      <c r="AC25" s="151">
        <f t="shared" ref="AC25:AC32" si="42">+SUM(Q25:AB25)</f>
        <v>8124999.9999999991</v>
      </c>
    </row>
    <row r="26" spans="1:29" x14ac:dyDescent="0.25">
      <c r="B26" t="s">
        <v>472</v>
      </c>
      <c r="F26" s="151">
        <v>50853030</v>
      </c>
      <c r="H26" s="152">
        <v>121151</v>
      </c>
      <c r="I26" s="152" t="s">
        <v>125</v>
      </c>
      <c r="J26" s="152">
        <f>+VLOOKUP($H26,'Master Code'!$H$17:$K$25,3,0)</f>
        <v>736151</v>
      </c>
      <c r="K26">
        <v>9100</v>
      </c>
      <c r="L26" s="152" t="str">
        <f>+VLOOKUP($H26,'Master Code'!$H$17:$K$25,4,0)</f>
        <v>DEPR FACTORY EQUIPMENT</v>
      </c>
      <c r="M26" s="151">
        <f t="shared" si="1"/>
        <v>50853030</v>
      </c>
      <c r="N26" s="151">
        <f>+VLOOKUP(H26,'Master Code'!$H$17:$L$25,5,0)</f>
        <v>8</v>
      </c>
      <c r="O26" s="151">
        <f t="shared" si="28"/>
        <v>6356628.75</v>
      </c>
      <c r="P26" s="151">
        <f t="shared" si="29"/>
        <v>529719.0625</v>
      </c>
      <c r="Q26" s="151">
        <f t="shared" si="30"/>
        <v>529719.0625</v>
      </c>
      <c r="R26" s="151">
        <f t="shared" si="31"/>
        <v>529719.0625</v>
      </c>
      <c r="S26" s="151">
        <f t="shared" si="32"/>
        <v>529719.0625</v>
      </c>
      <c r="T26" s="151">
        <f t="shared" si="33"/>
        <v>529719.0625</v>
      </c>
      <c r="U26" s="151">
        <f t="shared" si="34"/>
        <v>529719.0625</v>
      </c>
      <c r="V26" s="151">
        <f t="shared" si="35"/>
        <v>529719.0625</v>
      </c>
      <c r="W26" s="151">
        <f t="shared" si="36"/>
        <v>529719.0625</v>
      </c>
      <c r="X26" s="151">
        <f t="shared" si="37"/>
        <v>529719.0625</v>
      </c>
      <c r="Y26" s="151">
        <f t="shared" si="38"/>
        <v>529719.0625</v>
      </c>
      <c r="Z26" s="151">
        <f t="shared" si="39"/>
        <v>529719.0625</v>
      </c>
      <c r="AA26" s="151">
        <f t="shared" si="40"/>
        <v>529719.0625</v>
      </c>
      <c r="AB26" s="151">
        <f t="shared" si="41"/>
        <v>529719.0625</v>
      </c>
      <c r="AC26" s="151">
        <f t="shared" si="42"/>
        <v>6356628.75</v>
      </c>
    </row>
    <row r="27" spans="1:29" x14ac:dyDescent="0.25">
      <c r="B27" t="s">
        <v>473</v>
      </c>
      <c r="F27" s="151">
        <v>8042930</v>
      </c>
      <c r="H27" s="152">
        <v>121151</v>
      </c>
      <c r="I27" s="152" t="s">
        <v>125</v>
      </c>
      <c r="J27" s="152">
        <f>+VLOOKUP($H27,'Master Code'!$H$17:$K$25,3,0)</f>
        <v>736151</v>
      </c>
      <c r="K27">
        <v>9100</v>
      </c>
      <c r="L27" s="152" t="str">
        <f>+VLOOKUP($H27,'Master Code'!$H$17:$K$25,4,0)</f>
        <v>DEPR FACTORY EQUIPMENT</v>
      </c>
      <c r="M27" s="151">
        <f t="shared" si="1"/>
        <v>8042930</v>
      </c>
      <c r="N27" s="151">
        <f>+VLOOKUP(H27,'Master Code'!$H$17:$L$25,5,0)</f>
        <v>8</v>
      </c>
      <c r="O27" s="151">
        <f t="shared" si="28"/>
        <v>1005366.25</v>
      </c>
      <c r="P27" s="151">
        <f t="shared" si="29"/>
        <v>83780.520833333328</v>
      </c>
      <c r="Q27" s="151">
        <f t="shared" si="30"/>
        <v>83780.520833333328</v>
      </c>
      <c r="R27" s="151">
        <f t="shared" si="31"/>
        <v>83780.520833333328</v>
      </c>
      <c r="S27" s="151">
        <f t="shared" si="32"/>
        <v>83780.520833333328</v>
      </c>
      <c r="T27" s="151">
        <f t="shared" si="33"/>
        <v>83780.520833333328</v>
      </c>
      <c r="U27" s="151">
        <f t="shared" si="34"/>
        <v>83780.520833333328</v>
      </c>
      <c r="V27" s="151">
        <f t="shared" si="35"/>
        <v>83780.520833333328</v>
      </c>
      <c r="W27" s="151">
        <f t="shared" si="36"/>
        <v>83780.520833333328</v>
      </c>
      <c r="X27" s="151">
        <f t="shared" si="37"/>
        <v>83780.520833333328</v>
      </c>
      <c r="Y27" s="151">
        <f t="shared" si="38"/>
        <v>83780.520833333328</v>
      </c>
      <c r="Z27" s="151">
        <f t="shared" si="39"/>
        <v>83780.520833333328</v>
      </c>
      <c r="AA27" s="151">
        <f t="shared" si="40"/>
        <v>83780.520833333328</v>
      </c>
      <c r="AB27" s="151">
        <f t="shared" si="41"/>
        <v>83780.520833333328</v>
      </c>
      <c r="AC27" s="151">
        <f t="shared" si="42"/>
        <v>1005366.2500000001</v>
      </c>
    </row>
    <row r="28" spans="1:29" x14ac:dyDescent="0.25">
      <c r="B28" t="s">
        <v>474</v>
      </c>
      <c r="F28" s="151">
        <v>151104040</v>
      </c>
      <c r="H28" s="152">
        <v>121151</v>
      </c>
      <c r="I28" s="152" t="s">
        <v>125</v>
      </c>
      <c r="J28" s="152">
        <f>+VLOOKUP($H28,'Master Code'!$H$17:$K$25,3,0)</f>
        <v>736151</v>
      </c>
      <c r="K28">
        <v>9100</v>
      </c>
      <c r="L28" s="152" t="str">
        <f>+VLOOKUP($H28,'Master Code'!$H$17:$K$25,4,0)</f>
        <v>DEPR FACTORY EQUIPMENT</v>
      </c>
      <c r="M28" s="151">
        <f t="shared" si="1"/>
        <v>151104040</v>
      </c>
      <c r="N28" s="151">
        <f>+VLOOKUP(H28,'Master Code'!$H$17:$L$25,5,0)</f>
        <v>8</v>
      </c>
      <c r="O28" s="151">
        <f t="shared" si="28"/>
        <v>18888005</v>
      </c>
      <c r="P28" s="151">
        <f t="shared" si="29"/>
        <v>1574000.4166666667</v>
      </c>
      <c r="Q28" s="151">
        <f t="shared" si="30"/>
        <v>1574000.4166666667</v>
      </c>
      <c r="R28" s="151">
        <f t="shared" si="31"/>
        <v>1574000.4166666667</v>
      </c>
      <c r="S28" s="151">
        <f t="shared" si="32"/>
        <v>1574000.4166666667</v>
      </c>
      <c r="T28" s="151">
        <f t="shared" si="33"/>
        <v>1574000.4166666667</v>
      </c>
      <c r="U28" s="151">
        <f t="shared" si="34"/>
        <v>1574000.4166666667</v>
      </c>
      <c r="V28" s="151">
        <f t="shared" si="35"/>
        <v>1574000.4166666667</v>
      </c>
      <c r="W28" s="151">
        <f t="shared" si="36"/>
        <v>1574000.4166666667</v>
      </c>
      <c r="X28" s="151">
        <f t="shared" si="37"/>
        <v>1574000.4166666667</v>
      </c>
      <c r="Y28" s="151">
        <f t="shared" si="38"/>
        <v>1574000.4166666667</v>
      </c>
      <c r="Z28" s="151">
        <f t="shared" si="39"/>
        <v>1574000.4166666667</v>
      </c>
      <c r="AA28" s="151">
        <f t="shared" si="40"/>
        <v>1574000.4166666667</v>
      </c>
      <c r="AB28" s="151">
        <f t="shared" si="41"/>
        <v>1574000.4166666667</v>
      </c>
      <c r="AC28" s="151">
        <f t="shared" si="42"/>
        <v>18888005</v>
      </c>
    </row>
    <row r="29" spans="1:29" x14ac:dyDescent="0.25">
      <c r="B29" t="s">
        <v>475</v>
      </c>
      <c r="F29" s="151">
        <v>3060000</v>
      </c>
      <c r="H29" s="152">
        <v>121151</v>
      </c>
      <c r="I29" s="152" t="s">
        <v>125</v>
      </c>
      <c r="J29" s="152">
        <f>+VLOOKUP($H29,'Master Code'!$H$17:$K$25,3,0)</f>
        <v>736151</v>
      </c>
      <c r="K29">
        <v>9100</v>
      </c>
      <c r="L29" s="152" t="str">
        <f>+VLOOKUP($H29,'Master Code'!$H$17:$K$25,4,0)</f>
        <v>DEPR FACTORY EQUIPMENT</v>
      </c>
      <c r="M29" s="151">
        <f t="shared" si="1"/>
        <v>3060000</v>
      </c>
      <c r="N29" s="151">
        <f>+VLOOKUP(H29,'Master Code'!$H$17:$L$25,5,0)</f>
        <v>8</v>
      </c>
      <c r="O29" s="151">
        <f t="shared" si="28"/>
        <v>382500</v>
      </c>
      <c r="P29" s="151">
        <f t="shared" si="29"/>
        <v>31875</v>
      </c>
      <c r="Q29" s="151">
        <f t="shared" si="30"/>
        <v>31875</v>
      </c>
      <c r="R29" s="151">
        <f t="shared" si="31"/>
        <v>31875</v>
      </c>
      <c r="S29" s="151">
        <f t="shared" si="32"/>
        <v>31875</v>
      </c>
      <c r="T29" s="151">
        <f t="shared" si="33"/>
        <v>31875</v>
      </c>
      <c r="U29" s="151">
        <f t="shared" si="34"/>
        <v>31875</v>
      </c>
      <c r="V29" s="151">
        <f t="shared" si="35"/>
        <v>31875</v>
      </c>
      <c r="W29" s="151">
        <f t="shared" si="36"/>
        <v>31875</v>
      </c>
      <c r="X29" s="151">
        <f t="shared" si="37"/>
        <v>31875</v>
      </c>
      <c r="Y29" s="151">
        <f t="shared" si="38"/>
        <v>31875</v>
      </c>
      <c r="Z29" s="151">
        <f t="shared" si="39"/>
        <v>31875</v>
      </c>
      <c r="AA29" s="151">
        <f t="shared" si="40"/>
        <v>31875</v>
      </c>
      <c r="AB29" s="151">
        <f t="shared" si="41"/>
        <v>31875</v>
      </c>
      <c r="AC29" s="151">
        <f t="shared" si="42"/>
        <v>382500</v>
      </c>
    </row>
    <row r="30" spans="1:29" x14ac:dyDescent="0.25">
      <c r="B30" t="s">
        <v>476</v>
      </c>
      <c r="F30" s="151">
        <v>8312000</v>
      </c>
      <c r="H30" s="152">
        <v>121911</v>
      </c>
      <c r="I30" s="152" t="s">
        <v>134</v>
      </c>
      <c r="J30" s="152">
        <f>+VLOOKUP($H30,'Master Code'!$H$17:$K$25,3,0)</f>
        <v>736411</v>
      </c>
      <c r="K30">
        <v>9100</v>
      </c>
      <c r="L30" s="152" t="str">
        <f>+VLOOKUP($H30,'Master Code'!$H$17:$K$25,4,0)</f>
        <v>AMORT - IA SOFTWARE</v>
      </c>
      <c r="M30" s="151">
        <f t="shared" si="1"/>
        <v>8312000</v>
      </c>
      <c r="N30" s="151">
        <f>+VLOOKUP(H30,'Master Code'!$H$17:$L$25,5,0)</f>
        <v>4</v>
      </c>
      <c r="O30" s="151">
        <f t="shared" si="28"/>
        <v>2078000</v>
      </c>
      <c r="P30" s="151">
        <f t="shared" si="29"/>
        <v>173166.66666666666</v>
      </c>
      <c r="Q30" s="151">
        <f t="shared" si="30"/>
        <v>173166.66666666666</v>
      </c>
      <c r="R30" s="151">
        <f t="shared" si="31"/>
        <v>173166.66666666666</v>
      </c>
      <c r="S30" s="151">
        <f t="shared" si="32"/>
        <v>173166.66666666666</v>
      </c>
      <c r="T30" s="151">
        <f t="shared" si="33"/>
        <v>173166.66666666666</v>
      </c>
      <c r="U30" s="151">
        <f t="shared" si="34"/>
        <v>173166.66666666666</v>
      </c>
      <c r="V30" s="151">
        <f t="shared" si="35"/>
        <v>173166.66666666666</v>
      </c>
      <c r="W30" s="151">
        <f t="shared" si="36"/>
        <v>173166.66666666666</v>
      </c>
      <c r="X30" s="151">
        <f t="shared" si="37"/>
        <v>173166.66666666666</v>
      </c>
      <c r="Y30" s="151">
        <f t="shared" si="38"/>
        <v>173166.66666666666</v>
      </c>
      <c r="Z30" s="151">
        <f t="shared" si="39"/>
        <v>173166.66666666666</v>
      </c>
      <c r="AA30" s="151">
        <f t="shared" si="40"/>
        <v>173166.66666666666</v>
      </c>
      <c r="AB30" s="151">
        <f t="shared" si="41"/>
        <v>173166.66666666666</v>
      </c>
      <c r="AC30" s="151">
        <f t="shared" si="42"/>
        <v>2078000.0000000002</v>
      </c>
    </row>
    <row r="31" spans="1:29" x14ac:dyDescent="0.25">
      <c r="B31" t="s">
        <v>476</v>
      </c>
      <c r="F31" s="151">
        <v>8312000</v>
      </c>
      <c r="H31">
        <v>121911</v>
      </c>
      <c r="I31" t="s">
        <v>134</v>
      </c>
      <c r="J31" s="152">
        <f>+VLOOKUP($H31,'Master Code'!$H$17:$K$25,3,0)</f>
        <v>736411</v>
      </c>
      <c r="K31">
        <v>9100</v>
      </c>
      <c r="L31" s="152" t="str">
        <f>+VLOOKUP($H31,'Master Code'!$H$17:$K$25,4,0)</f>
        <v>AMORT - IA SOFTWARE</v>
      </c>
      <c r="M31" s="151">
        <f t="shared" si="1"/>
        <v>8312000</v>
      </c>
      <c r="N31" s="151">
        <f>+VLOOKUP(H31,'Master Code'!$H$17:$L$25,5,0)</f>
        <v>4</v>
      </c>
      <c r="O31" s="151">
        <f t="shared" si="28"/>
        <v>2078000</v>
      </c>
      <c r="P31" s="151">
        <f t="shared" si="29"/>
        <v>173166.66666666666</v>
      </c>
      <c r="Q31" s="151">
        <f t="shared" si="30"/>
        <v>173166.66666666666</v>
      </c>
      <c r="R31" s="151">
        <f t="shared" si="31"/>
        <v>173166.66666666666</v>
      </c>
      <c r="S31" s="151">
        <f t="shared" si="32"/>
        <v>173166.66666666666</v>
      </c>
      <c r="T31" s="151">
        <f t="shared" si="33"/>
        <v>173166.66666666666</v>
      </c>
      <c r="U31" s="151">
        <f t="shared" si="34"/>
        <v>173166.66666666666</v>
      </c>
      <c r="V31" s="151">
        <f t="shared" si="35"/>
        <v>173166.66666666666</v>
      </c>
      <c r="W31" s="151">
        <f t="shared" si="36"/>
        <v>173166.66666666666</v>
      </c>
      <c r="X31" s="151">
        <f t="shared" si="37"/>
        <v>173166.66666666666</v>
      </c>
      <c r="Y31" s="151">
        <f t="shared" si="38"/>
        <v>173166.66666666666</v>
      </c>
      <c r="Z31" s="151">
        <f t="shared" si="39"/>
        <v>173166.66666666666</v>
      </c>
      <c r="AA31" s="151">
        <f t="shared" si="40"/>
        <v>173166.66666666666</v>
      </c>
      <c r="AB31" s="151">
        <f t="shared" si="41"/>
        <v>173166.66666666666</v>
      </c>
      <c r="AC31" s="151">
        <f t="shared" si="42"/>
        <v>2078000.0000000002</v>
      </c>
    </row>
    <row r="32" spans="1:29" x14ac:dyDescent="0.25">
      <c r="B32" t="s">
        <v>476</v>
      </c>
      <c r="F32" s="151">
        <v>8312000</v>
      </c>
      <c r="H32" s="152">
        <v>121911</v>
      </c>
      <c r="I32" s="152" t="s">
        <v>134</v>
      </c>
      <c r="J32" s="152">
        <f>+VLOOKUP($H32,'Master Code'!$H$17:$K$25,3,0)</f>
        <v>736411</v>
      </c>
      <c r="K32">
        <v>9100</v>
      </c>
      <c r="L32" s="152" t="str">
        <f>+VLOOKUP($H32,'Master Code'!$H$17:$K$25,4,0)</f>
        <v>AMORT - IA SOFTWARE</v>
      </c>
      <c r="M32" s="151">
        <f t="shared" si="1"/>
        <v>8312000</v>
      </c>
      <c r="N32" s="151">
        <f>+VLOOKUP(H32,'Master Code'!$H$17:$L$25,5,0)</f>
        <v>4</v>
      </c>
      <c r="O32" s="151">
        <f t="shared" si="28"/>
        <v>2078000</v>
      </c>
      <c r="P32" s="151">
        <f t="shared" si="29"/>
        <v>173166.66666666666</v>
      </c>
      <c r="Q32" s="151">
        <f t="shared" si="30"/>
        <v>173166.66666666666</v>
      </c>
      <c r="R32" s="151">
        <f t="shared" si="31"/>
        <v>173166.66666666666</v>
      </c>
      <c r="S32" s="151">
        <f t="shared" si="32"/>
        <v>173166.66666666666</v>
      </c>
      <c r="T32" s="151">
        <f t="shared" si="33"/>
        <v>173166.66666666666</v>
      </c>
      <c r="U32" s="151">
        <f t="shared" si="34"/>
        <v>173166.66666666666</v>
      </c>
      <c r="V32" s="151">
        <f t="shared" si="35"/>
        <v>173166.66666666666</v>
      </c>
      <c r="W32" s="151">
        <f t="shared" si="36"/>
        <v>173166.66666666666</v>
      </c>
      <c r="X32" s="151">
        <f t="shared" si="37"/>
        <v>173166.66666666666</v>
      </c>
      <c r="Y32" s="151">
        <f t="shared" si="38"/>
        <v>173166.66666666666</v>
      </c>
      <c r="Z32" s="151">
        <f t="shared" si="39"/>
        <v>173166.66666666666</v>
      </c>
      <c r="AA32" s="151">
        <f t="shared" si="40"/>
        <v>173166.66666666666</v>
      </c>
      <c r="AB32" s="151">
        <f t="shared" si="41"/>
        <v>173166.66666666666</v>
      </c>
      <c r="AC32" s="151">
        <f t="shared" si="42"/>
        <v>2078000.0000000002</v>
      </c>
    </row>
    <row r="34" spans="5:29" x14ac:dyDescent="0.25">
      <c r="E34" s="215">
        <f>+SUM(E4:E33)</f>
        <v>5798590041</v>
      </c>
      <c r="F34" s="215">
        <f>+SUM(F4:F33)</f>
        <v>8649953831</v>
      </c>
      <c r="M34" s="215">
        <f>+SUM(M4:M33)</f>
        <v>8649953831</v>
      </c>
      <c r="O34" s="215">
        <f>+SUM(O4:O33)</f>
        <v>1193877614.25</v>
      </c>
      <c r="P34" s="215">
        <f>+SUM(P4:P33)</f>
        <v>99489801.187499985</v>
      </c>
      <c r="Q34" s="215">
        <f t="shared" ref="Q34:AC34" si="43">+SUM(Q4:Q33)</f>
        <v>99489801.187499985</v>
      </c>
      <c r="R34" s="215">
        <f t="shared" si="43"/>
        <v>99489801.187499985</v>
      </c>
      <c r="S34" s="215">
        <f t="shared" si="43"/>
        <v>99489801.187499985</v>
      </c>
      <c r="T34" s="215">
        <f t="shared" si="43"/>
        <v>99489801.187499985</v>
      </c>
      <c r="U34" s="215">
        <f t="shared" si="43"/>
        <v>99489801.187499985</v>
      </c>
      <c r="V34" s="215">
        <f t="shared" si="43"/>
        <v>99489801.187499985</v>
      </c>
      <c r="W34" s="215">
        <f t="shared" si="43"/>
        <v>99489801.187499985</v>
      </c>
      <c r="X34" s="215">
        <f t="shared" si="43"/>
        <v>99489801.187499985</v>
      </c>
      <c r="Y34" s="215">
        <f t="shared" si="43"/>
        <v>99489801.187499985</v>
      </c>
      <c r="Z34" s="215">
        <f t="shared" si="43"/>
        <v>99489801.187499985</v>
      </c>
      <c r="AA34" s="215">
        <f t="shared" si="43"/>
        <v>99489801.187499985</v>
      </c>
      <c r="AB34" s="215">
        <f t="shared" si="43"/>
        <v>99489801.187499985</v>
      </c>
      <c r="AC34" s="215">
        <f t="shared" si="43"/>
        <v>1193877614.25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topLeftCell="D1" workbookViewId="0">
      <selection activeCell="I8" sqref="I8"/>
    </sheetView>
  </sheetViews>
  <sheetFormatPr defaultRowHeight="15" x14ac:dyDescent="0.25"/>
  <cols>
    <col min="3" max="3" width="27.42578125" bestFit="1" customWidth="1"/>
    <col min="4" max="4" width="21.7109375" bestFit="1" customWidth="1"/>
    <col min="5" max="5" width="30.5703125" bestFit="1" customWidth="1"/>
    <col min="6" max="6" width="30.5703125" customWidth="1"/>
    <col min="7" max="7" width="28.42578125" bestFit="1" customWidth="1"/>
    <col min="9" max="9" width="11" bestFit="1" customWidth="1"/>
    <col min="13" max="13" width="26.5703125" bestFit="1" customWidth="1"/>
    <col min="16" max="16" width="21.140625" bestFit="1" customWidth="1"/>
  </cols>
  <sheetData>
    <row r="1" spans="1:41" x14ac:dyDescent="0.25">
      <c r="A1" t="s">
        <v>426</v>
      </c>
      <c r="T1">
        <v>1</v>
      </c>
      <c r="U1">
        <v>2</v>
      </c>
      <c r="V1">
        <v>3</v>
      </c>
      <c r="W1">
        <v>4</v>
      </c>
      <c r="X1">
        <v>5</v>
      </c>
      <c r="Y1">
        <v>6</v>
      </c>
      <c r="Z1">
        <v>7</v>
      </c>
      <c r="AA1">
        <v>8</v>
      </c>
      <c r="AB1">
        <v>9</v>
      </c>
      <c r="AC1">
        <v>10</v>
      </c>
      <c r="AD1">
        <v>11</v>
      </c>
      <c r="AE1">
        <v>12</v>
      </c>
      <c r="AF1">
        <v>13</v>
      </c>
      <c r="AG1">
        <v>14</v>
      </c>
      <c r="AH1">
        <v>15</v>
      </c>
      <c r="AI1">
        <v>16</v>
      </c>
      <c r="AJ1">
        <v>17</v>
      </c>
      <c r="AM1">
        <v>7</v>
      </c>
    </row>
    <row r="2" spans="1:41" x14ac:dyDescent="0.25">
      <c r="E2" t="s">
        <v>223</v>
      </c>
      <c r="I2" t="s">
        <v>224</v>
      </c>
      <c r="N2" t="s">
        <v>225</v>
      </c>
      <c r="S2" t="s">
        <v>226</v>
      </c>
      <c r="T2" t="s">
        <v>227</v>
      </c>
      <c r="X2">
        <v>3</v>
      </c>
      <c r="Y2">
        <v>4</v>
      </c>
      <c r="Z2">
        <v>5</v>
      </c>
      <c r="AA2">
        <v>6</v>
      </c>
      <c r="AB2">
        <v>7</v>
      </c>
      <c r="AC2">
        <v>8</v>
      </c>
      <c r="AD2">
        <v>9</v>
      </c>
      <c r="AE2">
        <v>10</v>
      </c>
      <c r="AF2">
        <v>11</v>
      </c>
      <c r="AG2">
        <v>12</v>
      </c>
      <c r="AH2">
        <v>13</v>
      </c>
      <c r="AJ2">
        <v>14</v>
      </c>
    </row>
    <row r="3" spans="1:41" x14ac:dyDescent="0.25">
      <c r="A3" t="s">
        <v>228</v>
      </c>
      <c r="B3" t="s">
        <v>229</v>
      </c>
      <c r="C3" t="s">
        <v>230</v>
      </c>
      <c r="D3" t="s">
        <v>231</v>
      </c>
      <c r="E3" t="s">
        <v>232</v>
      </c>
      <c r="G3" t="s">
        <v>233</v>
      </c>
      <c r="H3" t="s">
        <v>234</v>
      </c>
      <c r="I3" t="s">
        <v>235</v>
      </c>
      <c r="J3" t="s">
        <v>236</v>
      </c>
      <c r="K3" t="s">
        <v>237</v>
      </c>
      <c r="L3" t="s">
        <v>238</v>
      </c>
      <c r="M3" t="s">
        <v>239</v>
      </c>
      <c r="N3" t="s">
        <v>4</v>
      </c>
      <c r="O3" t="s">
        <v>240</v>
      </c>
      <c r="P3" t="s">
        <v>241</v>
      </c>
      <c r="Q3" t="s">
        <v>242</v>
      </c>
      <c r="R3" t="s">
        <v>243</v>
      </c>
      <c r="S3" t="s">
        <v>244</v>
      </c>
      <c r="T3" t="s">
        <v>245</v>
      </c>
      <c r="U3" t="s">
        <v>246</v>
      </c>
      <c r="V3" t="s">
        <v>247</v>
      </c>
      <c r="X3" t="s">
        <v>248</v>
      </c>
      <c r="Y3" t="s">
        <v>249</v>
      </c>
      <c r="Z3" t="s">
        <v>250</v>
      </c>
      <c r="AA3" t="s">
        <v>251</v>
      </c>
      <c r="AB3" t="s">
        <v>252</v>
      </c>
      <c r="AC3" t="s">
        <v>253</v>
      </c>
      <c r="AD3" t="s">
        <v>220</v>
      </c>
      <c r="AE3" t="s">
        <v>254</v>
      </c>
      <c r="AF3" t="s">
        <v>255</v>
      </c>
      <c r="AG3" t="s">
        <v>256</v>
      </c>
      <c r="AH3" t="s">
        <v>257</v>
      </c>
      <c r="AI3" t="s">
        <v>3</v>
      </c>
      <c r="AJ3" t="s">
        <v>8</v>
      </c>
    </row>
    <row r="4" spans="1:41" x14ac:dyDescent="0.25">
      <c r="A4">
        <v>1</v>
      </c>
      <c r="B4">
        <v>2</v>
      </c>
      <c r="C4">
        <v>3</v>
      </c>
      <c r="D4">
        <v>4</v>
      </c>
      <c r="E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</row>
    <row r="5" spans="1:41" x14ac:dyDescent="0.25">
      <c r="A5">
        <v>325</v>
      </c>
      <c r="B5">
        <v>2024</v>
      </c>
      <c r="C5" t="s">
        <v>434</v>
      </c>
      <c r="D5" t="s">
        <v>435</v>
      </c>
      <c r="E5" t="s">
        <v>436</v>
      </c>
      <c r="F5" t="str">
        <f t="shared" ref="F5" si="0">+E5&amp;"/"&amp;D5</f>
        <v>BULK DENSITY TESTER/PO-47048</v>
      </c>
      <c r="G5" t="s">
        <v>437</v>
      </c>
      <c r="H5">
        <v>1</v>
      </c>
      <c r="I5">
        <v>65000000</v>
      </c>
      <c r="J5" t="s">
        <v>438</v>
      </c>
      <c r="K5" t="s">
        <v>266</v>
      </c>
      <c r="L5">
        <v>121151</v>
      </c>
      <c r="M5" t="s">
        <v>125</v>
      </c>
      <c r="N5">
        <v>3100</v>
      </c>
      <c r="O5">
        <v>3100</v>
      </c>
      <c r="P5" t="s">
        <v>427</v>
      </c>
      <c r="Q5" t="s">
        <v>427</v>
      </c>
      <c r="R5" t="s">
        <v>439</v>
      </c>
      <c r="S5">
        <v>45462</v>
      </c>
      <c r="T5" t="s">
        <v>440</v>
      </c>
      <c r="U5">
        <v>28</v>
      </c>
      <c r="W5" t="s">
        <v>441</v>
      </c>
      <c r="X5" t="s">
        <v>264</v>
      </c>
      <c r="Y5" t="s">
        <v>265</v>
      </c>
      <c r="Z5">
        <v>8</v>
      </c>
      <c r="AA5">
        <v>121151</v>
      </c>
      <c r="AB5">
        <v>121751</v>
      </c>
      <c r="AC5">
        <v>736151</v>
      </c>
      <c r="AD5">
        <v>121351</v>
      </c>
      <c r="AE5">
        <v>911111</v>
      </c>
      <c r="AF5">
        <v>951112</v>
      </c>
      <c r="AG5">
        <v>951112</v>
      </c>
      <c r="AH5">
        <v>3100</v>
      </c>
      <c r="AI5">
        <v>3100</v>
      </c>
      <c r="AJ5">
        <v>45462</v>
      </c>
      <c r="AL5" t="s">
        <v>440</v>
      </c>
      <c r="AM5" t="s">
        <v>435</v>
      </c>
      <c r="AN5" t="s">
        <v>439</v>
      </c>
      <c r="AO5" t="s">
        <v>434</v>
      </c>
    </row>
    <row r="6" spans="1:41" x14ac:dyDescent="0.25">
      <c r="A6">
        <v>326</v>
      </c>
      <c r="B6">
        <v>2024</v>
      </c>
      <c r="C6" t="s">
        <v>442</v>
      </c>
      <c r="D6" t="s">
        <v>443</v>
      </c>
      <c r="E6" t="s">
        <v>444</v>
      </c>
      <c r="F6" t="str">
        <f>+E6&amp;"/"&amp;D6</f>
        <v>HANDHELD/PO-46998</v>
      </c>
      <c r="G6" t="s">
        <v>445</v>
      </c>
      <c r="H6">
        <v>1</v>
      </c>
      <c r="I6">
        <v>50853030</v>
      </c>
      <c r="J6" t="s">
        <v>433</v>
      </c>
      <c r="K6" t="s">
        <v>266</v>
      </c>
      <c r="L6">
        <v>121151</v>
      </c>
      <c r="M6" t="s">
        <v>125</v>
      </c>
      <c r="N6">
        <v>3300</v>
      </c>
      <c r="O6">
        <v>3300</v>
      </c>
      <c r="P6" t="s">
        <v>270</v>
      </c>
      <c r="Q6" t="s">
        <v>270</v>
      </c>
      <c r="R6" t="s">
        <v>271</v>
      </c>
      <c r="S6">
        <v>45463</v>
      </c>
      <c r="T6" t="s">
        <v>446</v>
      </c>
      <c r="U6">
        <v>32</v>
      </c>
      <c r="W6" t="s">
        <v>447</v>
      </c>
      <c r="X6" t="s">
        <v>264</v>
      </c>
      <c r="Y6" t="s">
        <v>265</v>
      </c>
      <c r="Z6">
        <v>8</v>
      </c>
      <c r="AA6">
        <v>121151</v>
      </c>
      <c r="AB6">
        <v>121751</v>
      </c>
      <c r="AC6">
        <v>736151</v>
      </c>
      <c r="AD6">
        <v>121351</v>
      </c>
      <c r="AE6">
        <v>911111</v>
      </c>
      <c r="AF6">
        <v>951112</v>
      </c>
      <c r="AG6">
        <v>951112</v>
      </c>
      <c r="AH6">
        <v>3300</v>
      </c>
      <c r="AI6">
        <v>3300</v>
      </c>
      <c r="AJ6">
        <v>45463</v>
      </c>
      <c r="AL6" t="s">
        <v>446</v>
      </c>
      <c r="AM6" t="s">
        <v>443</v>
      </c>
      <c r="AN6" t="s">
        <v>271</v>
      </c>
      <c r="AO6" t="s">
        <v>442</v>
      </c>
    </row>
    <row r="7" spans="1:41" x14ac:dyDescent="0.25">
      <c r="A7">
        <v>327</v>
      </c>
      <c r="B7">
        <v>2024</v>
      </c>
      <c r="C7" t="s">
        <v>442</v>
      </c>
      <c r="D7" t="s">
        <v>443</v>
      </c>
      <c r="E7" t="s">
        <v>448</v>
      </c>
      <c r="F7" t="str">
        <f t="shared" ref="F7:F12" si="1">+E7&amp;"/"&amp;D7</f>
        <v>WIRELESS PRINTER/PO-46998</v>
      </c>
      <c r="G7" t="s">
        <v>449</v>
      </c>
      <c r="H7">
        <v>1</v>
      </c>
      <c r="I7">
        <v>8042930</v>
      </c>
      <c r="J7" t="s">
        <v>433</v>
      </c>
      <c r="K7" t="s">
        <v>266</v>
      </c>
      <c r="L7">
        <v>121151</v>
      </c>
      <c r="M7" t="s">
        <v>125</v>
      </c>
      <c r="N7">
        <v>3300</v>
      </c>
      <c r="O7">
        <v>3300</v>
      </c>
      <c r="P7" t="s">
        <v>270</v>
      </c>
      <c r="Q7" t="s">
        <v>270</v>
      </c>
      <c r="R7" t="s">
        <v>271</v>
      </c>
      <c r="S7">
        <v>45463</v>
      </c>
      <c r="T7" t="s">
        <v>450</v>
      </c>
      <c r="U7">
        <v>23</v>
      </c>
      <c r="W7" t="s">
        <v>451</v>
      </c>
      <c r="X7" t="s">
        <v>264</v>
      </c>
      <c r="Y7" t="s">
        <v>265</v>
      </c>
      <c r="Z7">
        <v>8</v>
      </c>
      <c r="AA7">
        <v>121151</v>
      </c>
      <c r="AB7">
        <v>121751</v>
      </c>
      <c r="AC7">
        <v>736151</v>
      </c>
      <c r="AD7">
        <v>121351</v>
      </c>
      <c r="AE7">
        <v>911111</v>
      </c>
      <c r="AF7">
        <v>951112</v>
      </c>
      <c r="AG7">
        <v>951112</v>
      </c>
      <c r="AH7">
        <v>3300</v>
      </c>
      <c r="AI7">
        <v>3300</v>
      </c>
      <c r="AJ7">
        <v>45463</v>
      </c>
      <c r="AL7" t="s">
        <v>450</v>
      </c>
      <c r="AM7" t="s">
        <v>443</v>
      </c>
      <c r="AN7" t="s">
        <v>271</v>
      </c>
      <c r="AO7" t="s">
        <v>442</v>
      </c>
    </row>
    <row r="8" spans="1:41" x14ac:dyDescent="0.25">
      <c r="A8">
        <v>328</v>
      </c>
      <c r="B8">
        <v>2024</v>
      </c>
      <c r="C8" t="s">
        <v>442</v>
      </c>
      <c r="D8" t="s">
        <v>443</v>
      </c>
      <c r="E8" t="s">
        <v>452</v>
      </c>
      <c r="F8" t="str">
        <f t="shared" si="1"/>
        <v>OIL VAPOR SENSOR/PO-46998</v>
      </c>
      <c r="G8" t="s">
        <v>453</v>
      </c>
      <c r="H8">
        <v>1</v>
      </c>
      <c r="I8">
        <v>151104040</v>
      </c>
      <c r="J8" t="s">
        <v>433</v>
      </c>
      <c r="K8" t="s">
        <v>266</v>
      </c>
      <c r="L8">
        <v>121151</v>
      </c>
      <c r="M8" t="s">
        <v>125</v>
      </c>
      <c r="N8">
        <v>3300</v>
      </c>
      <c r="O8">
        <v>3300</v>
      </c>
      <c r="P8" t="s">
        <v>270</v>
      </c>
      <c r="Q8" t="s">
        <v>270</v>
      </c>
      <c r="R8" t="s">
        <v>271</v>
      </c>
      <c r="S8">
        <v>45463</v>
      </c>
      <c r="T8" t="s">
        <v>454</v>
      </c>
      <c r="U8">
        <v>38</v>
      </c>
      <c r="W8" t="s">
        <v>455</v>
      </c>
      <c r="X8" t="s">
        <v>264</v>
      </c>
      <c r="Y8" t="s">
        <v>265</v>
      </c>
      <c r="Z8">
        <v>8</v>
      </c>
      <c r="AA8">
        <v>121151</v>
      </c>
      <c r="AB8">
        <v>121751</v>
      </c>
      <c r="AC8">
        <v>736151</v>
      </c>
      <c r="AD8">
        <v>121351</v>
      </c>
      <c r="AE8">
        <v>911111</v>
      </c>
      <c r="AF8">
        <v>951112</v>
      </c>
      <c r="AG8">
        <v>951112</v>
      </c>
      <c r="AH8">
        <v>3300</v>
      </c>
      <c r="AI8">
        <v>3300</v>
      </c>
      <c r="AJ8">
        <v>45463</v>
      </c>
      <c r="AL8" t="s">
        <v>454</v>
      </c>
      <c r="AM8" t="s">
        <v>443</v>
      </c>
      <c r="AN8" t="s">
        <v>271</v>
      </c>
      <c r="AO8" t="s">
        <v>442</v>
      </c>
    </row>
    <row r="9" spans="1:41" x14ac:dyDescent="0.25">
      <c r="A9">
        <v>329</v>
      </c>
      <c r="B9">
        <v>2024</v>
      </c>
      <c r="C9" t="s">
        <v>456</v>
      </c>
      <c r="D9" t="s">
        <v>457</v>
      </c>
      <c r="E9" t="s">
        <v>431</v>
      </c>
      <c r="F9" t="str">
        <f t="shared" si="1"/>
        <v>HAND PALLET/PO-47062</v>
      </c>
      <c r="G9" t="s">
        <v>458</v>
      </c>
      <c r="H9">
        <v>1</v>
      </c>
      <c r="I9">
        <v>3060000</v>
      </c>
      <c r="J9" t="s">
        <v>459</v>
      </c>
      <c r="K9" t="s">
        <v>266</v>
      </c>
      <c r="L9">
        <v>121151</v>
      </c>
      <c r="M9" t="s">
        <v>125</v>
      </c>
      <c r="N9">
        <v>3100</v>
      </c>
      <c r="O9">
        <v>3100</v>
      </c>
      <c r="P9" t="s">
        <v>427</v>
      </c>
      <c r="Q9" t="s">
        <v>427</v>
      </c>
      <c r="R9" t="s">
        <v>298</v>
      </c>
      <c r="S9">
        <v>45464</v>
      </c>
      <c r="T9" t="s">
        <v>460</v>
      </c>
      <c r="U9">
        <v>24</v>
      </c>
      <c r="W9" t="s">
        <v>461</v>
      </c>
      <c r="X9" t="s">
        <v>264</v>
      </c>
      <c r="Y9" t="s">
        <v>265</v>
      </c>
      <c r="Z9">
        <v>8</v>
      </c>
      <c r="AA9">
        <v>121151</v>
      </c>
      <c r="AB9">
        <v>121751</v>
      </c>
      <c r="AC9">
        <v>736151</v>
      </c>
      <c r="AD9">
        <v>121351</v>
      </c>
      <c r="AE9">
        <v>911111</v>
      </c>
      <c r="AF9">
        <v>951112</v>
      </c>
      <c r="AG9">
        <v>951112</v>
      </c>
      <c r="AH9">
        <v>3100</v>
      </c>
      <c r="AI9">
        <v>3100</v>
      </c>
      <c r="AJ9">
        <v>45464</v>
      </c>
      <c r="AL9" t="s">
        <v>460</v>
      </c>
      <c r="AM9" t="s">
        <v>457</v>
      </c>
      <c r="AN9" t="s">
        <v>298</v>
      </c>
      <c r="AO9" t="s">
        <v>456</v>
      </c>
    </row>
    <row r="10" spans="1:41" x14ac:dyDescent="0.25">
      <c r="A10">
        <v>330</v>
      </c>
      <c r="B10">
        <v>2024</v>
      </c>
      <c r="C10" t="s">
        <v>428</v>
      </c>
      <c r="D10" t="s">
        <v>462</v>
      </c>
      <c r="E10" t="s">
        <v>429</v>
      </c>
      <c r="F10" t="str">
        <f t="shared" si="1"/>
        <v>MICROSOFT OFFICE/PO-47149</v>
      </c>
      <c r="G10" t="s">
        <v>463</v>
      </c>
      <c r="H10">
        <v>1</v>
      </c>
      <c r="I10">
        <v>8312000</v>
      </c>
      <c r="J10" t="s">
        <v>286</v>
      </c>
      <c r="K10" t="s">
        <v>430</v>
      </c>
      <c r="L10">
        <v>121911</v>
      </c>
      <c r="M10" t="s">
        <v>134</v>
      </c>
      <c r="N10">
        <v>4100</v>
      </c>
      <c r="O10">
        <v>9200</v>
      </c>
      <c r="P10" t="s">
        <v>140</v>
      </c>
      <c r="Q10" t="s">
        <v>144</v>
      </c>
      <c r="R10" t="s">
        <v>464</v>
      </c>
      <c r="S10">
        <v>45464</v>
      </c>
      <c r="T10" t="s">
        <v>465</v>
      </c>
      <c r="U10">
        <v>37</v>
      </c>
      <c r="W10" t="s">
        <v>466</v>
      </c>
      <c r="X10" t="s">
        <v>260</v>
      </c>
      <c r="Y10" t="s">
        <v>261</v>
      </c>
      <c r="Z10">
        <v>4</v>
      </c>
      <c r="AA10">
        <v>121911</v>
      </c>
      <c r="AB10">
        <v>121912</v>
      </c>
      <c r="AC10">
        <v>736411</v>
      </c>
      <c r="AD10">
        <v>121991</v>
      </c>
      <c r="AE10">
        <v>911111</v>
      </c>
      <c r="AF10">
        <v>951112</v>
      </c>
      <c r="AG10">
        <v>951112</v>
      </c>
      <c r="AH10">
        <v>4100</v>
      </c>
      <c r="AI10">
        <v>9200</v>
      </c>
      <c r="AJ10">
        <v>45464</v>
      </c>
      <c r="AL10" t="s">
        <v>465</v>
      </c>
      <c r="AM10" t="s">
        <v>462</v>
      </c>
      <c r="AN10" t="s">
        <v>464</v>
      </c>
      <c r="AO10" t="s">
        <v>428</v>
      </c>
    </row>
    <row r="11" spans="1:41" x14ac:dyDescent="0.25">
      <c r="A11">
        <v>331</v>
      </c>
      <c r="B11">
        <v>2024</v>
      </c>
      <c r="C11" t="s">
        <v>428</v>
      </c>
      <c r="D11" t="s">
        <v>462</v>
      </c>
      <c r="E11" t="s">
        <v>429</v>
      </c>
      <c r="F11" t="str">
        <f t="shared" si="1"/>
        <v>MICROSOFT OFFICE/PO-47149</v>
      </c>
      <c r="G11" t="s">
        <v>463</v>
      </c>
      <c r="H11">
        <v>1</v>
      </c>
      <c r="I11">
        <v>8312000</v>
      </c>
      <c r="J11" t="s">
        <v>286</v>
      </c>
      <c r="K11" t="s">
        <v>430</v>
      </c>
      <c r="L11">
        <v>121911</v>
      </c>
      <c r="M11" t="s">
        <v>134</v>
      </c>
      <c r="N11">
        <v>4100</v>
      </c>
      <c r="O11">
        <v>9200</v>
      </c>
      <c r="P11" t="s">
        <v>140</v>
      </c>
      <c r="Q11" t="s">
        <v>144</v>
      </c>
      <c r="R11" t="s">
        <v>467</v>
      </c>
      <c r="S11">
        <v>45464</v>
      </c>
      <c r="T11" t="s">
        <v>468</v>
      </c>
      <c r="U11">
        <v>37</v>
      </c>
      <c r="W11" t="s">
        <v>466</v>
      </c>
      <c r="X11" t="s">
        <v>260</v>
      </c>
      <c r="Y11" t="s">
        <v>261</v>
      </c>
      <c r="Z11">
        <v>4</v>
      </c>
      <c r="AA11">
        <v>121911</v>
      </c>
      <c r="AB11">
        <v>121912</v>
      </c>
      <c r="AC11">
        <v>736411</v>
      </c>
      <c r="AD11">
        <v>121991</v>
      </c>
      <c r="AE11">
        <v>911111</v>
      </c>
      <c r="AF11">
        <v>951112</v>
      </c>
      <c r="AG11">
        <v>951112</v>
      </c>
      <c r="AH11">
        <v>4100</v>
      </c>
      <c r="AI11">
        <v>9200</v>
      </c>
      <c r="AJ11">
        <v>45464</v>
      </c>
      <c r="AL11" t="s">
        <v>468</v>
      </c>
      <c r="AM11" t="s">
        <v>462</v>
      </c>
      <c r="AN11" t="s">
        <v>467</v>
      </c>
      <c r="AO11" t="s">
        <v>428</v>
      </c>
    </row>
    <row r="12" spans="1:41" x14ac:dyDescent="0.25">
      <c r="A12">
        <v>332</v>
      </c>
      <c r="B12">
        <v>2024</v>
      </c>
      <c r="C12" t="s">
        <v>428</v>
      </c>
      <c r="D12" t="s">
        <v>462</v>
      </c>
      <c r="E12" t="s">
        <v>429</v>
      </c>
      <c r="F12" t="str">
        <f t="shared" si="1"/>
        <v>MICROSOFT OFFICE/PO-47149</v>
      </c>
      <c r="G12" t="s">
        <v>463</v>
      </c>
      <c r="H12">
        <v>1</v>
      </c>
      <c r="I12">
        <v>8312000</v>
      </c>
      <c r="J12" t="s">
        <v>286</v>
      </c>
      <c r="K12" t="s">
        <v>430</v>
      </c>
      <c r="L12">
        <v>121911</v>
      </c>
      <c r="M12" t="s">
        <v>134</v>
      </c>
      <c r="N12">
        <v>3200</v>
      </c>
      <c r="O12">
        <v>9200</v>
      </c>
      <c r="P12" t="s">
        <v>267</v>
      </c>
      <c r="Q12" t="s">
        <v>144</v>
      </c>
      <c r="R12" t="s">
        <v>432</v>
      </c>
      <c r="S12">
        <v>45464</v>
      </c>
      <c r="T12" t="s">
        <v>469</v>
      </c>
      <c r="U12">
        <v>37</v>
      </c>
      <c r="W12" t="s">
        <v>466</v>
      </c>
      <c r="X12" t="s">
        <v>260</v>
      </c>
      <c r="Y12" t="s">
        <v>261</v>
      </c>
      <c r="Z12">
        <v>4</v>
      </c>
      <c r="AA12">
        <v>121911</v>
      </c>
      <c r="AB12">
        <v>121912</v>
      </c>
      <c r="AC12">
        <v>736411</v>
      </c>
      <c r="AD12">
        <v>121991</v>
      </c>
      <c r="AE12">
        <v>911111</v>
      </c>
      <c r="AF12">
        <v>951112</v>
      </c>
      <c r="AG12">
        <v>951112</v>
      </c>
      <c r="AH12">
        <v>3200</v>
      </c>
      <c r="AI12">
        <v>9200</v>
      </c>
      <c r="AJ12">
        <v>45464</v>
      </c>
      <c r="AL12" t="s">
        <v>469</v>
      </c>
      <c r="AM12" t="s">
        <v>462</v>
      </c>
      <c r="AN12" t="s">
        <v>432</v>
      </c>
      <c r="AO12" t="s">
        <v>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2" sqref="A2"/>
    </sheetView>
  </sheetViews>
  <sheetFormatPr defaultRowHeight="14.25" x14ac:dyDescent="0.25"/>
  <cols>
    <col min="1" max="1" width="9.42578125" style="36" customWidth="1"/>
    <col min="2" max="2" width="24.85546875" style="36" customWidth="1"/>
    <col min="3" max="3" width="7.7109375" style="35" bestFit="1" customWidth="1"/>
    <col min="4" max="4" width="3.140625" style="36" customWidth="1"/>
    <col min="5" max="5" width="33.85546875" style="36" customWidth="1"/>
    <col min="6" max="6" width="14.42578125" style="38" bestFit="1" customWidth="1"/>
    <col min="7" max="7" width="13.85546875" style="38" bestFit="1" customWidth="1"/>
    <col min="8" max="8" width="14.28515625" style="38" customWidth="1"/>
    <col min="9" max="9" width="0.85546875" style="39" customWidth="1"/>
    <col min="10" max="10" width="9.140625" style="35" bestFit="1" customWidth="1"/>
    <col min="11" max="11" width="14.140625" style="35" customWidth="1"/>
    <col min="12" max="12" width="56.85546875" style="36" bestFit="1" customWidth="1"/>
    <col min="13" max="13" width="20.140625" style="36" bestFit="1" customWidth="1"/>
    <col min="14" max="16384" width="9.140625" style="36"/>
  </cols>
  <sheetData>
    <row r="1" spans="1:13" s="3" customFormat="1" x14ac:dyDescent="0.25">
      <c r="A1" s="2" t="s">
        <v>5</v>
      </c>
      <c r="C1" s="4"/>
      <c r="D1" s="5"/>
      <c r="F1" s="6"/>
      <c r="G1" s="7"/>
      <c r="H1" s="7"/>
      <c r="I1" s="8"/>
      <c r="J1" s="4"/>
      <c r="K1" s="4"/>
    </row>
    <row r="2" spans="1:13" s="3" customFormat="1" x14ac:dyDescent="0.25">
      <c r="A2" s="2" t="s">
        <v>6</v>
      </c>
      <c r="C2" s="4"/>
      <c r="D2" s="5"/>
      <c r="F2" s="7"/>
      <c r="G2" s="7"/>
      <c r="H2" s="7"/>
      <c r="I2" s="8"/>
      <c r="J2" s="4"/>
      <c r="K2" s="4"/>
    </row>
    <row r="3" spans="1:13" s="3" customFormat="1" x14ac:dyDescent="0.25">
      <c r="A3" s="9" t="s">
        <v>7</v>
      </c>
      <c r="B3" s="10">
        <v>45443</v>
      </c>
      <c r="C3" s="4"/>
      <c r="D3" s="5"/>
      <c r="F3" s="7"/>
      <c r="G3" s="7"/>
      <c r="H3" s="7"/>
      <c r="I3" s="8"/>
      <c r="J3" s="4"/>
      <c r="K3" s="4"/>
    </row>
    <row r="4" spans="1:13" s="3" customFormat="1" x14ac:dyDescent="0.25">
      <c r="A4" s="9"/>
      <c r="B4" s="10"/>
      <c r="C4" s="4"/>
      <c r="D4" s="5"/>
      <c r="F4" s="7"/>
      <c r="G4" s="7"/>
      <c r="H4" s="7"/>
      <c r="I4" s="8"/>
      <c r="J4" s="4"/>
      <c r="K4" s="4"/>
    </row>
    <row r="5" spans="1:13" s="3" customFormat="1" x14ac:dyDescent="0.25">
      <c r="A5" s="2" t="s">
        <v>8</v>
      </c>
      <c r="B5" s="3" t="s">
        <v>9</v>
      </c>
      <c r="C5" s="11" t="s">
        <v>10</v>
      </c>
      <c r="D5" s="11"/>
      <c r="E5" s="3" t="s">
        <v>1</v>
      </c>
      <c r="F5" s="12" t="s">
        <v>11</v>
      </c>
      <c r="G5" s="12" t="s">
        <v>12</v>
      </c>
      <c r="H5" s="12" t="s">
        <v>13</v>
      </c>
      <c r="I5" s="8"/>
      <c r="J5" s="4" t="s">
        <v>14</v>
      </c>
      <c r="K5" s="4" t="s">
        <v>15</v>
      </c>
      <c r="L5" s="3" t="s">
        <v>1</v>
      </c>
      <c r="M5" s="3" t="s">
        <v>16</v>
      </c>
    </row>
    <row r="6" spans="1:13" s="3" customFormat="1" x14ac:dyDescent="0.25">
      <c r="A6" s="2" t="s">
        <v>17</v>
      </c>
      <c r="B6" s="3" t="s">
        <v>18</v>
      </c>
      <c r="C6" s="4" t="s">
        <v>19</v>
      </c>
      <c r="D6" s="5"/>
      <c r="E6" s="3" t="s">
        <v>18</v>
      </c>
      <c r="F6" s="13" t="s">
        <v>18</v>
      </c>
      <c r="G6" s="13" t="s">
        <v>20</v>
      </c>
      <c r="H6" s="13" t="s">
        <v>20</v>
      </c>
      <c r="I6" s="8"/>
      <c r="J6" s="4"/>
      <c r="K6" s="4"/>
    </row>
    <row r="7" spans="1:13" s="15" customFormat="1" x14ac:dyDescent="0.25">
      <c r="A7" s="22" t="s">
        <v>156</v>
      </c>
      <c r="C7" s="16"/>
      <c r="F7" s="23"/>
      <c r="G7" s="23"/>
      <c r="H7" s="21"/>
      <c r="I7" s="18"/>
      <c r="J7" s="16"/>
      <c r="K7" s="16"/>
    </row>
    <row r="8" spans="1:13" s="157" customFormat="1" ht="15" x14ac:dyDescent="0.25">
      <c r="A8" s="25">
        <v>45418</v>
      </c>
      <c r="B8" s="26" t="s">
        <v>157</v>
      </c>
      <c r="C8" s="26" t="s">
        <v>23</v>
      </c>
      <c r="D8" s="26" t="s">
        <v>22</v>
      </c>
      <c r="E8" s="26" t="s">
        <v>156</v>
      </c>
      <c r="F8" s="27">
        <v>15000000</v>
      </c>
      <c r="G8" s="27">
        <v>0</v>
      </c>
      <c r="H8" s="25"/>
    </row>
    <row r="9" spans="1:13" s="157" customFormat="1" ht="15" x14ac:dyDescent="0.25">
      <c r="A9" s="25">
        <v>45418</v>
      </c>
      <c r="B9" s="26" t="s">
        <v>158</v>
      </c>
      <c r="C9" s="26" t="s">
        <v>23</v>
      </c>
      <c r="D9" s="26" t="s">
        <v>22</v>
      </c>
      <c r="E9" s="26" t="s">
        <v>156</v>
      </c>
      <c r="F9" s="27">
        <v>2500000</v>
      </c>
      <c r="G9" s="27">
        <v>0</v>
      </c>
    </row>
    <row r="10" spans="1:13" s="15" customFormat="1" x14ac:dyDescent="0.25">
      <c r="A10" s="19"/>
      <c r="C10" s="16"/>
      <c r="F10" s="20">
        <f>SUM(F8:F9)</f>
        <v>17500000</v>
      </c>
      <c r="G10" s="20">
        <f>SUM(G8:G9)</f>
        <v>0</v>
      </c>
      <c r="H10" s="21">
        <f>F10-G10</f>
        <v>17500000</v>
      </c>
      <c r="I10" s="18"/>
      <c r="J10" s="16"/>
      <c r="K10" s="16"/>
    </row>
    <row r="11" spans="1:13" s="157" customFormat="1" ht="15" x14ac:dyDescent="0.25">
      <c r="A11" s="25"/>
      <c r="B11" s="26"/>
      <c r="C11" s="26"/>
      <c r="D11" s="26"/>
      <c r="E11" s="26"/>
      <c r="F11" s="27"/>
      <c r="G11" s="27"/>
    </row>
    <row r="12" spans="1:13" s="15" customFormat="1" x14ac:dyDescent="0.25">
      <c r="A12" s="19"/>
      <c r="C12" s="16"/>
      <c r="F12" s="17"/>
      <c r="G12" s="17"/>
      <c r="H12" s="17"/>
      <c r="I12" s="18"/>
      <c r="J12" s="16"/>
      <c r="K12" s="16"/>
    </row>
    <row r="13" spans="1:13" s="29" customFormat="1" x14ac:dyDescent="0.25">
      <c r="C13" s="30"/>
      <c r="E13" s="31" t="s">
        <v>24</v>
      </c>
      <c r="F13" s="32"/>
      <c r="G13" s="32"/>
      <c r="H13" s="32">
        <f>+SUM(H7:H12)</f>
        <v>17500000</v>
      </c>
      <c r="I13" s="33"/>
      <c r="J13" s="30"/>
      <c r="K13" s="30"/>
    </row>
    <row r="14" spans="1:13" s="29" customFormat="1" x14ac:dyDescent="0.25">
      <c r="C14" s="30"/>
      <c r="E14" s="34" t="s">
        <v>25</v>
      </c>
      <c r="F14" s="20"/>
      <c r="G14" s="20"/>
      <c r="H14" s="20">
        <v>17500000</v>
      </c>
      <c r="I14" s="33"/>
      <c r="J14" s="30"/>
      <c r="K14" s="30"/>
    </row>
    <row r="15" spans="1:13" s="29" customFormat="1" x14ac:dyDescent="0.25">
      <c r="C15" s="30"/>
      <c r="F15" s="21"/>
      <c r="G15" s="21"/>
      <c r="H15" s="21">
        <f>+H13-H14</f>
        <v>0</v>
      </c>
      <c r="I15" s="33"/>
      <c r="J15" s="30"/>
      <c r="K15" s="30"/>
    </row>
    <row r="16" spans="1:13" x14ac:dyDescent="0.25">
      <c r="E16" s="37"/>
    </row>
    <row r="17" spans="5:5" x14ac:dyDescent="0.25">
      <c r="E1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6"/>
  <sheetViews>
    <sheetView workbookViewId="0">
      <selection activeCell="A16" sqref="A16"/>
    </sheetView>
  </sheetViews>
  <sheetFormatPr defaultRowHeight="14.25" x14ac:dyDescent="0.25"/>
  <cols>
    <col min="1" max="1" width="13" style="48" customWidth="1"/>
    <col min="2" max="2" width="30.7109375" style="48" customWidth="1"/>
    <col min="3" max="3" width="9.140625" style="48"/>
    <col min="4" max="4" width="2.28515625" style="48" customWidth="1"/>
    <col min="5" max="5" width="31.7109375" style="48" customWidth="1"/>
    <col min="6" max="7" width="16.42578125" style="71" bestFit="1" customWidth="1"/>
    <col min="8" max="8" width="17.5703125" style="71" bestFit="1" customWidth="1"/>
    <col min="9" max="9" width="2.42578125" style="48" customWidth="1"/>
    <col min="10" max="10" width="11" style="49" bestFit="1" customWidth="1"/>
    <col min="11" max="11" width="24.42578125" style="49" bestFit="1" customWidth="1"/>
    <col min="12" max="12" width="48.85546875" style="48" bestFit="1" customWidth="1"/>
    <col min="13" max="13" width="7.5703125" style="48" bestFit="1" customWidth="1"/>
    <col min="14" max="16384" width="9.140625" style="48"/>
  </cols>
  <sheetData>
    <row r="1" spans="1:13" x14ac:dyDescent="0.25">
      <c r="A1" s="44" t="s">
        <v>5</v>
      </c>
      <c r="B1" s="45"/>
      <c r="C1" s="46"/>
      <c r="D1" s="45"/>
      <c r="E1" s="47"/>
      <c r="F1" s="7"/>
      <c r="G1" s="7"/>
      <c r="H1" s="7"/>
    </row>
    <row r="2" spans="1:13" x14ac:dyDescent="0.25">
      <c r="A2" s="50" t="s">
        <v>29</v>
      </c>
      <c r="B2" s="45"/>
      <c r="C2" s="46"/>
      <c r="D2" s="45"/>
      <c r="E2" s="51"/>
      <c r="F2" s="7"/>
      <c r="G2" s="7"/>
      <c r="H2" s="7"/>
    </row>
    <row r="3" spans="1:13" x14ac:dyDescent="0.25">
      <c r="A3" s="52" t="s">
        <v>7</v>
      </c>
      <c r="B3" s="53">
        <v>45443</v>
      </c>
      <c r="C3" s="46"/>
      <c r="D3" s="45"/>
      <c r="E3" s="51"/>
      <c r="F3" s="7"/>
      <c r="G3" s="7"/>
      <c r="H3" s="7"/>
    </row>
    <row r="4" spans="1:13" x14ac:dyDescent="0.25">
      <c r="A4" s="52"/>
      <c r="B4" s="53"/>
      <c r="C4" s="46"/>
      <c r="D4" s="45"/>
      <c r="E4" s="51"/>
      <c r="F4" s="7"/>
      <c r="G4" s="7"/>
      <c r="H4" s="7"/>
    </row>
    <row r="5" spans="1:13" x14ac:dyDescent="0.25">
      <c r="A5" s="44" t="s">
        <v>8</v>
      </c>
      <c r="B5" s="45" t="s">
        <v>9</v>
      </c>
      <c r="C5" s="54" t="s">
        <v>10</v>
      </c>
      <c r="D5" s="54"/>
      <c r="E5" s="45" t="s">
        <v>1</v>
      </c>
      <c r="F5" s="12" t="s">
        <v>11</v>
      </c>
      <c r="G5" s="12" t="s">
        <v>12</v>
      </c>
      <c r="H5" s="12"/>
      <c r="J5" s="42" t="s">
        <v>14</v>
      </c>
      <c r="K5" s="42" t="s">
        <v>15</v>
      </c>
      <c r="L5" s="43" t="s">
        <v>1</v>
      </c>
      <c r="M5" s="43" t="s">
        <v>16</v>
      </c>
    </row>
    <row r="6" spans="1:13" x14ac:dyDescent="0.25">
      <c r="A6" s="44" t="s">
        <v>17</v>
      </c>
      <c r="B6" s="45" t="s">
        <v>18</v>
      </c>
      <c r="C6" s="46" t="s">
        <v>19</v>
      </c>
      <c r="D6" s="46"/>
      <c r="E6" s="45" t="s">
        <v>18</v>
      </c>
      <c r="F6" s="13" t="s">
        <v>18</v>
      </c>
      <c r="G6" s="13" t="s">
        <v>20</v>
      </c>
      <c r="H6" s="13"/>
    </row>
    <row r="7" spans="1:13" x14ac:dyDescent="0.25">
      <c r="A7" s="66" t="s">
        <v>31</v>
      </c>
      <c r="B7" s="15"/>
      <c r="C7" s="16"/>
      <c r="D7" s="15"/>
      <c r="E7" s="15"/>
      <c r="F7" s="17"/>
      <c r="G7" s="17"/>
      <c r="H7" s="17"/>
    </row>
    <row r="8" spans="1:13" x14ac:dyDescent="0.25">
      <c r="A8" s="22" t="s">
        <v>32</v>
      </c>
      <c r="B8" s="15"/>
      <c r="C8" s="16"/>
      <c r="D8" s="15"/>
      <c r="E8" s="15"/>
      <c r="F8" s="17"/>
      <c r="G8" s="17"/>
      <c r="H8" s="17"/>
    </row>
    <row r="9" spans="1:13" x14ac:dyDescent="0.25">
      <c r="A9" s="19">
        <v>44312</v>
      </c>
      <c r="B9" s="15" t="s">
        <v>33</v>
      </c>
      <c r="C9" s="16" t="s">
        <v>21</v>
      </c>
      <c r="D9" s="15" t="s">
        <v>22</v>
      </c>
      <c r="E9" s="15" t="s">
        <v>34</v>
      </c>
      <c r="F9" s="17">
        <v>40500000</v>
      </c>
      <c r="G9" s="17">
        <v>0</v>
      </c>
      <c r="H9" s="17"/>
      <c r="J9" s="49">
        <v>20327</v>
      </c>
      <c r="K9" s="49">
        <v>20648</v>
      </c>
      <c r="L9" s="19" t="s">
        <v>32</v>
      </c>
    </row>
    <row r="10" spans="1:13" x14ac:dyDescent="0.25">
      <c r="A10" s="19">
        <v>44312</v>
      </c>
      <c r="B10" s="15" t="s">
        <v>35</v>
      </c>
      <c r="C10" s="16" t="s">
        <v>21</v>
      </c>
      <c r="D10" s="15" t="s">
        <v>22</v>
      </c>
      <c r="E10" s="15" t="s">
        <v>34</v>
      </c>
      <c r="F10" s="17">
        <v>40500000</v>
      </c>
      <c r="G10" s="17">
        <v>0</v>
      </c>
      <c r="H10" s="17"/>
      <c r="J10" s="49">
        <v>20327</v>
      </c>
      <c r="K10" s="49">
        <v>20648</v>
      </c>
      <c r="L10" s="19" t="s">
        <v>32</v>
      </c>
    </row>
    <row r="11" spans="1:13" x14ac:dyDescent="0.25">
      <c r="A11" s="19">
        <v>44312</v>
      </c>
      <c r="B11" s="15" t="s">
        <v>36</v>
      </c>
      <c r="C11" s="16" t="s">
        <v>21</v>
      </c>
      <c r="D11" s="15" t="s">
        <v>22</v>
      </c>
      <c r="E11" s="15" t="s">
        <v>37</v>
      </c>
      <c r="F11" s="17">
        <v>39400000</v>
      </c>
      <c r="G11" s="17">
        <v>0</v>
      </c>
      <c r="H11" s="17"/>
      <c r="J11" s="49">
        <v>20327</v>
      </c>
      <c r="K11" s="49">
        <v>20648</v>
      </c>
      <c r="L11" s="19" t="s">
        <v>32</v>
      </c>
    </row>
    <row r="12" spans="1:13" x14ac:dyDescent="0.25">
      <c r="A12" s="19">
        <v>44312</v>
      </c>
      <c r="B12" s="15" t="s">
        <v>38</v>
      </c>
      <c r="C12" s="16" t="s">
        <v>21</v>
      </c>
      <c r="D12" s="15" t="s">
        <v>22</v>
      </c>
      <c r="E12" s="15" t="s">
        <v>39</v>
      </c>
      <c r="F12" s="17">
        <v>10350000</v>
      </c>
      <c r="G12" s="17">
        <v>0</v>
      </c>
      <c r="H12" s="17"/>
      <c r="J12" s="49">
        <v>20327</v>
      </c>
      <c r="K12" s="49">
        <v>20648</v>
      </c>
      <c r="L12" s="19" t="s">
        <v>32</v>
      </c>
    </row>
    <row r="13" spans="1:13" x14ac:dyDescent="0.25">
      <c r="A13" s="19">
        <v>44312</v>
      </c>
      <c r="B13" s="15" t="s">
        <v>40</v>
      </c>
      <c r="C13" s="16" t="s">
        <v>21</v>
      </c>
      <c r="D13" s="15" t="s">
        <v>22</v>
      </c>
      <c r="E13" s="15" t="s">
        <v>39</v>
      </c>
      <c r="F13" s="17">
        <v>10350000</v>
      </c>
      <c r="G13" s="17">
        <v>0</v>
      </c>
      <c r="H13" s="17"/>
      <c r="J13" s="49">
        <v>20327</v>
      </c>
      <c r="K13" s="49">
        <v>20648</v>
      </c>
      <c r="L13" s="19" t="s">
        <v>32</v>
      </c>
    </row>
    <row r="14" spans="1:13" x14ac:dyDescent="0.25">
      <c r="A14" s="19">
        <v>44312</v>
      </c>
      <c r="B14" s="15" t="s">
        <v>41</v>
      </c>
      <c r="C14" s="16" t="s">
        <v>21</v>
      </c>
      <c r="D14" s="15" t="s">
        <v>22</v>
      </c>
      <c r="E14" s="15" t="s">
        <v>42</v>
      </c>
      <c r="F14" s="17">
        <v>39400000</v>
      </c>
      <c r="G14" s="17">
        <v>0</v>
      </c>
      <c r="H14" s="17"/>
      <c r="J14" s="49">
        <v>20327</v>
      </c>
      <c r="K14" s="49">
        <v>20648</v>
      </c>
      <c r="L14" s="19" t="s">
        <v>32</v>
      </c>
    </row>
    <row r="15" spans="1:13" x14ac:dyDescent="0.25">
      <c r="A15" s="19"/>
      <c r="B15" s="15"/>
      <c r="C15" s="16"/>
      <c r="D15" s="15"/>
      <c r="E15" s="15"/>
      <c r="F15" s="64">
        <f>+SUM(F9:F14)</f>
        <v>180500000</v>
      </c>
      <c r="G15" s="64">
        <f>+SUM(G9:G14)</f>
        <v>0</v>
      </c>
      <c r="H15" s="57">
        <f>F15-G15</f>
        <v>180500000</v>
      </c>
    </row>
    <row r="16" spans="1:13" x14ac:dyDescent="0.25">
      <c r="A16" s="22" t="s">
        <v>43</v>
      </c>
      <c r="B16" s="15"/>
      <c r="C16" s="16"/>
      <c r="D16" s="15"/>
      <c r="E16" s="15"/>
      <c r="F16" s="17"/>
      <c r="G16" s="17"/>
      <c r="H16" s="17"/>
    </row>
    <row r="17" spans="1:12" x14ac:dyDescent="0.25">
      <c r="A17" s="19">
        <v>44384</v>
      </c>
      <c r="B17" s="15" t="s">
        <v>44</v>
      </c>
      <c r="C17" s="16" t="s">
        <v>21</v>
      </c>
      <c r="D17" s="15" t="s">
        <v>22</v>
      </c>
      <c r="E17" s="15" t="s">
        <v>45</v>
      </c>
      <c r="F17" s="17">
        <v>236094651</v>
      </c>
      <c r="G17" s="17">
        <v>0</v>
      </c>
      <c r="H17" s="17"/>
      <c r="J17" s="49">
        <v>20215</v>
      </c>
      <c r="K17" s="49" t="s">
        <v>46</v>
      </c>
      <c r="L17" s="48" t="s">
        <v>43</v>
      </c>
    </row>
    <row r="18" spans="1:12" x14ac:dyDescent="0.25">
      <c r="A18" s="19">
        <v>44384</v>
      </c>
      <c r="B18" s="15" t="s">
        <v>47</v>
      </c>
      <c r="C18" s="16" t="s">
        <v>21</v>
      </c>
      <c r="D18" s="15" t="s">
        <v>22</v>
      </c>
      <c r="E18" s="15" t="s">
        <v>45</v>
      </c>
      <c r="F18" s="17">
        <v>236094651</v>
      </c>
      <c r="G18" s="17">
        <v>0</v>
      </c>
      <c r="H18" s="17"/>
      <c r="J18" s="49">
        <v>20215</v>
      </c>
      <c r="K18" s="49" t="s">
        <v>46</v>
      </c>
      <c r="L18" s="48" t="s">
        <v>43</v>
      </c>
    </row>
    <row r="19" spans="1:12" x14ac:dyDescent="0.25">
      <c r="A19" s="19">
        <v>44384</v>
      </c>
      <c r="B19" s="15" t="s">
        <v>48</v>
      </c>
      <c r="C19" s="16" t="s">
        <v>21</v>
      </c>
      <c r="D19" s="15" t="s">
        <v>22</v>
      </c>
      <c r="E19" s="15" t="s">
        <v>49</v>
      </c>
      <c r="F19" s="17">
        <v>48492200</v>
      </c>
      <c r="G19" s="17">
        <v>0</v>
      </c>
      <c r="H19" s="17"/>
      <c r="J19" s="49">
        <v>20215</v>
      </c>
      <c r="K19" s="49" t="s">
        <v>46</v>
      </c>
      <c r="L19" s="48" t="s">
        <v>43</v>
      </c>
    </row>
    <row r="20" spans="1:12" x14ac:dyDescent="0.25">
      <c r="A20" s="19">
        <v>44420</v>
      </c>
      <c r="B20" s="15" t="s">
        <v>50</v>
      </c>
      <c r="C20" s="16" t="s">
        <v>21</v>
      </c>
      <c r="D20" s="15" t="s">
        <v>22</v>
      </c>
      <c r="E20" s="15" t="s">
        <v>51</v>
      </c>
      <c r="F20" s="17">
        <v>1692374963</v>
      </c>
      <c r="G20" s="17">
        <v>0</v>
      </c>
      <c r="H20" s="17" t="s">
        <v>22</v>
      </c>
      <c r="J20" s="49">
        <v>20215</v>
      </c>
      <c r="K20" s="49" t="s">
        <v>46</v>
      </c>
      <c r="L20" s="48" t="s">
        <v>43</v>
      </c>
    </row>
    <row r="21" spans="1:12" x14ac:dyDescent="0.25">
      <c r="A21" s="19">
        <v>44460</v>
      </c>
      <c r="B21" s="15" t="s">
        <v>30</v>
      </c>
      <c r="C21" s="16" t="s">
        <v>21</v>
      </c>
      <c r="D21" s="15" t="s">
        <v>22</v>
      </c>
      <c r="E21" s="15" t="s">
        <v>52</v>
      </c>
      <c r="F21" s="17">
        <v>0</v>
      </c>
      <c r="G21" s="17">
        <v>14021822</v>
      </c>
      <c r="H21" s="17"/>
      <c r="J21" s="49">
        <v>20215</v>
      </c>
      <c r="K21" s="49" t="s">
        <v>46</v>
      </c>
      <c r="L21" s="48" t="s">
        <v>43</v>
      </c>
    </row>
    <row r="22" spans="1:12" x14ac:dyDescent="0.25">
      <c r="A22" s="19"/>
      <c r="B22" s="15"/>
      <c r="C22" s="16"/>
      <c r="D22" s="15"/>
      <c r="E22" s="15"/>
      <c r="F22" s="64">
        <f>SUM(F17:F21)</f>
        <v>2213056465</v>
      </c>
      <c r="G22" s="64">
        <f>SUM(G17:G21)</f>
        <v>14021822</v>
      </c>
      <c r="H22" s="57">
        <f>F22-G22</f>
        <v>2199034643</v>
      </c>
    </row>
    <row r="23" spans="1:12" x14ac:dyDescent="0.25">
      <c r="A23" s="19"/>
      <c r="B23" s="15"/>
      <c r="C23" s="16"/>
      <c r="D23" s="15"/>
      <c r="E23" s="15"/>
      <c r="F23" s="65"/>
      <c r="G23" s="65"/>
      <c r="H23" s="57"/>
    </row>
    <row r="24" spans="1:12" x14ac:dyDescent="0.25">
      <c r="A24" s="19"/>
      <c r="B24" s="15"/>
      <c r="C24" s="16"/>
      <c r="D24" s="15"/>
      <c r="E24" s="15"/>
      <c r="F24" s="65"/>
      <c r="G24" s="65"/>
      <c r="H24" s="57"/>
    </row>
    <row r="25" spans="1:12" x14ac:dyDescent="0.25">
      <c r="A25" s="58"/>
      <c r="B25" s="59"/>
      <c r="C25" s="59"/>
      <c r="D25" s="67"/>
      <c r="E25" s="68" t="s">
        <v>24</v>
      </c>
      <c r="F25" s="32"/>
      <c r="G25" s="32"/>
      <c r="H25" s="32">
        <f>+SUM(H7:H22)</f>
        <v>2379534643</v>
      </c>
    </row>
    <row r="26" spans="1:12" x14ac:dyDescent="0.25">
      <c r="A26" s="58"/>
      <c r="B26" s="59"/>
      <c r="C26" s="59"/>
      <c r="D26" s="59"/>
      <c r="E26" s="69" t="s">
        <v>25</v>
      </c>
      <c r="F26" s="64"/>
      <c r="G26" s="70"/>
      <c r="H26" s="32">
        <v>2379534643</v>
      </c>
    </row>
    <row r="27" spans="1:12" x14ac:dyDescent="0.25">
      <c r="H27" s="71">
        <f>H25-H26</f>
        <v>0</v>
      </c>
    </row>
    <row r="72" ht="17.100000000000001" customHeight="1" x14ac:dyDescent="0.25"/>
    <row r="73" ht="17.100000000000001" customHeight="1" x14ac:dyDescent="0.25"/>
    <row r="74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126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16" sqref="L16"/>
    </sheetView>
  </sheetViews>
  <sheetFormatPr defaultRowHeight="14.25" x14ac:dyDescent="0.25"/>
  <cols>
    <col min="1" max="1" width="11.28515625" style="48" customWidth="1"/>
    <col min="2" max="2" width="27" style="48" bestFit="1" customWidth="1"/>
    <col min="3" max="3" width="7.85546875" style="48" bestFit="1" customWidth="1"/>
    <col min="4" max="4" width="3.28515625" style="48" customWidth="1"/>
    <col min="5" max="5" width="36.140625" style="48" customWidth="1"/>
    <col min="6" max="6" width="17.7109375" style="71" customWidth="1"/>
    <col min="7" max="7" width="18" style="71" customWidth="1"/>
    <col min="8" max="8" width="16.28515625" style="71" customWidth="1"/>
    <col min="9" max="11" width="9.140625" style="48"/>
    <col min="12" max="12" width="14.42578125" style="165" customWidth="1"/>
    <col min="13" max="16384" width="9.140625" style="48"/>
  </cols>
  <sheetData>
    <row r="1" spans="1:13" x14ac:dyDescent="0.25">
      <c r="A1" s="72" t="s">
        <v>5</v>
      </c>
      <c r="B1" s="73"/>
      <c r="C1" s="74"/>
      <c r="D1" s="75"/>
      <c r="E1" s="76"/>
      <c r="F1" s="77"/>
      <c r="G1" s="78"/>
      <c r="H1" s="77"/>
    </row>
    <row r="2" spans="1:13" x14ac:dyDescent="0.25">
      <c r="A2" s="72" t="s">
        <v>53</v>
      </c>
      <c r="B2" s="73"/>
      <c r="C2" s="74"/>
      <c r="D2" s="75"/>
      <c r="E2" s="76"/>
      <c r="F2" s="79"/>
      <c r="G2" s="80"/>
      <c r="H2" s="81"/>
    </row>
    <row r="3" spans="1:13" x14ac:dyDescent="0.25">
      <c r="A3" s="82" t="s">
        <v>7</v>
      </c>
      <c r="B3" s="40">
        <v>45443</v>
      </c>
      <c r="C3" s="83"/>
      <c r="D3" s="75"/>
      <c r="E3" s="76"/>
      <c r="F3" s="77"/>
      <c r="G3" s="78"/>
      <c r="H3" s="77"/>
    </row>
    <row r="4" spans="1:13" x14ac:dyDescent="0.25">
      <c r="A4" s="72"/>
      <c r="B4" s="73"/>
      <c r="C4" s="74"/>
      <c r="D4" s="75"/>
      <c r="E4" s="76"/>
      <c r="F4" s="84" t="s">
        <v>54</v>
      </c>
      <c r="G4" s="78" t="s">
        <v>54</v>
      </c>
      <c r="H4" s="77"/>
    </row>
    <row r="5" spans="1:13" x14ac:dyDescent="0.25">
      <c r="A5" s="72" t="s">
        <v>8</v>
      </c>
      <c r="B5" s="73" t="s">
        <v>9</v>
      </c>
      <c r="C5" s="74" t="s">
        <v>10</v>
      </c>
      <c r="D5" s="75"/>
      <c r="E5" s="76" t="s">
        <v>1</v>
      </c>
      <c r="F5" s="78" t="s">
        <v>11</v>
      </c>
      <c r="G5" s="78" t="s">
        <v>12</v>
      </c>
      <c r="H5" s="77"/>
    </row>
    <row r="6" spans="1:13" x14ac:dyDescent="0.25">
      <c r="A6" s="72" t="s">
        <v>17</v>
      </c>
      <c r="B6" s="73" t="s">
        <v>55</v>
      </c>
      <c r="C6" s="74"/>
      <c r="D6" s="75"/>
      <c r="E6" s="85" t="s">
        <v>56</v>
      </c>
      <c r="F6" s="84" t="s">
        <v>18</v>
      </c>
      <c r="G6" s="78" t="s">
        <v>20</v>
      </c>
      <c r="H6" s="77"/>
    </row>
    <row r="7" spans="1:13" x14ac:dyDescent="0.25">
      <c r="A7" s="86" t="s">
        <v>57</v>
      </c>
      <c r="B7" s="87"/>
      <c r="C7" s="87"/>
      <c r="D7" s="88"/>
      <c r="E7" s="89"/>
      <c r="F7" s="90"/>
      <c r="G7" s="90"/>
      <c r="H7" s="91"/>
    </row>
    <row r="8" spans="1:13" s="28" customFormat="1" x14ac:dyDescent="0.25">
      <c r="A8" s="95" t="s">
        <v>159</v>
      </c>
      <c r="B8" s="26"/>
      <c r="C8" s="26"/>
      <c r="D8" s="26"/>
      <c r="E8" s="26"/>
      <c r="F8" s="84"/>
      <c r="G8" s="84"/>
      <c r="H8" s="84"/>
      <c r="L8" s="166"/>
    </row>
    <row r="9" spans="1:13" s="15" customFormat="1" x14ac:dyDescent="0.25">
      <c r="A9" s="158">
        <v>45223</v>
      </c>
      <c r="B9" s="159" t="s">
        <v>160</v>
      </c>
      <c r="C9" s="159" t="s">
        <v>23</v>
      </c>
      <c r="D9" s="159" t="s">
        <v>22</v>
      </c>
      <c r="E9" s="159" t="s">
        <v>161</v>
      </c>
      <c r="F9" s="160">
        <v>171887125</v>
      </c>
      <c r="G9" s="160">
        <v>0</v>
      </c>
      <c r="L9" s="167">
        <v>343774250</v>
      </c>
      <c r="M9" s="15">
        <f>+F9/L9</f>
        <v>0.5</v>
      </c>
    </row>
    <row r="10" spans="1:13" s="15" customFormat="1" x14ac:dyDescent="0.25">
      <c r="A10" s="158">
        <v>45223</v>
      </c>
      <c r="B10" s="159" t="s">
        <v>162</v>
      </c>
      <c r="C10" s="159" t="s">
        <v>23</v>
      </c>
      <c r="D10" s="159" t="s">
        <v>22</v>
      </c>
      <c r="E10" s="159" t="s">
        <v>163</v>
      </c>
      <c r="F10" s="160">
        <v>1543112876</v>
      </c>
      <c r="G10" s="160">
        <v>0</v>
      </c>
      <c r="L10" s="167">
        <v>3086225751</v>
      </c>
      <c r="M10" s="15">
        <f>+F10/L10</f>
        <v>0.50000000016201018</v>
      </c>
    </row>
    <row r="11" spans="1:13" s="15" customFormat="1" x14ac:dyDescent="0.25">
      <c r="A11" s="158">
        <v>45225</v>
      </c>
      <c r="B11" s="159" t="s">
        <v>164</v>
      </c>
      <c r="C11" s="159" t="s">
        <v>21</v>
      </c>
      <c r="D11" s="159" t="s">
        <v>22</v>
      </c>
      <c r="E11" s="159" t="s">
        <v>165</v>
      </c>
      <c r="F11" s="160">
        <v>0</v>
      </c>
      <c r="G11" s="160">
        <v>10</v>
      </c>
      <c r="L11" s="167"/>
    </row>
    <row r="12" spans="1:13" s="15" customFormat="1" x14ac:dyDescent="0.25">
      <c r="A12" s="158"/>
      <c r="B12" s="159"/>
      <c r="C12" s="159"/>
      <c r="D12" s="159"/>
      <c r="E12" s="159"/>
      <c r="F12" s="94">
        <f>SUM(F9:F11)</f>
        <v>1715000001</v>
      </c>
      <c r="G12" s="94">
        <f>SUM(G9:G11)</f>
        <v>10</v>
      </c>
      <c r="H12" s="84">
        <f>F12-G12</f>
        <v>1714999991</v>
      </c>
      <c r="I12" s="15" t="s">
        <v>166</v>
      </c>
      <c r="L12" s="167"/>
    </row>
    <row r="13" spans="1:13" x14ac:dyDescent="0.25">
      <c r="A13" s="22" t="s">
        <v>167</v>
      </c>
      <c r="B13" s="15"/>
      <c r="C13" s="16"/>
      <c r="D13" s="15"/>
      <c r="E13" s="15"/>
      <c r="F13" s="84"/>
      <c r="G13" s="84"/>
      <c r="H13" s="84"/>
    </row>
    <row r="14" spans="1:13" s="28" customFormat="1" x14ac:dyDescent="0.25">
      <c r="A14" s="25">
        <v>45418</v>
      </c>
      <c r="B14" s="26" t="s">
        <v>168</v>
      </c>
      <c r="C14" s="26" t="s">
        <v>21</v>
      </c>
      <c r="D14" s="26" t="s">
        <v>22</v>
      </c>
      <c r="E14" s="26" t="s">
        <v>169</v>
      </c>
      <c r="F14" s="27">
        <v>17000000</v>
      </c>
      <c r="G14" s="27">
        <v>0</v>
      </c>
      <c r="I14" s="161"/>
      <c r="L14" s="166">
        <f>+F14</f>
        <v>17000000</v>
      </c>
    </row>
    <row r="15" spans="1:13" s="28" customFormat="1" x14ac:dyDescent="0.25">
      <c r="A15" s="25">
        <v>45418</v>
      </c>
      <c r="B15" s="26" t="s">
        <v>170</v>
      </c>
      <c r="C15" s="26" t="s">
        <v>21</v>
      </c>
      <c r="D15" s="26" t="s">
        <v>22</v>
      </c>
      <c r="E15" s="26" t="s">
        <v>171</v>
      </c>
      <c r="F15" s="27">
        <v>12000000</v>
      </c>
      <c r="G15" s="27">
        <v>0</v>
      </c>
      <c r="I15" s="161"/>
      <c r="L15" s="166">
        <f>+F15</f>
        <v>12000000</v>
      </c>
    </row>
    <row r="16" spans="1:13" x14ac:dyDescent="0.25">
      <c r="A16" s="19"/>
      <c r="B16" s="15"/>
      <c r="C16" s="16"/>
      <c r="D16" s="15"/>
      <c r="E16" s="15"/>
      <c r="F16" s="94">
        <f>SUM(F14:F15)</f>
        <v>29000000</v>
      </c>
      <c r="G16" s="94">
        <f>SUM(G14:G15)</f>
        <v>0</v>
      </c>
      <c r="H16" s="84">
        <f>F16-G16</f>
        <v>29000000</v>
      </c>
    </row>
    <row r="17" spans="1:12" x14ac:dyDescent="0.25">
      <c r="A17" s="22" t="s">
        <v>172</v>
      </c>
      <c r="B17" s="15"/>
      <c r="C17" s="16"/>
      <c r="D17" s="15"/>
      <c r="E17" s="15"/>
      <c r="F17" s="84"/>
      <c r="G17" s="84"/>
      <c r="H17" s="84"/>
    </row>
    <row r="18" spans="1:12" s="28" customFormat="1" x14ac:dyDescent="0.25">
      <c r="A18" s="25">
        <v>45432</v>
      </c>
      <c r="B18" s="26" t="s">
        <v>173</v>
      </c>
      <c r="C18" s="26" t="s">
        <v>21</v>
      </c>
      <c r="D18" s="26" t="s">
        <v>22</v>
      </c>
      <c r="E18" s="26" t="s">
        <v>174</v>
      </c>
      <c r="F18" s="27">
        <v>6500000</v>
      </c>
      <c r="G18" s="27">
        <v>0</v>
      </c>
      <c r="I18" s="161"/>
      <c r="L18" s="166">
        <f>+F18</f>
        <v>6500000</v>
      </c>
    </row>
    <row r="19" spans="1:12" x14ac:dyDescent="0.25">
      <c r="A19" s="19"/>
      <c r="B19" s="15"/>
      <c r="C19" s="16"/>
      <c r="D19" s="15"/>
      <c r="E19" s="15"/>
      <c r="F19" s="94">
        <f>SUM(F18)</f>
        <v>6500000</v>
      </c>
      <c r="G19" s="94">
        <f>SUM(G18)</f>
        <v>0</v>
      </c>
      <c r="H19" s="84">
        <f>F19-G19</f>
        <v>6500000</v>
      </c>
    </row>
    <row r="20" spans="1:12" x14ac:dyDescent="0.25">
      <c r="A20" s="19"/>
      <c r="B20" s="15"/>
      <c r="C20" s="16"/>
      <c r="D20" s="15"/>
      <c r="E20" s="15"/>
      <c r="F20" s="84"/>
      <c r="G20" s="84"/>
      <c r="H20" s="84"/>
    </row>
    <row r="21" spans="1:12" x14ac:dyDescent="0.25">
      <c r="A21" s="96" t="s">
        <v>58</v>
      </c>
      <c r="B21" s="97"/>
      <c r="C21" s="97"/>
      <c r="D21" s="98"/>
      <c r="E21" s="99"/>
      <c r="F21" s="100"/>
      <c r="G21" s="100"/>
      <c r="H21" s="101"/>
      <c r="L21" s="214">
        <f>+SUM(L9:L20)</f>
        <v>3465500001</v>
      </c>
    </row>
    <row r="22" spans="1:12" x14ac:dyDescent="0.25">
      <c r="A22" s="102" t="s">
        <v>59</v>
      </c>
      <c r="B22" s="103"/>
      <c r="C22" s="103"/>
      <c r="D22" s="103"/>
      <c r="E22" s="103"/>
      <c r="F22" s="104"/>
      <c r="G22" s="104"/>
      <c r="H22" s="104"/>
    </row>
    <row r="23" spans="1:12" x14ac:dyDescent="0.25">
      <c r="A23" s="22" t="s">
        <v>175</v>
      </c>
      <c r="B23" s="15"/>
      <c r="C23" s="16"/>
      <c r="D23" s="15"/>
      <c r="E23" s="14"/>
      <c r="F23" s="84"/>
      <c r="G23" s="84"/>
      <c r="H23" s="84"/>
    </row>
    <row r="24" spans="1:12" s="28" customFormat="1" x14ac:dyDescent="0.25">
      <c r="A24" s="25">
        <v>45159</v>
      </c>
      <c r="B24" s="26" t="s">
        <v>176</v>
      </c>
      <c r="C24" s="26" t="s">
        <v>23</v>
      </c>
      <c r="D24" s="26" t="s">
        <v>22</v>
      </c>
      <c r="E24" s="26" t="s">
        <v>177</v>
      </c>
      <c r="F24" s="27">
        <v>70000000</v>
      </c>
      <c r="G24" s="27">
        <v>0</v>
      </c>
      <c r="L24" s="166"/>
    </row>
    <row r="25" spans="1:12" x14ac:dyDescent="0.25">
      <c r="A25" s="19"/>
      <c r="B25" s="15"/>
      <c r="C25" s="16"/>
      <c r="D25" s="15"/>
      <c r="E25" s="14"/>
      <c r="F25" s="94">
        <f>SUM(F24)</f>
        <v>70000000</v>
      </c>
      <c r="G25" s="94">
        <f>SUM(G24)</f>
        <v>0</v>
      </c>
      <c r="H25" s="84">
        <f>F25-G25</f>
        <v>70000000</v>
      </c>
    </row>
    <row r="26" spans="1:12" s="36" customFormat="1" x14ac:dyDescent="0.25">
      <c r="A26" s="19"/>
      <c r="B26" s="15"/>
      <c r="C26" s="16"/>
      <c r="D26" s="15"/>
      <c r="E26" s="15"/>
      <c r="F26" s="92"/>
      <c r="G26" s="92"/>
      <c r="H26" s="92"/>
      <c r="L26" s="168"/>
    </row>
    <row r="27" spans="1:12" x14ac:dyDescent="0.25">
      <c r="A27" s="96" t="s">
        <v>61</v>
      </c>
      <c r="B27" s="97"/>
      <c r="C27" s="97"/>
      <c r="D27" s="98"/>
      <c r="E27" s="99"/>
      <c r="F27" s="100"/>
      <c r="G27" s="100"/>
      <c r="H27" s="101"/>
    </row>
    <row r="28" spans="1:12" x14ac:dyDescent="0.25">
      <c r="A28" s="22" t="s">
        <v>62</v>
      </c>
      <c r="B28" s="15"/>
      <c r="C28" s="16"/>
      <c r="D28" s="15"/>
      <c r="E28" s="15"/>
      <c r="F28" s="92"/>
      <c r="G28" s="92"/>
      <c r="H28" s="92"/>
    </row>
    <row r="29" spans="1:12" x14ac:dyDescent="0.25">
      <c r="A29" s="19">
        <v>44204</v>
      </c>
      <c r="B29" s="15" t="s">
        <v>63</v>
      </c>
      <c r="C29" s="16" t="s">
        <v>21</v>
      </c>
      <c r="D29" s="15"/>
      <c r="E29" s="15" t="s">
        <v>64</v>
      </c>
      <c r="F29" s="92">
        <v>9000000</v>
      </c>
      <c r="G29" s="92">
        <v>0</v>
      </c>
      <c r="H29" s="92"/>
    </row>
    <row r="30" spans="1:12" x14ac:dyDescent="0.25">
      <c r="A30" s="19"/>
      <c r="B30" s="15"/>
      <c r="C30" s="16"/>
      <c r="D30" s="15"/>
      <c r="E30" s="15"/>
      <c r="F30" s="94">
        <f>SUM(F29)</f>
        <v>9000000</v>
      </c>
      <c r="G30" s="94">
        <f>SUM(G29)</f>
        <v>0</v>
      </c>
      <c r="H30" s="84">
        <f>F30-G30</f>
        <v>9000000</v>
      </c>
    </row>
    <row r="31" spans="1:12" x14ac:dyDescent="0.25">
      <c r="A31" s="22" t="s">
        <v>65</v>
      </c>
      <c r="B31" s="15"/>
      <c r="C31" s="16"/>
      <c r="D31" s="15"/>
      <c r="E31" s="15"/>
      <c r="F31" s="92"/>
      <c r="G31" s="92"/>
      <c r="H31" s="92"/>
    </row>
    <row r="32" spans="1:12" x14ac:dyDescent="0.25">
      <c r="A32" s="19">
        <v>44229</v>
      </c>
      <c r="B32" s="15" t="s">
        <v>66</v>
      </c>
      <c r="C32" s="16" t="s">
        <v>21</v>
      </c>
      <c r="D32" s="15"/>
      <c r="E32" s="15" t="s">
        <v>67</v>
      </c>
      <c r="F32" s="92">
        <v>6000000</v>
      </c>
      <c r="G32" s="92">
        <v>0</v>
      </c>
      <c r="H32" s="92"/>
    </row>
    <row r="33" spans="1:12" x14ac:dyDescent="0.25">
      <c r="A33" s="19">
        <v>44284</v>
      </c>
      <c r="B33" s="15" t="s">
        <v>68</v>
      </c>
      <c r="C33" s="16" t="s">
        <v>21</v>
      </c>
      <c r="D33" s="15"/>
      <c r="E33" s="15" t="s">
        <v>69</v>
      </c>
      <c r="F33" s="92">
        <v>12500000</v>
      </c>
      <c r="G33" s="92">
        <v>0</v>
      </c>
      <c r="H33" s="92"/>
    </row>
    <row r="34" spans="1:12" x14ac:dyDescent="0.25">
      <c r="A34" s="19"/>
      <c r="B34" s="15"/>
      <c r="C34" s="16"/>
      <c r="D34" s="15"/>
      <c r="E34" s="15"/>
      <c r="F34" s="94">
        <f>SUM(F32:F33)</f>
        <v>18500000</v>
      </c>
      <c r="G34" s="94">
        <f>SUM(G32:G33)</f>
        <v>0</v>
      </c>
      <c r="H34" s="84">
        <f>F34-G34</f>
        <v>18500000</v>
      </c>
    </row>
    <row r="35" spans="1:12" x14ac:dyDescent="0.25">
      <c r="A35" s="22" t="s">
        <v>70</v>
      </c>
      <c r="B35" s="15"/>
      <c r="C35" s="16"/>
      <c r="D35" s="15"/>
      <c r="E35" s="15"/>
      <c r="F35" s="84"/>
      <c r="G35" s="84"/>
      <c r="H35" s="84"/>
    </row>
    <row r="36" spans="1:12" x14ac:dyDescent="0.25">
      <c r="A36" s="19">
        <v>44284</v>
      </c>
      <c r="B36" s="15" t="s">
        <v>71</v>
      </c>
      <c r="C36" s="16" t="s">
        <v>21</v>
      </c>
      <c r="D36" s="15"/>
      <c r="E36" s="15" t="s">
        <v>72</v>
      </c>
      <c r="F36" s="92">
        <v>5600000</v>
      </c>
      <c r="G36" s="92">
        <v>0</v>
      </c>
      <c r="H36" s="92"/>
    </row>
    <row r="37" spans="1:12" x14ac:dyDescent="0.25">
      <c r="A37" s="19">
        <v>44284</v>
      </c>
      <c r="B37" s="15" t="s">
        <v>73</v>
      </c>
      <c r="C37" s="16" t="s">
        <v>21</v>
      </c>
      <c r="D37" s="15"/>
      <c r="E37" s="15" t="s">
        <v>74</v>
      </c>
      <c r="F37" s="92">
        <v>6400000</v>
      </c>
      <c r="G37" s="92">
        <v>0</v>
      </c>
      <c r="H37" s="92"/>
    </row>
    <row r="38" spans="1:12" x14ac:dyDescent="0.25">
      <c r="A38" s="19"/>
      <c r="B38" s="15"/>
      <c r="C38" s="16"/>
      <c r="D38" s="15"/>
      <c r="E38" s="15"/>
      <c r="F38" s="94">
        <f>SUM(F36:F37)</f>
        <v>12000000</v>
      </c>
      <c r="G38" s="94">
        <f>SUM(G36:G37)</f>
        <v>0</v>
      </c>
      <c r="H38" s="84">
        <f>F38-G38</f>
        <v>12000000</v>
      </c>
    </row>
    <row r="39" spans="1:12" x14ac:dyDescent="0.25">
      <c r="A39" s="15"/>
      <c r="B39" s="15"/>
      <c r="C39" s="15"/>
      <c r="D39" s="15"/>
      <c r="E39" s="15"/>
      <c r="F39" s="65"/>
      <c r="G39" s="65"/>
      <c r="H39" s="84"/>
    </row>
    <row r="40" spans="1:12" x14ac:dyDescent="0.25">
      <c r="A40" s="96" t="s">
        <v>76</v>
      </c>
      <c r="B40" s="97"/>
      <c r="C40" s="97"/>
      <c r="D40" s="98"/>
      <c r="E40" s="99"/>
      <c r="F40" s="100"/>
      <c r="G40" s="100"/>
      <c r="H40" s="101"/>
    </row>
    <row r="41" spans="1:12" s="36" customFormat="1" x14ac:dyDescent="0.25">
      <c r="A41" s="24" t="s">
        <v>178</v>
      </c>
      <c r="B41" s="63"/>
      <c r="C41" s="63"/>
      <c r="D41" s="63"/>
      <c r="E41" s="63"/>
      <c r="F41" s="84"/>
      <c r="G41" s="84"/>
      <c r="H41" s="84"/>
      <c r="L41" s="168"/>
    </row>
    <row r="42" spans="1:12" s="28" customFormat="1" x14ac:dyDescent="0.25">
      <c r="A42" s="25">
        <v>45440</v>
      </c>
      <c r="B42" s="26" t="s">
        <v>179</v>
      </c>
      <c r="C42" s="26" t="s">
        <v>23</v>
      </c>
      <c r="D42" s="26" t="s">
        <v>22</v>
      </c>
      <c r="E42" s="26" t="s">
        <v>178</v>
      </c>
      <c r="F42" s="27">
        <v>50000000</v>
      </c>
      <c r="G42" s="27">
        <v>0</v>
      </c>
      <c r="I42" s="162"/>
      <c r="L42" s="166"/>
    </row>
    <row r="43" spans="1:12" s="36" customFormat="1" x14ac:dyDescent="0.25">
      <c r="A43" s="62"/>
      <c r="B43" s="63"/>
      <c r="C43" s="63"/>
      <c r="D43" s="63"/>
      <c r="E43" s="63"/>
      <c r="F43" s="94">
        <f>SUM(F42)</f>
        <v>50000000</v>
      </c>
      <c r="G43" s="94">
        <f>SUM(G42)</f>
        <v>0</v>
      </c>
      <c r="H43" s="84">
        <f>F43-G43</f>
        <v>50000000</v>
      </c>
      <c r="L43" s="168"/>
    </row>
    <row r="44" spans="1:12" s="28" customFormat="1" x14ac:dyDescent="0.25">
      <c r="A44" s="25"/>
      <c r="B44" s="26"/>
      <c r="C44" s="26"/>
      <c r="D44" s="26"/>
      <c r="E44" s="26"/>
      <c r="F44" s="27"/>
      <c r="G44" s="27"/>
      <c r="J44" s="162"/>
      <c r="L44" s="166"/>
    </row>
    <row r="45" spans="1:12" x14ac:dyDescent="0.25">
      <c r="A45" s="96" t="s">
        <v>180</v>
      </c>
      <c r="B45" s="97"/>
      <c r="C45" s="97"/>
      <c r="D45" s="98"/>
      <c r="E45" s="99"/>
      <c r="F45" s="100"/>
      <c r="G45" s="100"/>
      <c r="H45" s="101"/>
    </row>
    <row r="46" spans="1:12" s="36" customFormat="1" x14ac:dyDescent="0.25">
      <c r="A46" s="24" t="s">
        <v>181</v>
      </c>
      <c r="B46" s="63"/>
      <c r="C46" s="63"/>
      <c r="D46" s="63"/>
      <c r="E46" s="63"/>
      <c r="F46" s="63"/>
      <c r="G46" s="63"/>
      <c r="H46" s="63"/>
      <c r="L46" s="168"/>
    </row>
    <row r="47" spans="1:12" s="28" customFormat="1" x14ac:dyDescent="0.25">
      <c r="A47" s="25">
        <v>45436</v>
      </c>
      <c r="B47" s="26" t="s">
        <v>182</v>
      </c>
      <c r="C47" s="26" t="s">
        <v>23</v>
      </c>
      <c r="D47" s="26" t="s">
        <v>22</v>
      </c>
      <c r="E47" s="26" t="s">
        <v>181</v>
      </c>
      <c r="F47" s="27">
        <v>875000000</v>
      </c>
      <c r="G47" s="27">
        <v>0</v>
      </c>
      <c r="I47" s="162"/>
      <c r="L47" s="166"/>
    </row>
    <row r="48" spans="1:12" s="36" customFormat="1" x14ac:dyDescent="0.25">
      <c r="A48" s="62"/>
      <c r="B48" s="63"/>
      <c r="C48" s="63"/>
      <c r="D48" s="63"/>
      <c r="E48" s="63"/>
      <c r="F48" s="94">
        <f>SUM(F47)</f>
        <v>875000000</v>
      </c>
      <c r="G48" s="94">
        <f>SUM(G47)</f>
        <v>0</v>
      </c>
      <c r="H48" s="84">
        <f>F48-G48</f>
        <v>875000000</v>
      </c>
      <c r="L48" s="168"/>
    </row>
    <row r="49" spans="1:12" s="36" customFormat="1" x14ac:dyDescent="0.25">
      <c r="A49" s="62"/>
      <c r="B49" s="63"/>
      <c r="C49" s="63"/>
      <c r="D49" s="63"/>
      <c r="E49" s="63"/>
      <c r="F49" s="105"/>
      <c r="G49" s="105"/>
      <c r="H49" s="84"/>
      <c r="L49" s="168"/>
    </row>
    <row r="50" spans="1:12" x14ac:dyDescent="0.25">
      <c r="A50" s="96" t="s">
        <v>136</v>
      </c>
      <c r="B50" s="97"/>
      <c r="C50" s="97"/>
      <c r="D50" s="98"/>
      <c r="E50" s="99"/>
      <c r="F50" s="100"/>
      <c r="G50" s="100"/>
      <c r="H50" s="101"/>
    </row>
    <row r="51" spans="1:12" s="36" customFormat="1" x14ac:dyDescent="0.25">
      <c r="A51" s="24" t="s">
        <v>183</v>
      </c>
      <c r="B51" s="63"/>
      <c r="C51" s="63"/>
      <c r="D51" s="63"/>
      <c r="E51" s="63"/>
      <c r="F51" s="63"/>
      <c r="G51" s="63"/>
      <c r="H51" s="63"/>
      <c r="L51" s="168"/>
    </row>
    <row r="52" spans="1:12" s="28" customFormat="1" x14ac:dyDescent="0.25">
      <c r="A52" s="25">
        <v>45436</v>
      </c>
      <c r="B52" s="26" t="s">
        <v>184</v>
      </c>
      <c r="C52" s="26" t="s">
        <v>21</v>
      </c>
      <c r="D52" s="26" t="s">
        <v>22</v>
      </c>
      <c r="E52" s="26" t="s">
        <v>185</v>
      </c>
      <c r="F52" s="27">
        <v>38000000</v>
      </c>
      <c r="G52" s="27">
        <v>0</v>
      </c>
      <c r="I52" s="162"/>
      <c r="L52" s="166"/>
    </row>
    <row r="53" spans="1:12" s="28" customFormat="1" x14ac:dyDescent="0.25">
      <c r="A53" s="25"/>
      <c r="B53" s="26"/>
      <c r="C53" s="26"/>
      <c r="D53" s="26"/>
      <c r="E53" s="26"/>
      <c r="F53" s="94">
        <f>SUM(F52)</f>
        <v>38000000</v>
      </c>
      <c r="G53" s="94">
        <f>SUM(G52)</f>
        <v>0</v>
      </c>
      <c r="H53" s="84">
        <f>F53-G53</f>
        <v>38000000</v>
      </c>
      <c r="I53" s="162"/>
      <c r="L53" s="166"/>
    </row>
    <row r="54" spans="1:12" s="36" customFormat="1" x14ac:dyDescent="0.25">
      <c r="A54" s="62"/>
      <c r="B54" s="63"/>
      <c r="C54" s="63"/>
      <c r="D54" s="63"/>
      <c r="E54" s="63"/>
      <c r="F54" s="63"/>
      <c r="G54" s="63"/>
      <c r="H54" s="63"/>
      <c r="L54" s="168"/>
    </row>
    <row r="55" spans="1:12" s="36" customFormat="1" x14ac:dyDescent="0.25">
      <c r="A55" s="62"/>
      <c r="B55" s="63"/>
      <c r="C55" s="63"/>
      <c r="D55" s="63"/>
      <c r="E55" s="63" t="s">
        <v>186</v>
      </c>
      <c r="F55" s="63"/>
      <c r="G55" s="63"/>
      <c r="H55" s="84">
        <v>538</v>
      </c>
      <c r="L55" s="168"/>
    </row>
    <row r="56" spans="1:12" s="36" customFormat="1" x14ac:dyDescent="0.25">
      <c r="A56" s="62"/>
      <c r="B56" s="63"/>
      <c r="C56" s="63"/>
      <c r="D56" s="63"/>
      <c r="E56" s="63"/>
      <c r="F56" s="63"/>
      <c r="G56" s="63"/>
      <c r="H56" s="63"/>
      <c r="L56" s="168"/>
    </row>
    <row r="57" spans="1:12" x14ac:dyDescent="0.25">
      <c r="A57" s="55"/>
      <c r="B57" s="55"/>
      <c r="C57" s="55"/>
      <c r="D57" s="55"/>
      <c r="E57" s="106" t="s">
        <v>24</v>
      </c>
      <c r="F57" s="107"/>
      <c r="G57" s="107"/>
      <c r="H57" s="107">
        <f>SUM(H7:H55)</f>
        <v>2823000529</v>
      </c>
    </row>
    <row r="58" spans="1:12" x14ac:dyDescent="0.25">
      <c r="A58" s="55"/>
      <c r="B58" s="55"/>
      <c r="C58" s="55"/>
      <c r="D58" s="55"/>
      <c r="E58" s="106" t="s">
        <v>25</v>
      </c>
      <c r="F58" s="107"/>
      <c r="G58" s="107"/>
      <c r="H58" s="94">
        <v>2823000529</v>
      </c>
    </row>
    <row r="59" spans="1:12" x14ac:dyDescent="0.25">
      <c r="A59" s="55"/>
      <c r="B59" s="55"/>
      <c r="C59" s="55"/>
      <c r="D59" s="55"/>
      <c r="E59" s="106" t="s">
        <v>27</v>
      </c>
      <c r="F59" s="107"/>
      <c r="G59" s="108"/>
      <c r="H59" s="107">
        <f>+H57-H58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showGridLines="0" topLeftCell="A16" workbookViewId="0">
      <selection activeCell="A2" sqref="A2"/>
    </sheetView>
  </sheetViews>
  <sheetFormatPr defaultRowHeight="14.25" x14ac:dyDescent="0.25"/>
  <cols>
    <col min="1" max="1" width="11.5703125" style="144" customWidth="1"/>
    <col min="2" max="2" width="26.5703125" style="112" customWidth="1"/>
    <col min="3" max="3" width="11.28515625" style="116" bestFit="1" customWidth="1"/>
    <col min="4" max="4" width="5.5703125" style="145" customWidth="1"/>
    <col min="5" max="5" width="33.140625" style="143" bestFit="1" customWidth="1"/>
    <col min="6" max="7" width="14.42578125" style="38" bestFit="1" customWidth="1"/>
    <col min="8" max="8" width="14" style="21" customWidth="1"/>
    <col min="9" max="9" width="28.5703125" style="142" bestFit="1" customWidth="1"/>
    <col min="10" max="16384" width="9.140625" style="112"/>
  </cols>
  <sheetData>
    <row r="1" spans="1:9" s="109" customFormat="1" ht="17.100000000000001" customHeight="1" x14ac:dyDescent="0.25">
      <c r="A1" s="118" t="s">
        <v>5</v>
      </c>
      <c r="C1" s="110"/>
      <c r="D1" s="119"/>
      <c r="E1" s="120"/>
      <c r="F1" s="21"/>
      <c r="G1" s="21"/>
      <c r="H1" s="21"/>
    </row>
    <row r="2" spans="1:9" s="109" customFormat="1" ht="17.100000000000001" customHeight="1" x14ac:dyDescent="0.25">
      <c r="A2" s="118" t="s">
        <v>77</v>
      </c>
      <c r="C2" s="110"/>
      <c r="D2" s="119"/>
      <c r="E2" s="120"/>
      <c r="F2" s="21"/>
      <c r="G2" s="21"/>
      <c r="H2" s="21"/>
    </row>
    <row r="3" spans="1:9" s="109" customFormat="1" ht="17.100000000000001" customHeight="1" x14ac:dyDescent="0.25">
      <c r="A3" s="121" t="s">
        <v>7</v>
      </c>
      <c r="B3" s="113">
        <v>45443</v>
      </c>
      <c r="C3" s="110"/>
      <c r="D3" s="119"/>
      <c r="E3" s="120"/>
      <c r="F3" s="21"/>
      <c r="G3" s="21"/>
      <c r="H3" s="21"/>
    </row>
    <row r="4" spans="1:9" s="109" customFormat="1" ht="17.100000000000001" customHeight="1" x14ac:dyDescent="0.25">
      <c r="A4" s="121"/>
      <c r="B4" s="114"/>
      <c r="C4" s="110"/>
      <c r="D4" s="119"/>
      <c r="E4" s="120"/>
      <c r="F4" s="21"/>
      <c r="G4" s="21"/>
      <c r="H4" s="21"/>
    </row>
    <row r="5" spans="1:9" s="109" customFormat="1" ht="17.100000000000001" customHeight="1" x14ac:dyDescent="0.25">
      <c r="A5" s="122" t="s">
        <v>8</v>
      </c>
      <c r="B5" s="117" t="s">
        <v>9</v>
      </c>
      <c r="C5" s="123" t="s">
        <v>78</v>
      </c>
      <c r="D5" s="124"/>
      <c r="E5" s="125" t="s">
        <v>1</v>
      </c>
      <c r="F5" s="126" t="s">
        <v>11</v>
      </c>
      <c r="G5" s="126" t="s">
        <v>12</v>
      </c>
      <c r="H5" s="20" t="s">
        <v>13</v>
      </c>
    </row>
    <row r="6" spans="1:9" s="109" customFormat="1" ht="17.100000000000001" customHeight="1" x14ac:dyDescent="0.25">
      <c r="A6" s="96" t="s">
        <v>58</v>
      </c>
      <c r="B6" s="127"/>
      <c r="C6" s="128"/>
      <c r="D6" s="129"/>
      <c r="E6" s="130"/>
      <c r="F6" s="131"/>
      <c r="G6" s="131"/>
      <c r="H6" s="132"/>
    </row>
    <row r="7" spans="1:9" s="15" customFormat="1" ht="17.100000000000001" customHeight="1" x14ac:dyDescent="0.25">
      <c r="A7" s="14" t="s">
        <v>79</v>
      </c>
      <c r="C7" s="16"/>
      <c r="F7" s="65"/>
      <c r="G7" s="65"/>
      <c r="H7" s="65"/>
      <c r="I7" s="93"/>
    </row>
    <row r="8" spans="1:9" s="15" customFormat="1" ht="17.100000000000001" customHeight="1" x14ac:dyDescent="0.25">
      <c r="A8" s="19">
        <v>44573</v>
      </c>
      <c r="B8" s="15" t="s">
        <v>80</v>
      </c>
      <c r="C8" s="16" t="s">
        <v>23</v>
      </c>
      <c r="D8" s="15" t="s">
        <v>22</v>
      </c>
      <c r="E8" s="15" t="s">
        <v>81</v>
      </c>
      <c r="F8" s="92">
        <v>1000000</v>
      </c>
      <c r="G8" s="92">
        <v>0</v>
      </c>
      <c r="H8" s="92"/>
      <c r="I8" s="93"/>
    </row>
    <row r="9" spans="1:9" s="15" customFormat="1" ht="17.100000000000001" customHeight="1" x14ac:dyDescent="0.25">
      <c r="A9" s="19">
        <v>44573</v>
      </c>
      <c r="B9" s="15" t="s">
        <v>82</v>
      </c>
      <c r="C9" s="16" t="s">
        <v>23</v>
      </c>
      <c r="D9" s="15" t="s">
        <v>22</v>
      </c>
      <c r="E9" s="15" t="s">
        <v>83</v>
      </c>
      <c r="F9" s="92">
        <v>2000000</v>
      </c>
      <c r="G9" s="92">
        <v>0</v>
      </c>
      <c r="H9" s="92"/>
      <c r="I9" s="93"/>
    </row>
    <row r="10" spans="1:9" s="15" customFormat="1" ht="17.100000000000001" customHeight="1" x14ac:dyDescent="0.25">
      <c r="A10" s="19">
        <v>44573</v>
      </c>
      <c r="B10" s="15" t="s">
        <v>84</v>
      </c>
      <c r="C10" s="16" t="s">
        <v>23</v>
      </c>
      <c r="D10" s="15" t="s">
        <v>22</v>
      </c>
      <c r="E10" s="15" t="s">
        <v>85</v>
      </c>
      <c r="F10" s="92">
        <v>6000000</v>
      </c>
      <c r="G10" s="92">
        <v>0</v>
      </c>
      <c r="H10" s="92"/>
      <c r="I10" s="93"/>
    </row>
    <row r="11" spans="1:9" s="15" customFormat="1" ht="17.100000000000001" customHeight="1" x14ac:dyDescent="0.25">
      <c r="A11" s="19">
        <v>44644</v>
      </c>
      <c r="B11" s="15" t="s">
        <v>86</v>
      </c>
      <c r="C11" s="16" t="s">
        <v>23</v>
      </c>
      <c r="D11" s="15" t="s">
        <v>22</v>
      </c>
      <c r="E11" s="15" t="s">
        <v>87</v>
      </c>
      <c r="F11" s="92">
        <v>2000000</v>
      </c>
      <c r="G11" s="92">
        <v>0</v>
      </c>
      <c r="H11" s="92"/>
      <c r="I11" s="93"/>
    </row>
    <row r="12" spans="1:9" s="15" customFormat="1" ht="17.100000000000001" customHeight="1" x14ac:dyDescent="0.25">
      <c r="A12" s="19">
        <v>44644</v>
      </c>
      <c r="B12" s="15" t="s">
        <v>88</v>
      </c>
      <c r="C12" s="16" t="s">
        <v>23</v>
      </c>
      <c r="D12" s="15" t="s">
        <v>22</v>
      </c>
      <c r="E12" s="15" t="s">
        <v>89</v>
      </c>
      <c r="F12" s="92">
        <v>4000000</v>
      </c>
      <c r="G12" s="92">
        <v>0</v>
      </c>
      <c r="H12" s="92"/>
      <c r="I12" s="93"/>
    </row>
    <row r="13" spans="1:9" s="15" customFormat="1" ht="17.100000000000001" customHeight="1" x14ac:dyDescent="0.25">
      <c r="A13" s="19">
        <v>44644</v>
      </c>
      <c r="B13" s="15" t="s">
        <v>90</v>
      </c>
      <c r="C13" s="16" t="s">
        <v>23</v>
      </c>
      <c r="D13" s="15" t="s">
        <v>22</v>
      </c>
      <c r="E13" s="15" t="s">
        <v>91</v>
      </c>
      <c r="F13" s="92">
        <v>2000000</v>
      </c>
      <c r="G13" s="92">
        <v>0</v>
      </c>
      <c r="H13" s="92"/>
      <c r="I13" s="93"/>
    </row>
    <row r="14" spans="1:9" s="15" customFormat="1" ht="17.100000000000001" customHeight="1" x14ac:dyDescent="0.25">
      <c r="A14" s="19">
        <v>44644</v>
      </c>
      <c r="B14" s="15" t="s">
        <v>92</v>
      </c>
      <c r="C14" s="16" t="s">
        <v>23</v>
      </c>
      <c r="D14" s="15" t="s">
        <v>22</v>
      </c>
      <c r="E14" s="15" t="s">
        <v>93</v>
      </c>
      <c r="F14" s="92">
        <v>6000000</v>
      </c>
      <c r="G14" s="92">
        <v>0</v>
      </c>
      <c r="H14" s="92"/>
      <c r="I14" s="93"/>
    </row>
    <row r="15" spans="1:9" s="15" customFormat="1" ht="17.100000000000001" customHeight="1" x14ac:dyDescent="0.25">
      <c r="A15" s="19">
        <v>44644</v>
      </c>
      <c r="B15" s="15" t="s">
        <v>94</v>
      </c>
      <c r="C15" s="16" t="s">
        <v>23</v>
      </c>
      <c r="D15" s="15" t="s">
        <v>22</v>
      </c>
      <c r="E15" s="15" t="s">
        <v>95</v>
      </c>
      <c r="F15" s="92">
        <v>6000000</v>
      </c>
      <c r="G15" s="92">
        <v>0</v>
      </c>
      <c r="H15" s="92"/>
      <c r="I15" s="93"/>
    </row>
    <row r="16" spans="1:9" s="15" customFormat="1" ht="17.100000000000001" customHeight="1" x14ac:dyDescent="0.25">
      <c r="A16" s="19"/>
      <c r="C16" s="16"/>
      <c r="F16" s="20">
        <f>SUM(F8:F15)</f>
        <v>29000000</v>
      </c>
      <c r="G16" s="20">
        <f>SUM(G8:G15)</f>
        <v>0</v>
      </c>
      <c r="H16" s="23">
        <f>F16-G16</f>
        <v>29000000</v>
      </c>
      <c r="I16" s="93"/>
    </row>
    <row r="17" spans="1:8" customFormat="1" ht="16.5" customHeight="1" x14ac:dyDescent="0.25">
      <c r="A17" s="24" t="s">
        <v>187</v>
      </c>
      <c r="B17" s="26"/>
      <c r="C17" s="26"/>
      <c r="D17" s="26"/>
      <c r="E17" s="26"/>
      <c r="F17" s="27"/>
      <c r="G17" s="27"/>
    </row>
    <row r="18" spans="1:8" customFormat="1" ht="16.5" customHeight="1" x14ac:dyDescent="0.25">
      <c r="A18" s="25">
        <v>45419</v>
      </c>
      <c r="B18" s="26" t="s">
        <v>188</v>
      </c>
      <c r="C18" s="26" t="s">
        <v>23</v>
      </c>
      <c r="D18" s="26" t="s">
        <v>22</v>
      </c>
      <c r="E18" s="26" t="s">
        <v>189</v>
      </c>
      <c r="F18" s="27">
        <v>23189760</v>
      </c>
      <c r="G18" s="27">
        <v>0</v>
      </c>
    </row>
    <row r="19" spans="1:8" customFormat="1" ht="16.5" customHeight="1" x14ac:dyDescent="0.25">
      <c r="A19" s="25">
        <v>45419</v>
      </c>
      <c r="B19" s="26" t="s">
        <v>190</v>
      </c>
      <c r="C19" s="26" t="s">
        <v>23</v>
      </c>
      <c r="D19" s="26" t="s">
        <v>22</v>
      </c>
      <c r="E19" s="26" t="s">
        <v>191</v>
      </c>
      <c r="F19" s="27">
        <v>126900000</v>
      </c>
      <c r="G19" s="27">
        <v>0</v>
      </c>
    </row>
    <row r="20" spans="1:8" customFormat="1" ht="16.5" customHeight="1" x14ac:dyDescent="0.25">
      <c r="A20" s="25">
        <v>45419</v>
      </c>
      <c r="B20" s="26" t="s">
        <v>192</v>
      </c>
      <c r="C20" s="26" t="s">
        <v>23</v>
      </c>
      <c r="D20" s="26" t="s">
        <v>22</v>
      </c>
      <c r="E20" s="26" t="s">
        <v>193</v>
      </c>
      <c r="F20" s="27">
        <v>3960000</v>
      </c>
      <c r="G20" s="27">
        <v>0</v>
      </c>
    </row>
    <row r="21" spans="1:8" customFormat="1" ht="16.5" customHeight="1" x14ac:dyDescent="0.25">
      <c r="A21" s="25">
        <v>45419</v>
      </c>
      <c r="B21" s="26" t="s">
        <v>194</v>
      </c>
      <c r="C21" s="26" t="s">
        <v>23</v>
      </c>
      <c r="D21" s="26" t="s">
        <v>22</v>
      </c>
      <c r="E21" s="26" t="s">
        <v>195</v>
      </c>
      <c r="F21" s="27">
        <v>26971560</v>
      </c>
      <c r="G21" s="27">
        <v>0</v>
      </c>
    </row>
    <row r="22" spans="1:8" customFormat="1" ht="16.5" customHeight="1" x14ac:dyDescent="0.25">
      <c r="A22" s="25">
        <v>45419</v>
      </c>
      <c r="B22" s="26" t="s">
        <v>196</v>
      </c>
      <c r="C22" s="26" t="s">
        <v>23</v>
      </c>
      <c r="D22" s="26" t="s">
        <v>22</v>
      </c>
      <c r="E22" s="26" t="s">
        <v>197</v>
      </c>
      <c r="F22" s="27">
        <v>2661120</v>
      </c>
      <c r="G22" s="27">
        <v>0</v>
      </c>
    </row>
    <row r="23" spans="1:8" customFormat="1" ht="16.5" customHeight="1" x14ac:dyDescent="0.25">
      <c r="A23" s="25">
        <v>45419</v>
      </c>
      <c r="B23" s="26" t="s">
        <v>198</v>
      </c>
      <c r="C23" s="26" t="s">
        <v>23</v>
      </c>
      <c r="D23" s="26" t="s">
        <v>22</v>
      </c>
      <c r="E23" s="26" t="s">
        <v>199</v>
      </c>
      <c r="F23" s="27">
        <v>70868160</v>
      </c>
      <c r="G23" s="27">
        <v>0</v>
      </c>
    </row>
    <row r="24" spans="1:8" customFormat="1" ht="16.5" customHeight="1" x14ac:dyDescent="0.25">
      <c r="A24" s="25">
        <v>45419</v>
      </c>
      <c r="B24" s="26" t="s">
        <v>200</v>
      </c>
      <c r="C24" s="26" t="s">
        <v>23</v>
      </c>
      <c r="D24" s="26" t="s">
        <v>22</v>
      </c>
      <c r="E24" s="26" t="s">
        <v>201</v>
      </c>
      <c r="F24" s="27">
        <v>1207800</v>
      </c>
      <c r="G24" s="27">
        <v>0</v>
      </c>
    </row>
    <row r="25" spans="1:8" customFormat="1" ht="16.5" customHeight="1" x14ac:dyDescent="0.25">
      <c r="A25" s="25">
        <v>45419</v>
      </c>
      <c r="B25" s="26" t="s">
        <v>202</v>
      </c>
      <c r="C25" s="26" t="s">
        <v>23</v>
      </c>
      <c r="D25" s="26" t="s">
        <v>22</v>
      </c>
      <c r="E25" s="26" t="s">
        <v>203</v>
      </c>
      <c r="F25" s="27">
        <v>9741600</v>
      </c>
      <c r="G25" s="27">
        <v>0</v>
      </c>
    </row>
    <row r="26" spans="1:8" customFormat="1" ht="16.5" customHeight="1" x14ac:dyDescent="0.25">
      <c r="A26" s="25"/>
      <c r="B26" s="26"/>
      <c r="C26" s="26"/>
      <c r="D26" s="26"/>
      <c r="E26" s="26"/>
      <c r="F26" s="20">
        <f>SUM(F18:F25)</f>
        <v>265500000</v>
      </c>
      <c r="G26" s="20">
        <f>SUM(G18:G25)</f>
        <v>0</v>
      </c>
      <c r="H26" s="23">
        <f>F26-G26</f>
        <v>265500000</v>
      </c>
    </row>
    <row r="27" spans="1:8" customFormat="1" ht="16.5" customHeight="1" x14ac:dyDescent="0.25">
      <c r="A27" s="24" t="s">
        <v>204</v>
      </c>
      <c r="B27" s="26"/>
      <c r="C27" s="26"/>
      <c r="D27" s="26"/>
      <c r="E27" s="26"/>
      <c r="F27" s="23"/>
      <c r="G27" s="23"/>
      <c r="H27" s="23"/>
    </row>
    <row r="28" spans="1:8" customFormat="1" ht="16.5" customHeight="1" x14ac:dyDescent="0.25">
      <c r="A28" s="25">
        <v>45439</v>
      </c>
      <c r="B28" s="26" t="s">
        <v>205</v>
      </c>
      <c r="C28" s="26" t="s">
        <v>23</v>
      </c>
      <c r="D28" s="26" t="s">
        <v>22</v>
      </c>
      <c r="E28" s="26" t="s">
        <v>204</v>
      </c>
      <c r="F28" s="27">
        <v>55405407</v>
      </c>
      <c r="G28" s="27">
        <v>0</v>
      </c>
    </row>
    <row r="29" spans="1:8" customFormat="1" ht="16.5" customHeight="1" x14ac:dyDescent="0.25">
      <c r="A29" s="25"/>
      <c r="B29" s="26"/>
      <c r="C29" s="26"/>
      <c r="D29" s="26"/>
      <c r="E29" s="26"/>
      <c r="F29" s="20">
        <f>SUM(F28)</f>
        <v>55405407</v>
      </c>
      <c r="G29" s="20">
        <f>SUM(G28)</f>
        <v>0</v>
      </c>
      <c r="H29" s="23">
        <f>F29-G29</f>
        <v>55405407</v>
      </c>
    </row>
    <row r="30" spans="1:8" customFormat="1" ht="16.5" customHeight="1" x14ac:dyDescent="0.25">
      <c r="A30" s="25"/>
      <c r="B30" s="26"/>
      <c r="C30" s="26"/>
      <c r="D30" s="26"/>
      <c r="E30" s="26"/>
      <c r="F30" s="27"/>
      <c r="G30" s="27"/>
    </row>
    <row r="31" spans="1:8" s="109" customFormat="1" ht="17.100000000000001" customHeight="1" x14ac:dyDescent="0.25">
      <c r="A31" s="96" t="s">
        <v>206</v>
      </c>
      <c r="B31" s="127"/>
      <c r="C31" s="128"/>
      <c r="D31" s="129"/>
      <c r="E31" s="130"/>
      <c r="F31" s="131"/>
      <c r="G31" s="131"/>
      <c r="H31" s="132"/>
    </row>
    <row r="32" spans="1:8" customFormat="1" ht="16.5" customHeight="1" x14ac:dyDescent="0.25">
      <c r="A32" s="24" t="s">
        <v>207</v>
      </c>
      <c r="B32" s="26"/>
      <c r="C32" s="26"/>
      <c r="D32" s="26"/>
      <c r="E32" s="26"/>
      <c r="F32" s="23"/>
      <c r="G32" s="23"/>
      <c r="H32" s="23"/>
    </row>
    <row r="33" spans="1:9" customFormat="1" ht="16.5" customHeight="1" x14ac:dyDescent="0.25">
      <c r="A33" s="25">
        <v>45440</v>
      </c>
      <c r="B33" s="26" t="s">
        <v>208</v>
      </c>
      <c r="C33" s="26" t="s">
        <v>23</v>
      </c>
      <c r="D33" s="26" t="s">
        <v>22</v>
      </c>
      <c r="E33" s="26" t="s">
        <v>207</v>
      </c>
      <c r="F33" s="27">
        <v>4150000</v>
      </c>
      <c r="G33" s="27">
        <v>0</v>
      </c>
    </row>
    <row r="34" spans="1:9" customFormat="1" ht="16.5" customHeight="1" x14ac:dyDescent="0.25">
      <c r="A34" s="25"/>
      <c r="B34" s="26"/>
      <c r="C34" s="26"/>
      <c r="D34" s="26"/>
      <c r="E34" s="26"/>
      <c r="F34" s="20">
        <f>SUM(F32:F33)</f>
        <v>4150000</v>
      </c>
      <c r="G34" s="20">
        <f>SUM(G32:G33)</f>
        <v>0</v>
      </c>
      <c r="H34" s="23">
        <f>F34-G34</f>
        <v>4150000</v>
      </c>
    </row>
    <row r="35" spans="1:9" customFormat="1" ht="16.5" customHeight="1" x14ac:dyDescent="0.25">
      <c r="A35" s="25"/>
      <c r="B35" s="26"/>
      <c r="C35" s="26"/>
      <c r="D35" s="26"/>
      <c r="E35" s="26"/>
      <c r="F35" s="27"/>
      <c r="G35" s="27"/>
    </row>
    <row r="36" spans="1:9" customFormat="1" ht="15" x14ac:dyDescent="0.25">
      <c r="A36" s="25"/>
      <c r="B36" s="26"/>
      <c r="C36" s="26"/>
      <c r="D36" s="26"/>
      <c r="E36" s="26" t="s">
        <v>186</v>
      </c>
      <c r="F36" s="61"/>
      <c r="G36" s="61"/>
      <c r="H36" s="163">
        <v>200</v>
      </c>
    </row>
    <row r="37" spans="1:9" customFormat="1" ht="15" x14ac:dyDescent="0.25">
      <c r="A37" s="25"/>
      <c r="B37" s="26"/>
      <c r="C37" s="26"/>
      <c r="D37" s="26"/>
      <c r="E37" s="26"/>
      <c r="F37" s="61"/>
      <c r="G37" s="61"/>
      <c r="H37" s="61"/>
    </row>
    <row r="38" spans="1:9" s="15" customFormat="1" ht="17.100000000000001" customHeight="1" x14ac:dyDescent="0.25">
      <c r="A38" s="133"/>
      <c r="B38" s="134"/>
      <c r="C38" s="135"/>
      <c r="D38" s="136"/>
      <c r="E38" s="125" t="s">
        <v>24</v>
      </c>
      <c r="F38" s="20"/>
      <c r="G38" s="20"/>
      <c r="H38" s="20">
        <f>+SUM(H8:H36)</f>
        <v>354055607</v>
      </c>
      <c r="I38" s="109"/>
    </row>
    <row r="39" spans="1:9" s="15" customFormat="1" ht="17.100000000000001" customHeight="1" x14ac:dyDescent="0.25">
      <c r="A39" s="133"/>
      <c r="B39" s="134"/>
      <c r="C39" s="135"/>
      <c r="D39" s="136"/>
      <c r="E39" s="125" t="s">
        <v>25</v>
      </c>
      <c r="F39" s="20"/>
      <c r="G39" s="20"/>
      <c r="H39" s="60">
        <v>354055607</v>
      </c>
      <c r="I39" s="164"/>
    </row>
    <row r="40" spans="1:9" s="15" customFormat="1" ht="17.100000000000001" customHeight="1" x14ac:dyDescent="0.25">
      <c r="A40" s="137"/>
      <c r="B40" s="55"/>
      <c r="C40" s="138"/>
      <c r="D40" s="139"/>
      <c r="E40" s="125" t="s">
        <v>27</v>
      </c>
      <c r="F40" s="140"/>
      <c r="G40" s="140"/>
      <c r="H40" s="20">
        <f>+H38-H39</f>
        <v>0</v>
      </c>
      <c r="I40" s="112"/>
    </row>
    <row r="41" spans="1:9" ht="17.100000000000001" customHeight="1" x14ac:dyDescent="0.25">
      <c r="A41" s="112"/>
      <c r="C41" s="112"/>
      <c r="D41" s="112"/>
      <c r="E41" s="112"/>
      <c r="F41" s="141"/>
      <c r="G41" s="141"/>
    </row>
    <row r="42" spans="1:9" ht="17.100000000000001" customHeight="1" x14ac:dyDescent="0.25">
      <c r="A42" s="112"/>
      <c r="C42" s="112"/>
      <c r="D42" s="112"/>
      <c r="E42" s="112"/>
      <c r="F42" s="141"/>
      <c r="G42" s="141"/>
    </row>
    <row r="43" spans="1:9" ht="17.100000000000001" customHeight="1" x14ac:dyDescent="0.25">
      <c r="A43" s="112"/>
      <c r="C43" s="112"/>
      <c r="D43" s="112"/>
      <c r="E43" s="112"/>
      <c r="F43" s="141"/>
      <c r="G43" s="141"/>
    </row>
    <row r="44" spans="1:9" ht="17.100000000000001" customHeight="1" x14ac:dyDescent="0.25">
      <c r="A44" s="112"/>
      <c r="C44" s="112"/>
      <c r="D44" s="112"/>
      <c r="E44" s="112"/>
      <c r="F44" s="141"/>
      <c r="G44" s="141"/>
    </row>
    <row r="47" spans="1:9" ht="17.100000000000001" customHeight="1" x14ac:dyDescent="0.25"/>
    <row r="48" spans="1:9" ht="17.100000000000001" customHeight="1" x14ac:dyDescent="0.25"/>
    <row r="49" spans="1:7" ht="17.100000000000001" customHeight="1" x14ac:dyDescent="0.25"/>
    <row r="50" spans="1:7" ht="17.100000000000001" customHeight="1" x14ac:dyDescent="0.25">
      <c r="A50" s="112"/>
      <c r="C50" s="112"/>
      <c r="D50" s="112"/>
      <c r="E50" s="112"/>
      <c r="F50" s="141"/>
      <c r="G50" s="141"/>
    </row>
    <row r="51" spans="1:7" ht="17.100000000000001" customHeight="1" x14ac:dyDescent="0.25">
      <c r="A51" s="112"/>
      <c r="C51" s="112"/>
      <c r="D51" s="112"/>
      <c r="E51" s="112"/>
      <c r="F51" s="141"/>
      <c r="G51" s="141"/>
    </row>
    <row r="53" spans="1:7" ht="17.100000000000001" customHeight="1" x14ac:dyDescent="0.25"/>
    <row r="54" spans="1:7" ht="17.100000000000001" customHeight="1" x14ac:dyDescent="0.25"/>
    <row r="55" spans="1:7" ht="17.100000000000001" customHeight="1" x14ac:dyDescent="0.25"/>
    <row r="56" spans="1:7" ht="17.100000000000001" customHeight="1" x14ac:dyDescent="0.25"/>
    <row r="57" spans="1:7" ht="17.100000000000001" customHeight="1" x14ac:dyDescent="0.25"/>
    <row r="58" spans="1:7" ht="17.100000000000001" customHeight="1" x14ac:dyDescent="0.25"/>
    <row r="59" spans="1:7" ht="17.100000000000001" customHeight="1" x14ac:dyDescent="0.25"/>
    <row r="60" spans="1:7" ht="17.100000000000001" customHeight="1" x14ac:dyDescent="0.25"/>
    <row r="61" spans="1:7" ht="17.100000000000001" customHeight="1" x14ac:dyDescent="0.25"/>
    <row r="62" spans="1:7" ht="17.100000000000001" customHeight="1" x14ac:dyDescent="0.25"/>
    <row r="63" spans="1:7" ht="17.100000000000001" customHeight="1" x14ac:dyDescent="0.25"/>
    <row r="64" spans="1:7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7" ht="17.100000000000001" customHeight="1" x14ac:dyDescent="0.25"/>
    <row r="138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</sheetData>
  <autoFilter ref="A5:I129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"/>
  <sheetViews>
    <sheetView workbookViewId="0">
      <pane xSplit="6" ySplit="4" topLeftCell="G25" activePane="bottomRight" state="frozen"/>
      <selection pane="topRight" activeCell="G1" sqref="G1"/>
      <selection pane="bottomLeft" activeCell="A5" sqref="A5"/>
      <selection pane="bottomRight" activeCell="H34" sqref="H34"/>
    </sheetView>
  </sheetViews>
  <sheetFormatPr defaultColWidth="9.140625" defaultRowHeight="14.25" x14ac:dyDescent="0.25"/>
  <cols>
    <col min="1" max="1" width="5.140625" style="170" customWidth="1"/>
    <col min="2" max="2" width="7.7109375" style="170" bestFit="1" customWidth="1"/>
    <col min="3" max="3" width="31.42578125" style="170" bestFit="1" customWidth="1"/>
    <col min="4" max="4" width="10.85546875" style="170" bestFit="1" customWidth="1"/>
    <col min="5" max="5" width="18" style="170" bestFit="1" customWidth="1"/>
    <col min="6" max="6" width="27.85546875" style="170" bestFit="1" customWidth="1"/>
    <col min="7" max="7" width="4.7109375" style="170" customWidth="1"/>
    <col min="8" max="8" width="14.42578125" style="171" bestFit="1" customWidth="1"/>
    <col min="9" max="9" width="36.85546875" style="170" customWidth="1"/>
    <col min="10" max="10" width="12.28515625" style="170" customWidth="1"/>
    <col min="11" max="11" width="10.42578125" style="172" customWidth="1"/>
    <col min="12" max="12" width="22.85546875" style="170" bestFit="1" customWidth="1"/>
    <col min="13" max="13" width="12" style="170" bestFit="1" customWidth="1"/>
    <col min="14" max="14" width="18.140625" style="170" customWidth="1"/>
    <col min="15" max="16" width="20" style="170" customWidth="1"/>
    <col min="17" max="17" width="26.28515625" style="170" customWidth="1"/>
    <col min="18" max="18" width="11.5703125" style="170" customWidth="1"/>
    <col min="19" max="19" width="13.28515625" style="170" customWidth="1"/>
    <col min="20" max="20" width="5" style="170" customWidth="1"/>
    <col min="21" max="21" width="11.28515625" style="170" bestFit="1" customWidth="1"/>
    <col min="22" max="22" width="47.140625" style="170" bestFit="1" customWidth="1"/>
    <col min="23" max="23" width="6.42578125" style="170" customWidth="1"/>
    <col min="24" max="24" width="9.140625" style="170" customWidth="1"/>
    <col min="25" max="25" width="5.7109375" style="170" customWidth="1"/>
    <col min="26" max="26" width="9.5703125" style="170" customWidth="1"/>
    <col min="27" max="27" width="11.5703125" style="170" customWidth="1"/>
    <col min="28" max="28" width="13.5703125" style="170" customWidth="1"/>
    <col min="29" max="30" width="7.42578125" style="170" bestFit="1" customWidth="1"/>
    <col min="31" max="31" width="7" style="170" customWidth="1"/>
    <col min="32" max="32" width="16" style="170" customWidth="1"/>
    <col min="33" max="33" width="5" style="170" customWidth="1"/>
    <col min="34" max="34" width="8.5703125" style="170" bestFit="1" customWidth="1"/>
    <col min="35" max="35" width="9.85546875" style="170" customWidth="1"/>
    <col min="36" max="36" width="9.140625" style="170" customWidth="1"/>
    <col min="37" max="37" width="11" style="170" bestFit="1" customWidth="1"/>
    <col min="38" max="38" width="15.28515625" style="170" bestFit="1" customWidth="1"/>
    <col min="39" max="39" width="27.7109375" style="170" bestFit="1" customWidth="1"/>
    <col min="40" max="40" width="33.42578125" style="170" bestFit="1" customWidth="1"/>
    <col min="41" max="16384" width="9.140625" style="170"/>
  </cols>
  <sheetData>
    <row r="1" spans="1:44" s="174" customFormat="1" ht="17.100000000000001" customHeight="1" x14ac:dyDescent="0.25">
      <c r="A1" s="173"/>
      <c r="B1" s="173"/>
      <c r="I1" s="175"/>
      <c r="K1" s="176"/>
      <c r="L1" s="177"/>
      <c r="S1" s="174">
        <v>1</v>
      </c>
      <c r="T1" s="178">
        <v>2</v>
      </c>
      <c r="U1" s="174">
        <v>3</v>
      </c>
      <c r="V1" s="174">
        <v>4</v>
      </c>
      <c r="W1" s="178">
        <v>5</v>
      </c>
      <c r="X1" s="174">
        <v>6</v>
      </c>
      <c r="Y1" s="174">
        <v>7</v>
      </c>
      <c r="Z1" s="178">
        <v>8</v>
      </c>
      <c r="AA1" s="174">
        <v>9</v>
      </c>
      <c r="AB1" s="174">
        <v>10</v>
      </c>
      <c r="AC1" s="178">
        <v>11</v>
      </c>
      <c r="AD1" s="174">
        <v>12</v>
      </c>
      <c r="AE1" s="174">
        <v>13</v>
      </c>
      <c r="AF1" s="178">
        <v>14</v>
      </c>
      <c r="AG1" s="174">
        <v>15</v>
      </c>
      <c r="AH1" s="174">
        <v>16</v>
      </c>
      <c r="AI1" s="174">
        <v>17</v>
      </c>
      <c r="AJ1" s="178"/>
      <c r="AL1" s="174">
        <v>7</v>
      </c>
    </row>
    <row r="2" spans="1:44" s="175" customFormat="1" ht="17.100000000000001" customHeight="1" x14ac:dyDescent="0.25">
      <c r="A2" s="179"/>
      <c r="B2" s="179"/>
      <c r="E2" s="180" t="s">
        <v>223</v>
      </c>
      <c r="H2" s="180" t="s">
        <v>224</v>
      </c>
      <c r="K2" s="181"/>
      <c r="L2" s="182"/>
      <c r="M2" s="180" t="s">
        <v>225</v>
      </c>
      <c r="N2" s="180"/>
      <c r="R2" s="180" t="s">
        <v>226</v>
      </c>
      <c r="S2" s="183" t="s">
        <v>227</v>
      </c>
      <c r="T2" s="183"/>
      <c r="W2" s="175">
        <v>3</v>
      </c>
      <c r="X2" s="175">
        <v>4</v>
      </c>
      <c r="Y2" s="175">
        <v>5</v>
      </c>
      <c r="Z2" s="175">
        <v>6</v>
      </c>
      <c r="AA2" s="175">
        <v>7</v>
      </c>
      <c r="AB2" s="175">
        <v>8</v>
      </c>
      <c r="AC2" s="175">
        <v>9</v>
      </c>
      <c r="AD2" s="175">
        <v>10</v>
      </c>
      <c r="AE2" s="175">
        <v>11</v>
      </c>
      <c r="AF2" s="175">
        <v>12</v>
      </c>
      <c r="AG2" s="175">
        <v>13</v>
      </c>
      <c r="AI2" s="175">
        <v>14</v>
      </c>
      <c r="AL2" s="184"/>
    </row>
    <row r="3" spans="1:44" s="192" customFormat="1" ht="28.5" x14ac:dyDescent="0.25">
      <c r="A3" s="185" t="s">
        <v>228</v>
      </c>
      <c r="B3" s="186" t="s">
        <v>229</v>
      </c>
      <c r="C3" s="187" t="s">
        <v>230</v>
      </c>
      <c r="D3" s="187" t="s">
        <v>231</v>
      </c>
      <c r="E3" s="188" t="s">
        <v>232</v>
      </c>
      <c r="F3" s="188" t="s">
        <v>233</v>
      </c>
      <c r="G3" s="187" t="s">
        <v>234</v>
      </c>
      <c r="H3" s="187" t="s">
        <v>235</v>
      </c>
      <c r="I3" s="188" t="s">
        <v>236</v>
      </c>
      <c r="J3" s="187" t="s">
        <v>237</v>
      </c>
      <c r="K3" s="189" t="s">
        <v>238</v>
      </c>
      <c r="L3" s="188" t="s">
        <v>239</v>
      </c>
      <c r="M3" s="187" t="s">
        <v>4</v>
      </c>
      <c r="N3" s="188" t="s">
        <v>240</v>
      </c>
      <c r="O3" s="188" t="s">
        <v>241</v>
      </c>
      <c r="P3" s="187" t="s">
        <v>242</v>
      </c>
      <c r="Q3" s="188" t="s">
        <v>243</v>
      </c>
      <c r="R3" s="188" t="s">
        <v>244</v>
      </c>
      <c r="S3" s="190" t="s">
        <v>245</v>
      </c>
      <c r="T3" s="190" t="s">
        <v>246</v>
      </c>
      <c r="U3" s="191" t="s">
        <v>247</v>
      </c>
      <c r="W3" s="193" t="s">
        <v>248</v>
      </c>
      <c r="X3" s="193" t="s">
        <v>249</v>
      </c>
      <c r="Y3" s="193" t="s">
        <v>250</v>
      </c>
      <c r="Z3" s="193" t="s">
        <v>251</v>
      </c>
      <c r="AA3" s="193" t="s">
        <v>252</v>
      </c>
      <c r="AB3" s="193" t="s">
        <v>253</v>
      </c>
      <c r="AC3" s="193" t="s">
        <v>220</v>
      </c>
      <c r="AD3" s="193" t="s">
        <v>254</v>
      </c>
      <c r="AE3" s="193" t="s">
        <v>255</v>
      </c>
      <c r="AF3" s="193" t="s">
        <v>256</v>
      </c>
      <c r="AG3" s="193" t="s">
        <v>257</v>
      </c>
      <c r="AH3" s="193" t="s">
        <v>3</v>
      </c>
      <c r="AI3" s="193" t="s">
        <v>8</v>
      </c>
      <c r="AL3" s="194"/>
    </row>
    <row r="4" spans="1:44" s="210" customFormat="1" ht="17.100000000000001" customHeight="1" x14ac:dyDescent="0.25">
      <c r="A4" s="206">
        <v>1</v>
      </c>
      <c r="B4" s="207">
        <v>2</v>
      </c>
      <c r="C4" s="207">
        <v>3</v>
      </c>
      <c r="D4" s="207">
        <v>4</v>
      </c>
      <c r="E4" s="207">
        <v>5</v>
      </c>
      <c r="F4" s="207">
        <v>6</v>
      </c>
      <c r="G4" s="207">
        <v>7</v>
      </c>
      <c r="H4" s="207">
        <v>8</v>
      </c>
      <c r="I4" s="207">
        <v>9</v>
      </c>
      <c r="J4" s="207">
        <v>10</v>
      </c>
      <c r="K4" s="208">
        <v>11</v>
      </c>
      <c r="L4" s="207">
        <v>12</v>
      </c>
      <c r="M4" s="207">
        <v>13</v>
      </c>
      <c r="N4" s="207">
        <v>14</v>
      </c>
      <c r="O4" s="207">
        <v>15</v>
      </c>
      <c r="P4" s="207">
        <v>16</v>
      </c>
      <c r="Q4" s="207">
        <v>17</v>
      </c>
      <c r="R4" s="207">
        <v>18</v>
      </c>
      <c r="S4" s="207">
        <v>19</v>
      </c>
      <c r="T4" s="209"/>
      <c r="AG4" s="211"/>
      <c r="AH4" s="211"/>
      <c r="AL4" s="212"/>
    </row>
    <row r="5" spans="1:44" ht="17.100000000000001" hidden="1" customHeight="1" x14ac:dyDescent="0.25">
      <c r="A5" s="196">
        <v>1</v>
      </c>
      <c r="B5" s="179">
        <v>2024</v>
      </c>
      <c r="C5" s="170" t="s">
        <v>269</v>
      </c>
      <c r="D5" s="170" t="s">
        <v>284</v>
      </c>
      <c r="E5" s="170" t="s">
        <v>283</v>
      </c>
      <c r="F5" s="170" t="s">
        <v>285</v>
      </c>
      <c r="G5" s="170">
        <v>1</v>
      </c>
      <c r="H5" s="171">
        <v>18468469</v>
      </c>
      <c r="I5" s="170" t="s">
        <v>286</v>
      </c>
      <c r="J5" s="197" t="s">
        <v>259</v>
      </c>
      <c r="K5" s="198">
        <v>121162</v>
      </c>
      <c r="L5" s="199" t="s">
        <v>133</v>
      </c>
      <c r="M5" s="200">
        <v>4100</v>
      </c>
      <c r="N5" s="200">
        <v>9200</v>
      </c>
      <c r="O5" s="201" t="s">
        <v>140</v>
      </c>
      <c r="P5" s="175" t="s">
        <v>144</v>
      </c>
      <c r="Q5" s="201" t="s">
        <v>287</v>
      </c>
      <c r="R5" s="202">
        <v>45446</v>
      </c>
      <c r="S5" s="203" t="s">
        <v>288</v>
      </c>
      <c r="T5" s="203">
        <v>37</v>
      </c>
      <c r="U5" s="180"/>
      <c r="V5" s="204" t="s">
        <v>289</v>
      </c>
      <c r="W5" s="195" t="s">
        <v>260</v>
      </c>
      <c r="X5" s="195" t="s">
        <v>261</v>
      </c>
      <c r="Y5" s="195">
        <v>4</v>
      </c>
      <c r="Z5" s="195">
        <v>121162</v>
      </c>
      <c r="AA5" s="195">
        <v>121762</v>
      </c>
      <c r="AB5" s="195">
        <v>736162</v>
      </c>
      <c r="AC5" s="195">
        <v>121362</v>
      </c>
      <c r="AD5" s="195">
        <v>911111</v>
      </c>
      <c r="AE5" s="195">
        <v>951112</v>
      </c>
      <c r="AF5" s="195">
        <v>951112</v>
      </c>
      <c r="AG5" s="195">
        <v>4100</v>
      </c>
      <c r="AH5" s="195">
        <v>9200</v>
      </c>
      <c r="AI5" s="202">
        <v>45446</v>
      </c>
      <c r="AJ5" s="175"/>
      <c r="AK5" s="175" t="s">
        <v>288</v>
      </c>
      <c r="AL5" s="184" t="s">
        <v>284</v>
      </c>
      <c r="AM5" s="175" t="s">
        <v>287</v>
      </c>
      <c r="AN5" s="175" t="s">
        <v>269</v>
      </c>
      <c r="AO5" s="175"/>
      <c r="AP5" s="175"/>
      <c r="AQ5" s="175"/>
      <c r="AR5" s="175"/>
    </row>
    <row r="6" spans="1:44" ht="17.100000000000001" hidden="1" customHeight="1" x14ac:dyDescent="0.25">
      <c r="A6" s="196">
        <f>+A5+1</f>
        <v>2</v>
      </c>
      <c r="B6" s="179">
        <v>2024</v>
      </c>
      <c r="C6" s="170" t="s">
        <v>269</v>
      </c>
      <c r="D6" s="170" t="s">
        <v>284</v>
      </c>
      <c r="E6" s="170" t="s">
        <v>283</v>
      </c>
      <c r="F6" s="170" t="s">
        <v>285</v>
      </c>
      <c r="G6" s="170">
        <v>1</v>
      </c>
      <c r="H6" s="171">
        <v>18468469</v>
      </c>
      <c r="I6" s="170" t="s">
        <v>286</v>
      </c>
      <c r="J6" s="197" t="s">
        <v>259</v>
      </c>
      <c r="K6" s="198">
        <v>121162</v>
      </c>
      <c r="L6" s="199" t="s">
        <v>133</v>
      </c>
      <c r="M6" s="200">
        <v>4100</v>
      </c>
      <c r="N6" s="200">
        <v>9200</v>
      </c>
      <c r="O6" s="201" t="s">
        <v>140</v>
      </c>
      <c r="P6" s="175" t="s">
        <v>144</v>
      </c>
      <c r="Q6" s="201" t="s">
        <v>290</v>
      </c>
      <c r="R6" s="202">
        <v>45446</v>
      </c>
      <c r="S6" s="203" t="s">
        <v>291</v>
      </c>
      <c r="T6" s="203">
        <v>37</v>
      </c>
      <c r="U6" s="180"/>
      <c r="V6" s="204" t="s">
        <v>289</v>
      </c>
      <c r="W6" s="195" t="s">
        <v>260</v>
      </c>
      <c r="X6" s="195" t="s">
        <v>261</v>
      </c>
      <c r="Y6" s="195">
        <v>4</v>
      </c>
      <c r="Z6" s="195">
        <v>121162</v>
      </c>
      <c r="AA6" s="195">
        <v>121762</v>
      </c>
      <c r="AB6" s="195">
        <v>736162</v>
      </c>
      <c r="AC6" s="195">
        <v>121362</v>
      </c>
      <c r="AD6" s="195">
        <v>911111</v>
      </c>
      <c r="AE6" s="195">
        <v>951112</v>
      </c>
      <c r="AF6" s="195">
        <v>951112</v>
      </c>
      <c r="AG6" s="195">
        <v>4100</v>
      </c>
      <c r="AH6" s="195">
        <v>9200</v>
      </c>
      <c r="AI6" s="202">
        <v>45446</v>
      </c>
      <c r="AJ6" s="175"/>
      <c r="AK6" s="175" t="s">
        <v>291</v>
      </c>
      <c r="AL6" s="184" t="s">
        <v>284</v>
      </c>
      <c r="AM6" s="175" t="s">
        <v>290</v>
      </c>
      <c r="AN6" s="175" t="s">
        <v>269</v>
      </c>
      <c r="AO6" s="175"/>
      <c r="AP6" s="175"/>
      <c r="AQ6" s="175"/>
      <c r="AR6" s="175"/>
    </row>
    <row r="7" spans="1:44" ht="17.100000000000001" hidden="1" customHeight="1" x14ac:dyDescent="0.25">
      <c r="A7" s="196">
        <f t="shared" ref="A7:A37" si="0">+A6+1</f>
        <v>3</v>
      </c>
      <c r="B7" s="179">
        <v>2024</v>
      </c>
      <c r="C7" s="170" t="s">
        <v>269</v>
      </c>
      <c r="D7" s="170" t="s">
        <v>284</v>
      </c>
      <c r="E7" s="170" t="s">
        <v>283</v>
      </c>
      <c r="F7" s="170" t="s">
        <v>285</v>
      </c>
      <c r="G7" s="170">
        <v>1</v>
      </c>
      <c r="H7" s="171">
        <v>18468469</v>
      </c>
      <c r="I7" s="170" t="s">
        <v>286</v>
      </c>
      <c r="J7" s="197" t="s">
        <v>259</v>
      </c>
      <c r="K7" s="198">
        <v>121162</v>
      </c>
      <c r="L7" s="199" t="s">
        <v>133</v>
      </c>
      <c r="M7" s="200">
        <v>3200</v>
      </c>
      <c r="N7" s="200">
        <v>9200</v>
      </c>
      <c r="O7" s="201" t="s">
        <v>267</v>
      </c>
      <c r="P7" s="175" t="s">
        <v>144</v>
      </c>
      <c r="Q7" s="201" t="s">
        <v>292</v>
      </c>
      <c r="R7" s="202">
        <v>45446</v>
      </c>
      <c r="S7" s="203" t="s">
        <v>293</v>
      </c>
      <c r="T7" s="203">
        <v>37</v>
      </c>
      <c r="U7" s="180"/>
      <c r="V7" s="204" t="s">
        <v>289</v>
      </c>
      <c r="W7" s="195" t="s">
        <v>260</v>
      </c>
      <c r="X7" s="195" t="s">
        <v>261</v>
      </c>
      <c r="Y7" s="195">
        <v>4</v>
      </c>
      <c r="Z7" s="195">
        <v>121162</v>
      </c>
      <c r="AA7" s="195">
        <v>121762</v>
      </c>
      <c r="AB7" s="195">
        <v>736162</v>
      </c>
      <c r="AC7" s="195">
        <v>121362</v>
      </c>
      <c r="AD7" s="195">
        <v>911111</v>
      </c>
      <c r="AE7" s="195">
        <v>951112</v>
      </c>
      <c r="AF7" s="195">
        <v>951112</v>
      </c>
      <c r="AG7" s="195">
        <v>3200</v>
      </c>
      <c r="AH7" s="195">
        <v>9200</v>
      </c>
      <c r="AI7" s="202">
        <v>45446</v>
      </c>
      <c r="AJ7" s="175"/>
      <c r="AK7" s="175" t="s">
        <v>293</v>
      </c>
      <c r="AL7" s="184" t="s">
        <v>284</v>
      </c>
      <c r="AM7" s="175" t="s">
        <v>292</v>
      </c>
      <c r="AN7" s="175" t="s">
        <v>269</v>
      </c>
      <c r="AO7" s="175"/>
      <c r="AP7" s="175"/>
      <c r="AQ7" s="175"/>
      <c r="AR7" s="175"/>
    </row>
    <row r="8" spans="1:44" ht="17.100000000000001" hidden="1" customHeight="1" x14ac:dyDescent="0.25">
      <c r="A8" s="196">
        <f t="shared" si="0"/>
        <v>4</v>
      </c>
      <c r="B8" s="179">
        <v>2024</v>
      </c>
      <c r="C8" s="170" t="s">
        <v>294</v>
      </c>
      <c r="D8" s="170" t="s">
        <v>295</v>
      </c>
      <c r="E8" s="170" t="s">
        <v>296</v>
      </c>
      <c r="F8" s="170" t="s">
        <v>297</v>
      </c>
      <c r="G8" s="170">
        <v>1</v>
      </c>
      <c r="H8" s="171">
        <v>875000000</v>
      </c>
      <c r="I8" s="170" t="s">
        <v>277</v>
      </c>
      <c r="J8" s="197" t="s">
        <v>266</v>
      </c>
      <c r="K8" s="198">
        <v>121151</v>
      </c>
      <c r="L8" s="199" t="s">
        <v>125</v>
      </c>
      <c r="M8" s="200">
        <v>5220</v>
      </c>
      <c r="N8" s="200">
        <v>5220</v>
      </c>
      <c r="O8" s="201" t="s">
        <v>75</v>
      </c>
      <c r="P8" s="175" t="s">
        <v>75</v>
      </c>
      <c r="Q8" s="201" t="s">
        <v>298</v>
      </c>
      <c r="R8" s="202">
        <v>45448</v>
      </c>
      <c r="S8" s="203" t="s">
        <v>299</v>
      </c>
      <c r="T8" s="203">
        <v>34</v>
      </c>
      <c r="U8" s="180"/>
      <c r="V8" s="204" t="s">
        <v>300</v>
      </c>
      <c r="W8" s="195" t="s">
        <v>264</v>
      </c>
      <c r="X8" s="195" t="s">
        <v>265</v>
      </c>
      <c r="Y8" s="195">
        <v>8</v>
      </c>
      <c r="Z8" s="195">
        <v>121151</v>
      </c>
      <c r="AA8" s="195">
        <v>121751</v>
      </c>
      <c r="AB8" s="195">
        <v>736151</v>
      </c>
      <c r="AC8" s="195">
        <v>121351</v>
      </c>
      <c r="AD8" s="195">
        <v>911111</v>
      </c>
      <c r="AE8" s="195">
        <v>951112</v>
      </c>
      <c r="AF8" s="195">
        <v>951112</v>
      </c>
      <c r="AG8" s="195">
        <v>5220</v>
      </c>
      <c r="AH8" s="195">
        <v>5220</v>
      </c>
      <c r="AI8" s="202">
        <v>45448</v>
      </c>
      <c r="AJ8" s="175"/>
      <c r="AK8" s="175" t="s">
        <v>299</v>
      </c>
      <c r="AL8" s="184" t="s">
        <v>295</v>
      </c>
      <c r="AM8" s="175" t="s">
        <v>298</v>
      </c>
      <c r="AN8" s="175" t="s">
        <v>294</v>
      </c>
      <c r="AO8" s="175"/>
      <c r="AP8" s="175"/>
      <c r="AQ8" s="175"/>
      <c r="AR8" s="175"/>
    </row>
    <row r="9" spans="1:44" ht="17.100000000000001" hidden="1" customHeight="1" x14ac:dyDescent="0.25">
      <c r="A9" s="196">
        <f t="shared" si="0"/>
        <v>5</v>
      </c>
      <c r="B9" s="179">
        <v>2024</v>
      </c>
      <c r="C9" s="170" t="s">
        <v>258</v>
      </c>
      <c r="D9" s="170" t="s">
        <v>301</v>
      </c>
      <c r="E9" s="170" t="s">
        <v>302</v>
      </c>
      <c r="F9" s="170" t="s">
        <v>303</v>
      </c>
      <c r="G9" s="170">
        <v>1</v>
      </c>
      <c r="H9" s="171">
        <v>4150000</v>
      </c>
      <c r="I9" s="170" t="s">
        <v>304</v>
      </c>
      <c r="J9" s="197" t="s">
        <v>259</v>
      </c>
      <c r="K9" s="198">
        <v>121162</v>
      </c>
      <c r="L9" s="199" t="s">
        <v>133</v>
      </c>
      <c r="M9" s="200">
        <v>9500</v>
      </c>
      <c r="N9" s="200">
        <v>9500</v>
      </c>
      <c r="O9" s="201" t="s">
        <v>206</v>
      </c>
      <c r="P9" s="175" t="s">
        <v>206</v>
      </c>
      <c r="Q9" s="201" t="s">
        <v>305</v>
      </c>
      <c r="R9" s="202">
        <v>45449</v>
      </c>
      <c r="S9" s="203" t="s">
        <v>306</v>
      </c>
      <c r="T9" s="203">
        <v>21</v>
      </c>
      <c r="U9" s="180"/>
      <c r="V9" s="204" t="s">
        <v>307</v>
      </c>
      <c r="W9" s="195" t="s">
        <v>260</v>
      </c>
      <c r="X9" s="195" t="s">
        <v>261</v>
      </c>
      <c r="Y9" s="195">
        <v>4</v>
      </c>
      <c r="Z9" s="195">
        <v>121162</v>
      </c>
      <c r="AA9" s="195">
        <v>121762</v>
      </c>
      <c r="AB9" s="195">
        <v>736162</v>
      </c>
      <c r="AC9" s="195">
        <v>121362</v>
      </c>
      <c r="AD9" s="195">
        <v>911111</v>
      </c>
      <c r="AE9" s="195">
        <v>951112</v>
      </c>
      <c r="AF9" s="195">
        <v>951112</v>
      </c>
      <c r="AG9" s="195">
        <v>9500</v>
      </c>
      <c r="AH9" s="195">
        <v>9500</v>
      </c>
      <c r="AI9" s="202">
        <v>45449</v>
      </c>
      <c r="AJ9" s="175"/>
      <c r="AK9" s="175" t="s">
        <v>306</v>
      </c>
      <c r="AL9" s="184" t="s">
        <v>301</v>
      </c>
      <c r="AM9" s="175" t="s">
        <v>305</v>
      </c>
      <c r="AN9" s="175" t="s">
        <v>258</v>
      </c>
      <c r="AO9" s="175"/>
      <c r="AP9" s="175"/>
      <c r="AQ9" s="175"/>
      <c r="AR9" s="175"/>
    </row>
    <row r="10" spans="1:44" ht="17.100000000000001" hidden="1" customHeight="1" x14ac:dyDescent="0.25">
      <c r="A10" s="196">
        <f t="shared" si="0"/>
        <v>6</v>
      </c>
      <c r="B10" s="179">
        <v>2024</v>
      </c>
      <c r="C10" s="170" t="s">
        <v>308</v>
      </c>
      <c r="D10" s="170" t="s">
        <v>309</v>
      </c>
      <c r="E10" s="170" t="s">
        <v>310</v>
      </c>
      <c r="F10" s="170" t="s">
        <v>311</v>
      </c>
      <c r="G10" s="170">
        <v>1</v>
      </c>
      <c r="H10" s="171">
        <v>295000000</v>
      </c>
      <c r="I10" s="170" t="s">
        <v>312</v>
      </c>
      <c r="J10" s="197" t="s">
        <v>259</v>
      </c>
      <c r="K10" s="198">
        <v>121162</v>
      </c>
      <c r="L10" s="199" t="s">
        <v>133</v>
      </c>
      <c r="M10" s="200">
        <v>9200</v>
      </c>
      <c r="N10" s="200">
        <v>9200</v>
      </c>
      <c r="O10" s="201" t="s">
        <v>144</v>
      </c>
      <c r="P10" s="175" t="s">
        <v>144</v>
      </c>
      <c r="Q10" s="201" t="s">
        <v>313</v>
      </c>
      <c r="R10" s="202">
        <v>45450</v>
      </c>
      <c r="S10" s="203" t="s">
        <v>314</v>
      </c>
      <c r="T10" s="203">
        <v>35</v>
      </c>
      <c r="U10" s="180"/>
      <c r="V10" s="204" t="s">
        <v>315</v>
      </c>
      <c r="W10" s="195" t="s">
        <v>260</v>
      </c>
      <c r="X10" s="195" t="s">
        <v>261</v>
      </c>
      <c r="Y10" s="195">
        <v>4</v>
      </c>
      <c r="Z10" s="195">
        <v>121162</v>
      </c>
      <c r="AA10" s="195">
        <v>121762</v>
      </c>
      <c r="AB10" s="195">
        <v>736162</v>
      </c>
      <c r="AC10" s="195">
        <v>121362</v>
      </c>
      <c r="AD10" s="195">
        <v>911111</v>
      </c>
      <c r="AE10" s="195">
        <v>951112</v>
      </c>
      <c r="AF10" s="195">
        <v>951112</v>
      </c>
      <c r="AG10" s="195">
        <v>9200</v>
      </c>
      <c r="AH10" s="195">
        <v>9200</v>
      </c>
      <c r="AI10" s="202">
        <v>45450</v>
      </c>
      <c r="AJ10" s="175"/>
      <c r="AK10" s="175" t="s">
        <v>314</v>
      </c>
      <c r="AL10" s="184" t="s">
        <v>309</v>
      </c>
      <c r="AM10" s="175" t="s">
        <v>313</v>
      </c>
      <c r="AN10" s="175" t="s">
        <v>308</v>
      </c>
      <c r="AO10" s="175"/>
      <c r="AP10" s="175"/>
      <c r="AQ10" s="175"/>
      <c r="AR10" s="175"/>
    </row>
    <row r="11" spans="1:44" ht="17.100000000000001" hidden="1" customHeight="1" x14ac:dyDescent="0.25">
      <c r="A11" s="196">
        <f t="shared" si="0"/>
        <v>7</v>
      </c>
      <c r="B11" s="179">
        <v>2024</v>
      </c>
      <c r="C11" s="170" t="s">
        <v>262</v>
      </c>
      <c r="D11" s="170" t="s">
        <v>388</v>
      </c>
      <c r="E11" s="170" t="s">
        <v>273</v>
      </c>
      <c r="F11" s="201" t="s">
        <v>389</v>
      </c>
      <c r="G11" s="170">
        <v>1</v>
      </c>
      <c r="H11" s="171">
        <v>17500000</v>
      </c>
      <c r="I11" s="170" t="s">
        <v>390</v>
      </c>
      <c r="J11" s="175" t="s">
        <v>274</v>
      </c>
      <c r="K11" s="205">
        <v>121112</v>
      </c>
      <c r="L11" s="199" t="s">
        <v>118</v>
      </c>
      <c r="M11" s="200">
        <v>9500</v>
      </c>
      <c r="N11" s="200">
        <v>9500</v>
      </c>
      <c r="O11" s="201" t="s">
        <v>206</v>
      </c>
      <c r="P11" s="175" t="s">
        <v>206</v>
      </c>
      <c r="Q11" s="201" t="s">
        <v>391</v>
      </c>
      <c r="R11" s="202">
        <v>45461</v>
      </c>
      <c r="S11" s="203" t="s">
        <v>392</v>
      </c>
      <c r="T11" s="203">
        <v>24</v>
      </c>
      <c r="U11" s="180"/>
      <c r="V11" s="204" t="s">
        <v>393</v>
      </c>
      <c r="W11" s="195" t="s">
        <v>275</v>
      </c>
      <c r="X11" s="195" t="s">
        <v>276</v>
      </c>
      <c r="Y11" s="195">
        <v>20</v>
      </c>
      <c r="Z11" s="195">
        <v>121112</v>
      </c>
      <c r="AA11" s="195">
        <v>121712</v>
      </c>
      <c r="AB11" s="195">
        <v>736112</v>
      </c>
      <c r="AC11" s="195">
        <v>121312</v>
      </c>
      <c r="AD11" s="195">
        <v>911111</v>
      </c>
      <c r="AE11" s="195">
        <v>951112</v>
      </c>
      <c r="AF11" s="195">
        <v>951112</v>
      </c>
      <c r="AG11" s="195">
        <v>9500</v>
      </c>
      <c r="AH11" s="195">
        <v>9500</v>
      </c>
      <c r="AI11" s="202">
        <v>45461</v>
      </c>
      <c r="AJ11" s="175"/>
      <c r="AK11" s="175" t="s">
        <v>392</v>
      </c>
      <c r="AL11" s="184" t="s">
        <v>388</v>
      </c>
      <c r="AM11" s="175" t="s">
        <v>391</v>
      </c>
      <c r="AN11" s="175" t="s">
        <v>262</v>
      </c>
      <c r="AO11" s="175"/>
      <c r="AP11" s="175"/>
      <c r="AQ11" s="175"/>
      <c r="AR11" s="175"/>
    </row>
    <row r="12" spans="1:44" ht="17.100000000000001" hidden="1" customHeight="1" x14ac:dyDescent="0.25">
      <c r="A12" s="196">
        <f t="shared" si="0"/>
        <v>8</v>
      </c>
      <c r="B12" s="179">
        <v>2024</v>
      </c>
      <c r="C12" s="170" t="s">
        <v>268</v>
      </c>
      <c r="D12" s="170" t="s">
        <v>394</v>
      </c>
      <c r="E12" s="170" t="s">
        <v>395</v>
      </c>
      <c r="F12" s="170" t="s">
        <v>396</v>
      </c>
      <c r="G12" s="170">
        <v>1</v>
      </c>
      <c r="H12" s="171">
        <v>38000000</v>
      </c>
      <c r="I12" s="170" t="s">
        <v>397</v>
      </c>
      <c r="J12" s="197" t="s">
        <v>263</v>
      </c>
      <c r="K12" s="198">
        <v>121151</v>
      </c>
      <c r="L12" s="199" t="s">
        <v>125</v>
      </c>
      <c r="M12" s="200">
        <v>2280</v>
      </c>
      <c r="N12" s="200">
        <v>2280</v>
      </c>
      <c r="O12" s="201" t="s">
        <v>136</v>
      </c>
      <c r="P12" s="175" t="s">
        <v>136</v>
      </c>
      <c r="Q12" s="201" t="s">
        <v>398</v>
      </c>
      <c r="R12" s="202">
        <v>45461</v>
      </c>
      <c r="S12" s="203" t="s">
        <v>399</v>
      </c>
      <c r="T12" s="203">
        <v>35</v>
      </c>
      <c r="U12" s="180"/>
      <c r="V12" s="204" t="s">
        <v>400</v>
      </c>
      <c r="W12" s="195" t="s">
        <v>264</v>
      </c>
      <c r="X12" s="195" t="s">
        <v>265</v>
      </c>
      <c r="Y12" s="195">
        <v>8</v>
      </c>
      <c r="Z12" s="195">
        <v>121151</v>
      </c>
      <c r="AA12" s="195">
        <v>121751</v>
      </c>
      <c r="AB12" s="195">
        <v>736151</v>
      </c>
      <c r="AC12" s="195">
        <v>121351</v>
      </c>
      <c r="AD12" s="195">
        <v>911111</v>
      </c>
      <c r="AE12" s="195">
        <v>951112</v>
      </c>
      <c r="AF12" s="195">
        <v>951112</v>
      </c>
      <c r="AG12" s="195">
        <v>2280</v>
      </c>
      <c r="AH12" s="195">
        <v>2280</v>
      </c>
      <c r="AI12" s="202">
        <v>45461</v>
      </c>
      <c r="AJ12" s="175"/>
      <c r="AK12" s="175" t="s">
        <v>399</v>
      </c>
      <c r="AL12" s="184" t="s">
        <v>394</v>
      </c>
      <c r="AM12" s="175" t="s">
        <v>398</v>
      </c>
      <c r="AN12" s="175" t="s">
        <v>268</v>
      </c>
      <c r="AO12" s="175"/>
      <c r="AP12" s="175"/>
      <c r="AQ12" s="175"/>
      <c r="AR12" s="175"/>
    </row>
    <row r="13" spans="1:44" ht="17.100000000000001" hidden="1" customHeight="1" x14ac:dyDescent="0.25">
      <c r="A13" s="196"/>
      <c r="B13" s="179"/>
      <c r="J13" s="197"/>
      <c r="K13" s="198"/>
      <c r="L13" s="199"/>
      <c r="M13" s="200"/>
      <c r="N13" s="200"/>
      <c r="O13" s="201"/>
      <c r="P13" s="175"/>
      <c r="Q13" s="201"/>
      <c r="R13" s="202"/>
      <c r="S13" s="203"/>
      <c r="T13" s="203"/>
      <c r="U13" s="180"/>
      <c r="V13" s="204"/>
      <c r="W13" s="195"/>
      <c r="X13" s="195"/>
      <c r="Y13" s="195"/>
      <c r="Z13" s="195"/>
      <c r="AA13" s="195"/>
      <c r="AB13" s="195"/>
      <c r="AC13" s="195"/>
      <c r="AD13" s="195"/>
      <c r="AE13" s="195"/>
      <c r="AF13" s="195"/>
      <c r="AG13" s="195"/>
      <c r="AH13" s="195"/>
      <c r="AI13" s="202"/>
      <c r="AJ13" s="175"/>
      <c r="AK13" s="175"/>
      <c r="AL13" s="184"/>
      <c r="AM13" s="175"/>
      <c r="AN13" s="175"/>
      <c r="AO13" s="175"/>
      <c r="AP13" s="175"/>
      <c r="AQ13" s="175"/>
      <c r="AR13" s="175"/>
    </row>
    <row r="14" spans="1:44" ht="17.100000000000001" customHeight="1" x14ac:dyDescent="0.25">
      <c r="A14" s="196"/>
      <c r="B14" s="179"/>
      <c r="J14" s="197"/>
      <c r="K14" s="198"/>
      <c r="L14" s="199"/>
      <c r="M14" s="200"/>
      <c r="N14" s="200"/>
      <c r="O14" s="201"/>
      <c r="P14" s="175"/>
      <c r="Q14" s="201"/>
      <c r="R14" s="202"/>
      <c r="S14" s="203"/>
      <c r="T14" s="203"/>
      <c r="U14" s="180"/>
      <c r="V14" s="204"/>
      <c r="W14" s="195"/>
      <c r="X14" s="195"/>
      <c r="Y14" s="195"/>
      <c r="Z14" s="195"/>
      <c r="AA14" s="195"/>
      <c r="AB14" s="195"/>
      <c r="AC14" s="195"/>
      <c r="AD14" s="195"/>
      <c r="AE14" s="195"/>
      <c r="AF14" s="195"/>
      <c r="AG14" s="195"/>
      <c r="AH14" s="195"/>
      <c r="AI14" s="202"/>
      <c r="AJ14" s="175"/>
      <c r="AK14" s="175"/>
      <c r="AL14" s="184"/>
      <c r="AM14" s="175"/>
      <c r="AN14" s="175"/>
      <c r="AO14" s="175"/>
      <c r="AP14" s="175"/>
      <c r="AQ14" s="175"/>
      <c r="AR14" s="175"/>
    </row>
    <row r="15" spans="1:44" ht="17.100000000000001" customHeight="1" x14ac:dyDescent="0.25">
      <c r="A15" s="196">
        <f>+A10+1</f>
        <v>7</v>
      </c>
      <c r="B15" s="179">
        <v>2024</v>
      </c>
      <c r="C15" s="170" t="s">
        <v>279</v>
      </c>
      <c r="D15" s="213" t="s">
        <v>280</v>
      </c>
      <c r="E15" s="170" t="s">
        <v>281</v>
      </c>
      <c r="F15" s="170" t="s">
        <v>316</v>
      </c>
      <c r="G15" s="170">
        <v>1</v>
      </c>
      <c r="H15" s="171">
        <v>11000000</v>
      </c>
      <c r="I15" s="170" t="s">
        <v>282</v>
      </c>
      <c r="J15" s="175" t="s">
        <v>278</v>
      </c>
      <c r="K15" s="205">
        <v>121152</v>
      </c>
      <c r="L15" s="199" t="s">
        <v>128</v>
      </c>
      <c r="M15" s="200">
        <v>3300</v>
      </c>
      <c r="N15" s="200">
        <v>3300</v>
      </c>
      <c r="O15" s="201" t="s">
        <v>270</v>
      </c>
      <c r="P15" s="175" t="s">
        <v>270</v>
      </c>
      <c r="Q15" s="201" t="s">
        <v>271</v>
      </c>
      <c r="R15" s="202">
        <v>45454</v>
      </c>
      <c r="S15" s="203" t="s">
        <v>317</v>
      </c>
      <c r="T15" s="203">
        <v>35</v>
      </c>
      <c r="U15" s="180"/>
      <c r="V15" s="204" t="s">
        <v>318</v>
      </c>
      <c r="W15" s="195" t="s">
        <v>272</v>
      </c>
      <c r="X15" s="195" t="s">
        <v>261</v>
      </c>
      <c r="Y15" s="195">
        <v>4</v>
      </c>
      <c r="Z15" s="195">
        <v>121152</v>
      </c>
      <c r="AA15" s="195">
        <v>121752</v>
      </c>
      <c r="AB15" s="195">
        <v>736152</v>
      </c>
      <c r="AC15" s="195">
        <v>121352</v>
      </c>
      <c r="AD15" s="195">
        <v>911111</v>
      </c>
      <c r="AE15" s="195">
        <v>951112</v>
      </c>
      <c r="AF15" s="195">
        <v>951112</v>
      </c>
      <c r="AG15" s="195">
        <v>3300</v>
      </c>
      <c r="AH15" s="195">
        <v>3300</v>
      </c>
      <c r="AI15" s="202">
        <v>45454</v>
      </c>
      <c r="AJ15" s="175"/>
      <c r="AK15" s="175" t="s">
        <v>317</v>
      </c>
      <c r="AL15" s="184" t="s">
        <v>280</v>
      </c>
      <c r="AM15" s="175" t="s">
        <v>271</v>
      </c>
      <c r="AN15" s="175" t="s">
        <v>279</v>
      </c>
      <c r="AO15" s="175"/>
      <c r="AP15" s="175"/>
      <c r="AQ15" s="175"/>
      <c r="AR15" s="175"/>
    </row>
    <row r="16" spans="1:44" ht="17.100000000000001" customHeight="1" x14ac:dyDescent="0.25">
      <c r="A16" s="196">
        <f t="shared" si="0"/>
        <v>8</v>
      </c>
      <c r="B16" s="179">
        <v>2024</v>
      </c>
      <c r="C16" s="170" t="s">
        <v>279</v>
      </c>
      <c r="D16" s="213" t="s">
        <v>280</v>
      </c>
      <c r="E16" s="170" t="s">
        <v>281</v>
      </c>
      <c r="F16" s="170" t="s">
        <v>319</v>
      </c>
      <c r="G16" s="170">
        <v>1</v>
      </c>
      <c r="H16" s="171">
        <v>11000000</v>
      </c>
      <c r="I16" s="170" t="s">
        <v>282</v>
      </c>
      <c r="J16" s="175" t="s">
        <v>278</v>
      </c>
      <c r="K16" s="205">
        <v>121152</v>
      </c>
      <c r="L16" s="199" t="s">
        <v>128</v>
      </c>
      <c r="M16" s="200">
        <v>3300</v>
      </c>
      <c r="N16" s="200">
        <v>3300</v>
      </c>
      <c r="O16" s="201" t="s">
        <v>270</v>
      </c>
      <c r="P16" s="175" t="s">
        <v>270</v>
      </c>
      <c r="Q16" s="201" t="s">
        <v>271</v>
      </c>
      <c r="R16" s="202">
        <v>45454</v>
      </c>
      <c r="S16" s="203" t="s">
        <v>320</v>
      </c>
      <c r="T16" s="203">
        <v>35</v>
      </c>
      <c r="U16" s="180"/>
      <c r="V16" s="204" t="s">
        <v>321</v>
      </c>
      <c r="W16" s="195" t="s">
        <v>272</v>
      </c>
      <c r="X16" s="195" t="s">
        <v>261</v>
      </c>
      <c r="Y16" s="195">
        <v>4</v>
      </c>
      <c r="Z16" s="195">
        <v>121152</v>
      </c>
      <c r="AA16" s="195">
        <v>121752</v>
      </c>
      <c r="AB16" s="195">
        <v>736152</v>
      </c>
      <c r="AC16" s="195">
        <v>121352</v>
      </c>
      <c r="AD16" s="195">
        <v>911111</v>
      </c>
      <c r="AE16" s="195">
        <v>951112</v>
      </c>
      <c r="AF16" s="195">
        <v>951112</v>
      </c>
      <c r="AG16" s="195">
        <v>3300</v>
      </c>
      <c r="AH16" s="195">
        <v>3300</v>
      </c>
      <c r="AI16" s="202">
        <v>45454</v>
      </c>
      <c r="AJ16" s="175"/>
      <c r="AK16" s="175" t="s">
        <v>320</v>
      </c>
      <c r="AL16" s="184" t="s">
        <v>280</v>
      </c>
      <c r="AM16" s="175" t="s">
        <v>271</v>
      </c>
      <c r="AN16" s="175" t="s">
        <v>279</v>
      </c>
      <c r="AO16" s="175"/>
      <c r="AP16" s="175"/>
      <c r="AQ16" s="175"/>
      <c r="AR16" s="175"/>
    </row>
    <row r="17" spans="1:44" ht="17.100000000000001" customHeight="1" x14ac:dyDescent="0.25">
      <c r="A17" s="196">
        <f t="shared" si="0"/>
        <v>9</v>
      </c>
      <c r="B17" s="179">
        <v>2024</v>
      </c>
      <c r="C17" s="170" t="s">
        <v>279</v>
      </c>
      <c r="D17" s="213" t="s">
        <v>280</v>
      </c>
      <c r="E17" s="170" t="s">
        <v>281</v>
      </c>
      <c r="F17" s="170" t="s">
        <v>322</v>
      </c>
      <c r="G17" s="170">
        <v>1</v>
      </c>
      <c r="H17" s="171">
        <v>11000000</v>
      </c>
      <c r="I17" s="170" t="s">
        <v>282</v>
      </c>
      <c r="J17" s="175" t="s">
        <v>278</v>
      </c>
      <c r="K17" s="205">
        <v>121152</v>
      </c>
      <c r="L17" s="199" t="s">
        <v>128</v>
      </c>
      <c r="M17" s="200">
        <v>3300</v>
      </c>
      <c r="N17" s="200">
        <v>3300</v>
      </c>
      <c r="O17" s="201" t="s">
        <v>270</v>
      </c>
      <c r="P17" s="175" t="s">
        <v>270</v>
      </c>
      <c r="Q17" s="201" t="s">
        <v>271</v>
      </c>
      <c r="R17" s="202">
        <v>45454</v>
      </c>
      <c r="S17" s="203" t="s">
        <v>323</v>
      </c>
      <c r="T17" s="203">
        <v>35</v>
      </c>
      <c r="U17" s="180"/>
      <c r="V17" s="204" t="s">
        <v>324</v>
      </c>
      <c r="W17" s="195" t="s">
        <v>272</v>
      </c>
      <c r="X17" s="195" t="s">
        <v>261</v>
      </c>
      <c r="Y17" s="195">
        <v>4</v>
      </c>
      <c r="Z17" s="195">
        <v>121152</v>
      </c>
      <c r="AA17" s="195">
        <v>121752</v>
      </c>
      <c r="AB17" s="195">
        <v>736152</v>
      </c>
      <c r="AC17" s="195">
        <v>121352</v>
      </c>
      <c r="AD17" s="195">
        <v>911111</v>
      </c>
      <c r="AE17" s="195">
        <v>951112</v>
      </c>
      <c r="AF17" s="195">
        <v>951112</v>
      </c>
      <c r="AG17" s="195">
        <v>3300</v>
      </c>
      <c r="AH17" s="195">
        <v>3300</v>
      </c>
      <c r="AI17" s="202">
        <v>45454</v>
      </c>
      <c r="AJ17" s="175"/>
      <c r="AK17" s="175" t="s">
        <v>323</v>
      </c>
      <c r="AL17" s="184" t="s">
        <v>280</v>
      </c>
      <c r="AM17" s="175" t="s">
        <v>271</v>
      </c>
      <c r="AN17" s="175" t="s">
        <v>279</v>
      </c>
      <c r="AO17" s="175"/>
      <c r="AP17" s="175"/>
      <c r="AQ17" s="175"/>
      <c r="AR17" s="175"/>
    </row>
    <row r="18" spans="1:44" ht="17.100000000000001" customHeight="1" x14ac:dyDescent="0.25">
      <c r="A18" s="196">
        <f t="shared" si="0"/>
        <v>10</v>
      </c>
      <c r="B18" s="179">
        <v>2024</v>
      </c>
      <c r="C18" s="170" t="s">
        <v>279</v>
      </c>
      <c r="D18" s="213" t="s">
        <v>280</v>
      </c>
      <c r="E18" s="170" t="s">
        <v>281</v>
      </c>
      <c r="F18" s="170" t="s">
        <v>325</v>
      </c>
      <c r="G18" s="170">
        <v>1</v>
      </c>
      <c r="H18" s="171">
        <v>11000000</v>
      </c>
      <c r="I18" s="170" t="s">
        <v>282</v>
      </c>
      <c r="J18" s="175" t="s">
        <v>278</v>
      </c>
      <c r="K18" s="205">
        <v>121152</v>
      </c>
      <c r="L18" s="199" t="s">
        <v>128</v>
      </c>
      <c r="M18" s="200">
        <v>3300</v>
      </c>
      <c r="N18" s="200">
        <v>3300</v>
      </c>
      <c r="O18" s="201" t="s">
        <v>270</v>
      </c>
      <c r="P18" s="175" t="s">
        <v>270</v>
      </c>
      <c r="Q18" s="201" t="s">
        <v>271</v>
      </c>
      <c r="R18" s="202">
        <v>45454</v>
      </c>
      <c r="S18" s="203" t="s">
        <v>326</v>
      </c>
      <c r="T18" s="203">
        <v>35</v>
      </c>
      <c r="U18" s="180"/>
      <c r="V18" s="204" t="s">
        <v>327</v>
      </c>
      <c r="W18" s="195" t="s">
        <v>272</v>
      </c>
      <c r="X18" s="195" t="s">
        <v>261</v>
      </c>
      <c r="Y18" s="195">
        <v>4</v>
      </c>
      <c r="Z18" s="195">
        <v>121152</v>
      </c>
      <c r="AA18" s="195">
        <v>121752</v>
      </c>
      <c r="AB18" s="195">
        <v>736152</v>
      </c>
      <c r="AC18" s="195">
        <v>121352</v>
      </c>
      <c r="AD18" s="195">
        <v>911111</v>
      </c>
      <c r="AE18" s="195">
        <v>951112</v>
      </c>
      <c r="AF18" s="195">
        <v>951112</v>
      </c>
      <c r="AG18" s="195">
        <v>3300</v>
      </c>
      <c r="AH18" s="195">
        <v>3300</v>
      </c>
      <c r="AI18" s="202">
        <v>45454</v>
      </c>
      <c r="AJ18" s="175"/>
      <c r="AK18" s="175" t="s">
        <v>326</v>
      </c>
      <c r="AL18" s="184" t="s">
        <v>280</v>
      </c>
      <c r="AM18" s="175" t="s">
        <v>271</v>
      </c>
      <c r="AN18" s="175" t="s">
        <v>279</v>
      </c>
      <c r="AO18" s="175"/>
      <c r="AP18" s="175"/>
      <c r="AQ18" s="175"/>
      <c r="AR18" s="175"/>
    </row>
    <row r="19" spans="1:44" ht="17.100000000000001" customHeight="1" x14ac:dyDescent="0.25">
      <c r="A19" s="196">
        <f t="shared" si="0"/>
        <v>11</v>
      </c>
      <c r="B19" s="179">
        <v>2024</v>
      </c>
      <c r="C19" s="170" t="s">
        <v>279</v>
      </c>
      <c r="D19" s="213" t="s">
        <v>280</v>
      </c>
      <c r="E19" s="170" t="s">
        <v>281</v>
      </c>
      <c r="F19" s="170" t="s">
        <v>328</v>
      </c>
      <c r="G19" s="170">
        <v>1</v>
      </c>
      <c r="H19" s="171">
        <v>11000000</v>
      </c>
      <c r="I19" s="170" t="s">
        <v>282</v>
      </c>
      <c r="J19" s="175" t="s">
        <v>278</v>
      </c>
      <c r="K19" s="205">
        <v>121152</v>
      </c>
      <c r="L19" s="199" t="s">
        <v>128</v>
      </c>
      <c r="M19" s="200">
        <v>3300</v>
      </c>
      <c r="N19" s="200">
        <v>3300</v>
      </c>
      <c r="O19" s="201" t="s">
        <v>270</v>
      </c>
      <c r="P19" s="175" t="s">
        <v>270</v>
      </c>
      <c r="Q19" s="201" t="s">
        <v>271</v>
      </c>
      <c r="R19" s="202">
        <v>45454</v>
      </c>
      <c r="S19" s="203" t="s">
        <v>329</v>
      </c>
      <c r="T19" s="203">
        <v>35</v>
      </c>
      <c r="U19" s="180"/>
      <c r="V19" s="204" t="s">
        <v>330</v>
      </c>
      <c r="W19" s="195" t="s">
        <v>272</v>
      </c>
      <c r="X19" s="195" t="s">
        <v>261</v>
      </c>
      <c r="Y19" s="195">
        <v>4</v>
      </c>
      <c r="Z19" s="195">
        <v>121152</v>
      </c>
      <c r="AA19" s="195">
        <v>121752</v>
      </c>
      <c r="AB19" s="195">
        <v>736152</v>
      </c>
      <c r="AC19" s="195">
        <v>121352</v>
      </c>
      <c r="AD19" s="195">
        <v>911111</v>
      </c>
      <c r="AE19" s="195">
        <v>951112</v>
      </c>
      <c r="AF19" s="195">
        <v>951112</v>
      </c>
      <c r="AG19" s="195">
        <v>3300</v>
      </c>
      <c r="AH19" s="195">
        <v>3300</v>
      </c>
      <c r="AI19" s="202">
        <v>45454</v>
      </c>
      <c r="AJ19" s="175"/>
      <c r="AK19" s="175" t="s">
        <v>329</v>
      </c>
      <c r="AL19" s="184" t="s">
        <v>280</v>
      </c>
      <c r="AM19" s="175" t="s">
        <v>271</v>
      </c>
      <c r="AN19" s="175" t="s">
        <v>279</v>
      </c>
      <c r="AO19" s="175"/>
      <c r="AP19" s="175"/>
      <c r="AQ19" s="175"/>
      <c r="AR19" s="175"/>
    </row>
    <row r="20" spans="1:44" ht="17.100000000000001" customHeight="1" x14ac:dyDescent="0.25">
      <c r="A20" s="196">
        <f t="shared" si="0"/>
        <v>12</v>
      </c>
      <c r="B20" s="179">
        <v>2024</v>
      </c>
      <c r="C20" s="170" t="s">
        <v>279</v>
      </c>
      <c r="D20" s="213" t="s">
        <v>280</v>
      </c>
      <c r="E20" s="170" t="s">
        <v>281</v>
      </c>
      <c r="F20" s="170" t="s">
        <v>331</v>
      </c>
      <c r="G20" s="170">
        <v>1</v>
      </c>
      <c r="H20" s="171">
        <v>11000000</v>
      </c>
      <c r="I20" s="170" t="s">
        <v>282</v>
      </c>
      <c r="J20" s="175" t="s">
        <v>278</v>
      </c>
      <c r="K20" s="205">
        <v>121152</v>
      </c>
      <c r="L20" s="199" t="s">
        <v>128</v>
      </c>
      <c r="M20" s="200">
        <v>3300</v>
      </c>
      <c r="N20" s="200">
        <v>3300</v>
      </c>
      <c r="O20" s="201" t="s">
        <v>270</v>
      </c>
      <c r="P20" s="175" t="s">
        <v>270</v>
      </c>
      <c r="Q20" s="201" t="s">
        <v>271</v>
      </c>
      <c r="R20" s="202">
        <v>45454</v>
      </c>
      <c r="S20" s="203" t="s">
        <v>332</v>
      </c>
      <c r="T20" s="203">
        <v>35</v>
      </c>
      <c r="U20" s="180"/>
      <c r="V20" s="204" t="s">
        <v>333</v>
      </c>
      <c r="W20" s="195" t="s">
        <v>272</v>
      </c>
      <c r="X20" s="195" t="s">
        <v>261</v>
      </c>
      <c r="Y20" s="195">
        <v>4</v>
      </c>
      <c r="Z20" s="195">
        <v>121152</v>
      </c>
      <c r="AA20" s="195">
        <v>121752</v>
      </c>
      <c r="AB20" s="195">
        <v>736152</v>
      </c>
      <c r="AC20" s="195">
        <v>121352</v>
      </c>
      <c r="AD20" s="195">
        <v>911111</v>
      </c>
      <c r="AE20" s="195">
        <v>951112</v>
      </c>
      <c r="AF20" s="195">
        <v>951112</v>
      </c>
      <c r="AG20" s="195">
        <v>3300</v>
      </c>
      <c r="AH20" s="195">
        <v>3300</v>
      </c>
      <c r="AI20" s="202">
        <v>45454</v>
      </c>
      <c r="AJ20" s="175"/>
      <c r="AK20" s="175" t="s">
        <v>332</v>
      </c>
      <c r="AL20" s="184" t="s">
        <v>280</v>
      </c>
      <c r="AM20" s="175" t="s">
        <v>271</v>
      </c>
      <c r="AN20" s="175" t="s">
        <v>279</v>
      </c>
      <c r="AO20" s="175"/>
      <c r="AP20" s="175"/>
      <c r="AQ20" s="175"/>
      <c r="AR20" s="175"/>
    </row>
    <row r="21" spans="1:44" ht="17.100000000000001" customHeight="1" x14ac:dyDescent="0.25">
      <c r="A21" s="196">
        <f t="shared" si="0"/>
        <v>13</v>
      </c>
      <c r="B21" s="179">
        <v>2024</v>
      </c>
      <c r="C21" s="170" t="s">
        <v>279</v>
      </c>
      <c r="D21" s="213" t="s">
        <v>280</v>
      </c>
      <c r="E21" s="170" t="s">
        <v>281</v>
      </c>
      <c r="F21" s="170" t="s">
        <v>334</v>
      </c>
      <c r="G21" s="170">
        <v>1</v>
      </c>
      <c r="H21" s="171">
        <v>11000000</v>
      </c>
      <c r="I21" s="170" t="s">
        <v>282</v>
      </c>
      <c r="J21" s="175" t="s">
        <v>278</v>
      </c>
      <c r="K21" s="205">
        <v>121152</v>
      </c>
      <c r="L21" s="199" t="s">
        <v>128</v>
      </c>
      <c r="M21" s="200">
        <v>3300</v>
      </c>
      <c r="N21" s="200">
        <v>3300</v>
      </c>
      <c r="O21" s="201" t="s">
        <v>270</v>
      </c>
      <c r="P21" s="175" t="s">
        <v>270</v>
      </c>
      <c r="Q21" s="201" t="s">
        <v>271</v>
      </c>
      <c r="R21" s="202">
        <v>45454</v>
      </c>
      <c r="S21" s="203" t="s">
        <v>335</v>
      </c>
      <c r="T21" s="203">
        <v>35</v>
      </c>
      <c r="U21" s="180"/>
      <c r="V21" s="204" t="s">
        <v>336</v>
      </c>
      <c r="W21" s="195" t="s">
        <v>272</v>
      </c>
      <c r="X21" s="195" t="s">
        <v>261</v>
      </c>
      <c r="Y21" s="195">
        <v>4</v>
      </c>
      <c r="Z21" s="195">
        <v>121152</v>
      </c>
      <c r="AA21" s="195">
        <v>121752</v>
      </c>
      <c r="AB21" s="195">
        <v>736152</v>
      </c>
      <c r="AC21" s="195">
        <v>121352</v>
      </c>
      <c r="AD21" s="195">
        <v>911111</v>
      </c>
      <c r="AE21" s="195">
        <v>951112</v>
      </c>
      <c r="AF21" s="195">
        <v>951112</v>
      </c>
      <c r="AG21" s="195">
        <v>3300</v>
      </c>
      <c r="AH21" s="195">
        <v>3300</v>
      </c>
      <c r="AI21" s="202">
        <v>45454</v>
      </c>
      <c r="AJ21" s="175"/>
      <c r="AK21" s="175" t="s">
        <v>335</v>
      </c>
      <c r="AL21" s="184" t="s">
        <v>280</v>
      </c>
      <c r="AM21" s="175" t="s">
        <v>271</v>
      </c>
      <c r="AN21" s="175" t="s">
        <v>279</v>
      </c>
      <c r="AO21" s="175"/>
      <c r="AP21" s="175"/>
      <c r="AQ21" s="175"/>
      <c r="AR21" s="175"/>
    </row>
    <row r="22" spans="1:44" ht="17.100000000000001" customHeight="1" x14ac:dyDescent="0.25">
      <c r="A22" s="196">
        <f t="shared" si="0"/>
        <v>14</v>
      </c>
      <c r="B22" s="179">
        <v>2024</v>
      </c>
      <c r="C22" s="170" t="s">
        <v>279</v>
      </c>
      <c r="D22" s="213" t="s">
        <v>280</v>
      </c>
      <c r="E22" s="170" t="s">
        <v>281</v>
      </c>
      <c r="F22" s="170" t="s">
        <v>337</v>
      </c>
      <c r="G22" s="170">
        <v>1</v>
      </c>
      <c r="H22" s="171">
        <v>11000000</v>
      </c>
      <c r="I22" s="170" t="s">
        <v>282</v>
      </c>
      <c r="J22" s="175" t="s">
        <v>278</v>
      </c>
      <c r="K22" s="205">
        <v>121152</v>
      </c>
      <c r="L22" s="199" t="s">
        <v>128</v>
      </c>
      <c r="M22" s="200">
        <v>3300</v>
      </c>
      <c r="N22" s="200">
        <v>3300</v>
      </c>
      <c r="O22" s="201" t="s">
        <v>270</v>
      </c>
      <c r="P22" s="175" t="s">
        <v>270</v>
      </c>
      <c r="Q22" s="201" t="s">
        <v>271</v>
      </c>
      <c r="R22" s="202">
        <v>45454</v>
      </c>
      <c r="S22" s="203" t="s">
        <v>338</v>
      </c>
      <c r="T22" s="203">
        <v>35</v>
      </c>
      <c r="U22" s="180"/>
      <c r="V22" s="204" t="s">
        <v>339</v>
      </c>
      <c r="W22" s="195" t="s">
        <v>272</v>
      </c>
      <c r="X22" s="195" t="s">
        <v>261</v>
      </c>
      <c r="Y22" s="195">
        <v>4</v>
      </c>
      <c r="Z22" s="195">
        <v>121152</v>
      </c>
      <c r="AA22" s="195">
        <v>121752</v>
      </c>
      <c r="AB22" s="195">
        <v>736152</v>
      </c>
      <c r="AC22" s="195">
        <v>121352</v>
      </c>
      <c r="AD22" s="195">
        <v>911111</v>
      </c>
      <c r="AE22" s="195">
        <v>951112</v>
      </c>
      <c r="AF22" s="195">
        <v>951112</v>
      </c>
      <c r="AG22" s="195">
        <v>3300</v>
      </c>
      <c r="AH22" s="195">
        <v>3300</v>
      </c>
      <c r="AI22" s="202">
        <v>45454</v>
      </c>
      <c r="AJ22" s="175"/>
      <c r="AK22" s="175" t="s">
        <v>338</v>
      </c>
      <c r="AL22" s="184" t="s">
        <v>280</v>
      </c>
      <c r="AM22" s="175" t="s">
        <v>271</v>
      </c>
      <c r="AN22" s="175" t="s">
        <v>279</v>
      </c>
      <c r="AO22" s="175"/>
      <c r="AP22" s="175"/>
      <c r="AQ22" s="175"/>
      <c r="AR22" s="175"/>
    </row>
    <row r="23" spans="1:44" ht="17.100000000000001" customHeight="1" x14ac:dyDescent="0.25">
      <c r="A23" s="196">
        <f t="shared" si="0"/>
        <v>15</v>
      </c>
      <c r="B23" s="179">
        <v>2024</v>
      </c>
      <c r="C23" s="170" t="s">
        <v>279</v>
      </c>
      <c r="D23" s="213" t="s">
        <v>280</v>
      </c>
      <c r="E23" s="170" t="s">
        <v>281</v>
      </c>
      <c r="F23" s="170" t="s">
        <v>340</v>
      </c>
      <c r="G23" s="170">
        <v>1</v>
      </c>
      <c r="H23" s="171">
        <v>11000000</v>
      </c>
      <c r="I23" s="170" t="s">
        <v>282</v>
      </c>
      <c r="J23" s="175" t="s">
        <v>278</v>
      </c>
      <c r="K23" s="205">
        <v>121152</v>
      </c>
      <c r="L23" s="199" t="s">
        <v>128</v>
      </c>
      <c r="M23" s="200">
        <v>3300</v>
      </c>
      <c r="N23" s="200">
        <v>3300</v>
      </c>
      <c r="O23" s="201" t="s">
        <v>270</v>
      </c>
      <c r="P23" s="175" t="s">
        <v>270</v>
      </c>
      <c r="Q23" s="201" t="s">
        <v>271</v>
      </c>
      <c r="R23" s="202">
        <v>45454</v>
      </c>
      <c r="S23" s="203" t="s">
        <v>341</v>
      </c>
      <c r="T23" s="203">
        <v>35</v>
      </c>
      <c r="U23" s="180"/>
      <c r="V23" s="204" t="s">
        <v>342</v>
      </c>
      <c r="W23" s="195" t="s">
        <v>272</v>
      </c>
      <c r="X23" s="195" t="s">
        <v>261</v>
      </c>
      <c r="Y23" s="195">
        <v>4</v>
      </c>
      <c r="Z23" s="195">
        <v>121152</v>
      </c>
      <c r="AA23" s="195">
        <v>121752</v>
      </c>
      <c r="AB23" s="195">
        <v>736152</v>
      </c>
      <c r="AC23" s="195">
        <v>121352</v>
      </c>
      <c r="AD23" s="195">
        <v>911111</v>
      </c>
      <c r="AE23" s="195">
        <v>951112</v>
      </c>
      <c r="AF23" s="195">
        <v>951112</v>
      </c>
      <c r="AG23" s="195">
        <v>3300</v>
      </c>
      <c r="AH23" s="195">
        <v>3300</v>
      </c>
      <c r="AI23" s="202">
        <v>45454</v>
      </c>
      <c r="AJ23" s="175"/>
      <c r="AK23" s="175" t="s">
        <v>341</v>
      </c>
      <c r="AL23" s="184" t="s">
        <v>280</v>
      </c>
      <c r="AM23" s="175" t="s">
        <v>271</v>
      </c>
      <c r="AN23" s="175" t="s">
        <v>279</v>
      </c>
      <c r="AO23" s="175"/>
      <c r="AP23" s="175"/>
      <c r="AQ23" s="175"/>
      <c r="AR23" s="175"/>
    </row>
    <row r="24" spans="1:44" ht="17.100000000000001" customHeight="1" x14ac:dyDescent="0.25">
      <c r="A24" s="196">
        <f t="shared" si="0"/>
        <v>16</v>
      </c>
      <c r="B24" s="179">
        <v>2024</v>
      </c>
      <c r="C24" s="170" t="s">
        <v>279</v>
      </c>
      <c r="D24" s="213" t="s">
        <v>280</v>
      </c>
      <c r="E24" s="170" t="s">
        <v>281</v>
      </c>
      <c r="F24" s="170" t="s">
        <v>343</v>
      </c>
      <c r="G24" s="170">
        <v>1</v>
      </c>
      <c r="H24" s="171">
        <v>11000000</v>
      </c>
      <c r="I24" s="170" t="s">
        <v>282</v>
      </c>
      <c r="J24" s="175" t="s">
        <v>278</v>
      </c>
      <c r="K24" s="205">
        <v>121152</v>
      </c>
      <c r="L24" s="199" t="s">
        <v>128</v>
      </c>
      <c r="M24" s="200">
        <v>3300</v>
      </c>
      <c r="N24" s="200">
        <v>3300</v>
      </c>
      <c r="O24" s="201" t="s">
        <v>270</v>
      </c>
      <c r="P24" s="175" t="s">
        <v>270</v>
      </c>
      <c r="Q24" s="201" t="s">
        <v>271</v>
      </c>
      <c r="R24" s="202">
        <v>45454</v>
      </c>
      <c r="S24" s="203" t="s">
        <v>344</v>
      </c>
      <c r="T24" s="203">
        <v>35</v>
      </c>
      <c r="U24" s="180"/>
      <c r="V24" s="204" t="s">
        <v>345</v>
      </c>
      <c r="W24" s="195" t="s">
        <v>272</v>
      </c>
      <c r="X24" s="195" t="s">
        <v>261</v>
      </c>
      <c r="Y24" s="195">
        <v>4</v>
      </c>
      <c r="Z24" s="195">
        <v>121152</v>
      </c>
      <c r="AA24" s="195">
        <v>121752</v>
      </c>
      <c r="AB24" s="195">
        <v>736152</v>
      </c>
      <c r="AC24" s="195">
        <v>121352</v>
      </c>
      <c r="AD24" s="195">
        <v>911111</v>
      </c>
      <c r="AE24" s="195">
        <v>951112</v>
      </c>
      <c r="AF24" s="195">
        <v>951112</v>
      </c>
      <c r="AG24" s="195">
        <v>3300</v>
      </c>
      <c r="AH24" s="195">
        <v>3300</v>
      </c>
      <c r="AI24" s="202">
        <v>45454</v>
      </c>
      <c r="AJ24" s="175"/>
      <c r="AK24" s="175" t="s">
        <v>344</v>
      </c>
      <c r="AL24" s="184" t="s">
        <v>280</v>
      </c>
      <c r="AM24" s="175" t="s">
        <v>271</v>
      </c>
      <c r="AN24" s="175" t="s">
        <v>279</v>
      </c>
      <c r="AO24" s="175"/>
      <c r="AP24" s="175"/>
      <c r="AQ24" s="175"/>
      <c r="AR24" s="175"/>
    </row>
    <row r="25" spans="1:44" ht="17.100000000000001" customHeight="1" x14ac:dyDescent="0.25">
      <c r="A25" s="196">
        <f t="shared" si="0"/>
        <v>17</v>
      </c>
      <c r="B25" s="179">
        <v>2024</v>
      </c>
      <c r="C25" s="170" t="s">
        <v>279</v>
      </c>
      <c r="D25" s="213" t="s">
        <v>280</v>
      </c>
      <c r="E25" s="170" t="s">
        <v>281</v>
      </c>
      <c r="F25" s="170" t="s">
        <v>346</v>
      </c>
      <c r="G25" s="170">
        <v>1</v>
      </c>
      <c r="H25" s="171">
        <v>11000000</v>
      </c>
      <c r="I25" s="170" t="s">
        <v>282</v>
      </c>
      <c r="J25" s="175" t="s">
        <v>278</v>
      </c>
      <c r="K25" s="205">
        <v>121152</v>
      </c>
      <c r="L25" s="199" t="s">
        <v>128</v>
      </c>
      <c r="M25" s="200">
        <v>3300</v>
      </c>
      <c r="N25" s="200">
        <v>3300</v>
      </c>
      <c r="O25" s="201" t="s">
        <v>270</v>
      </c>
      <c r="P25" s="175" t="s">
        <v>270</v>
      </c>
      <c r="Q25" s="201" t="s">
        <v>271</v>
      </c>
      <c r="R25" s="202">
        <v>45454</v>
      </c>
      <c r="S25" s="203" t="s">
        <v>347</v>
      </c>
      <c r="T25" s="203">
        <v>35</v>
      </c>
      <c r="U25" s="180"/>
      <c r="V25" s="204" t="s">
        <v>348</v>
      </c>
      <c r="W25" s="195" t="s">
        <v>272</v>
      </c>
      <c r="X25" s="195" t="s">
        <v>261</v>
      </c>
      <c r="Y25" s="195">
        <v>4</v>
      </c>
      <c r="Z25" s="195">
        <v>121152</v>
      </c>
      <c r="AA25" s="195">
        <v>121752</v>
      </c>
      <c r="AB25" s="195">
        <v>736152</v>
      </c>
      <c r="AC25" s="195">
        <v>121352</v>
      </c>
      <c r="AD25" s="195">
        <v>911111</v>
      </c>
      <c r="AE25" s="195">
        <v>951112</v>
      </c>
      <c r="AF25" s="195">
        <v>951112</v>
      </c>
      <c r="AG25" s="195">
        <v>3300</v>
      </c>
      <c r="AH25" s="195">
        <v>3300</v>
      </c>
      <c r="AI25" s="202">
        <v>45454</v>
      </c>
      <c r="AJ25" s="175"/>
      <c r="AK25" s="175" t="s">
        <v>347</v>
      </c>
      <c r="AL25" s="184" t="s">
        <v>280</v>
      </c>
      <c r="AM25" s="175" t="s">
        <v>271</v>
      </c>
      <c r="AN25" s="175" t="s">
        <v>279</v>
      </c>
      <c r="AO25" s="175"/>
      <c r="AP25" s="175"/>
      <c r="AQ25" s="175"/>
      <c r="AR25" s="175"/>
    </row>
    <row r="26" spans="1:44" ht="17.100000000000001" customHeight="1" x14ac:dyDescent="0.25">
      <c r="A26" s="196">
        <f t="shared" si="0"/>
        <v>18</v>
      </c>
      <c r="B26" s="179">
        <v>2024</v>
      </c>
      <c r="C26" s="170" t="s">
        <v>279</v>
      </c>
      <c r="D26" s="213" t="s">
        <v>280</v>
      </c>
      <c r="E26" s="170" t="s">
        <v>281</v>
      </c>
      <c r="F26" s="170" t="s">
        <v>349</v>
      </c>
      <c r="G26" s="170">
        <v>1</v>
      </c>
      <c r="H26" s="171">
        <v>11000000</v>
      </c>
      <c r="I26" s="170" t="s">
        <v>282</v>
      </c>
      <c r="J26" s="175" t="s">
        <v>278</v>
      </c>
      <c r="K26" s="205">
        <v>121152</v>
      </c>
      <c r="L26" s="199" t="s">
        <v>128</v>
      </c>
      <c r="M26" s="200">
        <v>3300</v>
      </c>
      <c r="N26" s="200">
        <v>3300</v>
      </c>
      <c r="O26" s="201" t="s">
        <v>270</v>
      </c>
      <c r="P26" s="175" t="s">
        <v>270</v>
      </c>
      <c r="Q26" s="201" t="s">
        <v>271</v>
      </c>
      <c r="R26" s="202">
        <v>45454</v>
      </c>
      <c r="S26" s="203" t="s">
        <v>350</v>
      </c>
      <c r="T26" s="203">
        <v>35</v>
      </c>
      <c r="U26" s="180"/>
      <c r="V26" s="204" t="s">
        <v>351</v>
      </c>
      <c r="W26" s="195" t="s">
        <v>272</v>
      </c>
      <c r="X26" s="195" t="s">
        <v>261</v>
      </c>
      <c r="Y26" s="195">
        <v>4</v>
      </c>
      <c r="Z26" s="195">
        <v>121152</v>
      </c>
      <c r="AA26" s="195">
        <v>121752</v>
      </c>
      <c r="AB26" s="195">
        <v>736152</v>
      </c>
      <c r="AC26" s="195">
        <v>121352</v>
      </c>
      <c r="AD26" s="195">
        <v>911111</v>
      </c>
      <c r="AE26" s="195">
        <v>951112</v>
      </c>
      <c r="AF26" s="195">
        <v>951112</v>
      </c>
      <c r="AG26" s="195">
        <v>3300</v>
      </c>
      <c r="AH26" s="195">
        <v>3300</v>
      </c>
      <c r="AI26" s="202">
        <v>45454</v>
      </c>
      <c r="AJ26" s="175"/>
      <c r="AK26" s="175" t="s">
        <v>350</v>
      </c>
      <c r="AL26" s="184" t="s">
        <v>280</v>
      </c>
      <c r="AM26" s="175" t="s">
        <v>271</v>
      </c>
      <c r="AN26" s="175" t="s">
        <v>279</v>
      </c>
      <c r="AO26" s="175"/>
      <c r="AP26" s="175"/>
      <c r="AQ26" s="175"/>
      <c r="AR26" s="175"/>
    </row>
    <row r="27" spans="1:44" ht="17.100000000000001" customHeight="1" x14ac:dyDescent="0.25">
      <c r="A27" s="196">
        <f t="shared" si="0"/>
        <v>19</v>
      </c>
      <c r="B27" s="179">
        <v>2024</v>
      </c>
      <c r="C27" s="170" t="s">
        <v>279</v>
      </c>
      <c r="D27" s="213" t="s">
        <v>280</v>
      </c>
      <c r="E27" s="170" t="s">
        <v>281</v>
      </c>
      <c r="F27" s="170" t="s">
        <v>352</v>
      </c>
      <c r="G27" s="170">
        <v>1</v>
      </c>
      <c r="H27" s="171">
        <v>11000000</v>
      </c>
      <c r="I27" s="170" t="s">
        <v>282</v>
      </c>
      <c r="J27" s="175" t="s">
        <v>278</v>
      </c>
      <c r="K27" s="205">
        <v>121152</v>
      </c>
      <c r="L27" s="199" t="s">
        <v>128</v>
      </c>
      <c r="M27" s="200">
        <v>3300</v>
      </c>
      <c r="N27" s="200">
        <v>3300</v>
      </c>
      <c r="O27" s="201" t="s">
        <v>270</v>
      </c>
      <c r="P27" s="175" t="s">
        <v>270</v>
      </c>
      <c r="Q27" s="201" t="s">
        <v>271</v>
      </c>
      <c r="R27" s="202">
        <v>45454</v>
      </c>
      <c r="S27" s="203" t="s">
        <v>353</v>
      </c>
      <c r="T27" s="203">
        <v>35</v>
      </c>
      <c r="U27" s="180"/>
      <c r="V27" s="204" t="s">
        <v>354</v>
      </c>
      <c r="W27" s="195" t="s">
        <v>272</v>
      </c>
      <c r="X27" s="195" t="s">
        <v>261</v>
      </c>
      <c r="Y27" s="195">
        <v>4</v>
      </c>
      <c r="Z27" s="195">
        <v>121152</v>
      </c>
      <c r="AA27" s="195">
        <v>121752</v>
      </c>
      <c r="AB27" s="195">
        <v>736152</v>
      </c>
      <c r="AC27" s="195">
        <v>121352</v>
      </c>
      <c r="AD27" s="195">
        <v>911111</v>
      </c>
      <c r="AE27" s="195">
        <v>951112</v>
      </c>
      <c r="AF27" s="195">
        <v>951112</v>
      </c>
      <c r="AG27" s="195">
        <v>3300</v>
      </c>
      <c r="AH27" s="195">
        <v>3300</v>
      </c>
      <c r="AI27" s="202">
        <v>45454</v>
      </c>
      <c r="AJ27" s="175"/>
      <c r="AK27" s="175" t="s">
        <v>353</v>
      </c>
      <c r="AL27" s="184" t="s">
        <v>280</v>
      </c>
      <c r="AM27" s="175" t="s">
        <v>271</v>
      </c>
      <c r="AN27" s="175" t="s">
        <v>279</v>
      </c>
      <c r="AO27" s="175"/>
      <c r="AP27" s="175"/>
      <c r="AQ27" s="175"/>
      <c r="AR27" s="175"/>
    </row>
    <row r="28" spans="1:44" ht="17.100000000000001" customHeight="1" x14ac:dyDescent="0.25">
      <c r="A28" s="196">
        <f t="shared" si="0"/>
        <v>20</v>
      </c>
      <c r="B28" s="179">
        <v>2024</v>
      </c>
      <c r="C28" s="170" t="s">
        <v>279</v>
      </c>
      <c r="D28" s="213" t="s">
        <v>280</v>
      </c>
      <c r="E28" s="170" t="s">
        <v>281</v>
      </c>
      <c r="F28" s="170" t="s">
        <v>355</v>
      </c>
      <c r="G28" s="170">
        <v>1</v>
      </c>
      <c r="H28" s="171">
        <v>11000000</v>
      </c>
      <c r="I28" s="170" t="s">
        <v>282</v>
      </c>
      <c r="J28" s="175" t="s">
        <v>278</v>
      </c>
      <c r="K28" s="205">
        <v>121152</v>
      </c>
      <c r="L28" s="199" t="s">
        <v>128</v>
      </c>
      <c r="M28" s="200">
        <v>3300</v>
      </c>
      <c r="N28" s="200">
        <v>3300</v>
      </c>
      <c r="O28" s="201" t="s">
        <v>270</v>
      </c>
      <c r="P28" s="175" t="s">
        <v>270</v>
      </c>
      <c r="Q28" s="201" t="s">
        <v>271</v>
      </c>
      <c r="R28" s="202">
        <v>45454</v>
      </c>
      <c r="S28" s="203" t="s">
        <v>356</v>
      </c>
      <c r="T28" s="203">
        <v>35</v>
      </c>
      <c r="U28" s="180"/>
      <c r="V28" s="204" t="s">
        <v>357</v>
      </c>
      <c r="W28" s="195" t="s">
        <v>272</v>
      </c>
      <c r="X28" s="195" t="s">
        <v>261</v>
      </c>
      <c r="Y28" s="195">
        <v>4</v>
      </c>
      <c r="Z28" s="195">
        <v>121152</v>
      </c>
      <c r="AA28" s="195">
        <v>121752</v>
      </c>
      <c r="AB28" s="195">
        <v>736152</v>
      </c>
      <c r="AC28" s="195">
        <v>121352</v>
      </c>
      <c r="AD28" s="195">
        <v>911111</v>
      </c>
      <c r="AE28" s="195">
        <v>951112</v>
      </c>
      <c r="AF28" s="195">
        <v>951112</v>
      </c>
      <c r="AG28" s="195">
        <v>3300</v>
      </c>
      <c r="AH28" s="195">
        <v>3300</v>
      </c>
      <c r="AI28" s="202">
        <v>45454</v>
      </c>
      <c r="AJ28" s="175"/>
      <c r="AK28" s="175" t="s">
        <v>356</v>
      </c>
      <c r="AL28" s="184" t="s">
        <v>280</v>
      </c>
      <c r="AM28" s="175" t="s">
        <v>271</v>
      </c>
      <c r="AN28" s="175" t="s">
        <v>279</v>
      </c>
      <c r="AO28" s="175"/>
      <c r="AP28" s="175"/>
      <c r="AQ28" s="175"/>
      <c r="AR28" s="175"/>
    </row>
    <row r="29" spans="1:44" ht="17.100000000000001" customHeight="1" x14ac:dyDescent="0.25">
      <c r="A29" s="196">
        <f t="shared" si="0"/>
        <v>21</v>
      </c>
      <c r="B29" s="179">
        <v>2024</v>
      </c>
      <c r="C29" s="170" t="s">
        <v>279</v>
      </c>
      <c r="D29" s="213" t="s">
        <v>280</v>
      </c>
      <c r="E29" s="170" t="s">
        <v>281</v>
      </c>
      <c r="F29" s="170" t="s">
        <v>358</v>
      </c>
      <c r="G29" s="170">
        <v>1</v>
      </c>
      <c r="H29" s="171">
        <v>11000000</v>
      </c>
      <c r="I29" s="170" t="s">
        <v>282</v>
      </c>
      <c r="J29" s="175" t="s">
        <v>278</v>
      </c>
      <c r="K29" s="205">
        <v>121152</v>
      </c>
      <c r="L29" s="199" t="s">
        <v>128</v>
      </c>
      <c r="M29" s="200">
        <v>3300</v>
      </c>
      <c r="N29" s="200">
        <v>3300</v>
      </c>
      <c r="O29" s="201" t="s">
        <v>270</v>
      </c>
      <c r="P29" s="175" t="s">
        <v>270</v>
      </c>
      <c r="Q29" s="201" t="s">
        <v>271</v>
      </c>
      <c r="R29" s="202">
        <v>45454</v>
      </c>
      <c r="S29" s="203" t="s">
        <v>359</v>
      </c>
      <c r="T29" s="203">
        <v>35</v>
      </c>
      <c r="U29" s="180"/>
      <c r="V29" s="204" t="s">
        <v>360</v>
      </c>
      <c r="W29" s="195" t="s">
        <v>272</v>
      </c>
      <c r="X29" s="195" t="s">
        <v>261</v>
      </c>
      <c r="Y29" s="195">
        <v>4</v>
      </c>
      <c r="Z29" s="195">
        <v>121152</v>
      </c>
      <c r="AA29" s="195">
        <v>121752</v>
      </c>
      <c r="AB29" s="195">
        <v>736152</v>
      </c>
      <c r="AC29" s="195">
        <v>121352</v>
      </c>
      <c r="AD29" s="195">
        <v>911111</v>
      </c>
      <c r="AE29" s="195">
        <v>951112</v>
      </c>
      <c r="AF29" s="195">
        <v>951112</v>
      </c>
      <c r="AG29" s="195">
        <v>3300</v>
      </c>
      <c r="AH29" s="195">
        <v>3300</v>
      </c>
      <c r="AI29" s="202">
        <v>45454</v>
      </c>
      <c r="AJ29" s="175"/>
      <c r="AK29" s="175" t="s">
        <v>359</v>
      </c>
      <c r="AL29" s="184" t="s">
        <v>280</v>
      </c>
      <c r="AM29" s="175" t="s">
        <v>271</v>
      </c>
      <c r="AN29" s="175" t="s">
        <v>279</v>
      </c>
      <c r="AO29" s="175"/>
      <c r="AP29" s="175"/>
      <c r="AQ29" s="175"/>
      <c r="AR29" s="175"/>
    </row>
    <row r="30" spans="1:44" ht="17.100000000000001" customHeight="1" x14ac:dyDescent="0.25">
      <c r="A30" s="196">
        <f t="shared" si="0"/>
        <v>22</v>
      </c>
      <c r="B30" s="179">
        <v>2024</v>
      </c>
      <c r="C30" s="170" t="s">
        <v>279</v>
      </c>
      <c r="D30" s="213" t="s">
        <v>280</v>
      </c>
      <c r="E30" s="170" t="s">
        <v>281</v>
      </c>
      <c r="F30" s="170" t="s">
        <v>361</v>
      </c>
      <c r="G30" s="170">
        <v>1</v>
      </c>
      <c r="H30" s="171">
        <v>11000000</v>
      </c>
      <c r="I30" s="170" t="s">
        <v>282</v>
      </c>
      <c r="J30" s="175" t="s">
        <v>278</v>
      </c>
      <c r="K30" s="205">
        <v>121152</v>
      </c>
      <c r="L30" s="199" t="s">
        <v>128</v>
      </c>
      <c r="M30" s="200">
        <v>3300</v>
      </c>
      <c r="N30" s="200">
        <v>3300</v>
      </c>
      <c r="O30" s="201" t="s">
        <v>270</v>
      </c>
      <c r="P30" s="175" t="s">
        <v>270</v>
      </c>
      <c r="Q30" s="201" t="s">
        <v>271</v>
      </c>
      <c r="R30" s="202">
        <v>45454</v>
      </c>
      <c r="S30" s="203" t="s">
        <v>362</v>
      </c>
      <c r="T30" s="203">
        <v>35</v>
      </c>
      <c r="U30" s="180"/>
      <c r="V30" s="204" t="s">
        <v>363</v>
      </c>
      <c r="W30" s="195" t="s">
        <v>272</v>
      </c>
      <c r="X30" s="195" t="s">
        <v>261</v>
      </c>
      <c r="Y30" s="195">
        <v>4</v>
      </c>
      <c r="Z30" s="195">
        <v>121152</v>
      </c>
      <c r="AA30" s="195">
        <v>121752</v>
      </c>
      <c r="AB30" s="195">
        <v>736152</v>
      </c>
      <c r="AC30" s="195">
        <v>121352</v>
      </c>
      <c r="AD30" s="195">
        <v>911111</v>
      </c>
      <c r="AE30" s="195">
        <v>951112</v>
      </c>
      <c r="AF30" s="195">
        <v>951112</v>
      </c>
      <c r="AG30" s="195">
        <v>3300</v>
      </c>
      <c r="AH30" s="195">
        <v>3300</v>
      </c>
      <c r="AI30" s="202">
        <v>45454</v>
      </c>
      <c r="AJ30" s="175"/>
      <c r="AK30" s="175" t="s">
        <v>362</v>
      </c>
      <c r="AL30" s="184" t="s">
        <v>280</v>
      </c>
      <c r="AM30" s="175" t="s">
        <v>271</v>
      </c>
      <c r="AN30" s="175" t="s">
        <v>279</v>
      </c>
      <c r="AO30" s="175"/>
      <c r="AP30" s="175"/>
      <c r="AQ30" s="175"/>
      <c r="AR30" s="175"/>
    </row>
    <row r="31" spans="1:44" ht="17.100000000000001" customHeight="1" x14ac:dyDescent="0.25">
      <c r="A31" s="196">
        <f t="shared" si="0"/>
        <v>23</v>
      </c>
      <c r="B31" s="179">
        <v>2024</v>
      </c>
      <c r="C31" s="170" t="s">
        <v>279</v>
      </c>
      <c r="D31" s="213" t="s">
        <v>280</v>
      </c>
      <c r="E31" s="170" t="s">
        <v>281</v>
      </c>
      <c r="F31" s="170" t="s">
        <v>364</v>
      </c>
      <c r="G31" s="170">
        <v>1</v>
      </c>
      <c r="H31" s="171">
        <v>11000000</v>
      </c>
      <c r="I31" s="170" t="s">
        <v>282</v>
      </c>
      <c r="J31" s="175" t="s">
        <v>278</v>
      </c>
      <c r="K31" s="205">
        <v>121152</v>
      </c>
      <c r="L31" s="199" t="s">
        <v>128</v>
      </c>
      <c r="M31" s="200">
        <v>3300</v>
      </c>
      <c r="N31" s="200">
        <v>3300</v>
      </c>
      <c r="O31" s="201" t="s">
        <v>270</v>
      </c>
      <c r="P31" s="175" t="s">
        <v>270</v>
      </c>
      <c r="Q31" s="201" t="s">
        <v>271</v>
      </c>
      <c r="R31" s="202">
        <v>45454</v>
      </c>
      <c r="S31" s="203" t="s">
        <v>365</v>
      </c>
      <c r="T31" s="203">
        <v>35</v>
      </c>
      <c r="U31" s="180"/>
      <c r="V31" s="204" t="s">
        <v>366</v>
      </c>
      <c r="W31" s="195" t="s">
        <v>272</v>
      </c>
      <c r="X31" s="195" t="s">
        <v>261</v>
      </c>
      <c r="Y31" s="195">
        <v>4</v>
      </c>
      <c r="Z31" s="195">
        <v>121152</v>
      </c>
      <c r="AA31" s="195">
        <v>121752</v>
      </c>
      <c r="AB31" s="195">
        <v>736152</v>
      </c>
      <c r="AC31" s="195">
        <v>121352</v>
      </c>
      <c r="AD31" s="195">
        <v>911111</v>
      </c>
      <c r="AE31" s="195">
        <v>951112</v>
      </c>
      <c r="AF31" s="195">
        <v>951112</v>
      </c>
      <c r="AG31" s="195">
        <v>3300</v>
      </c>
      <c r="AH31" s="195">
        <v>3300</v>
      </c>
      <c r="AI31" s="202">
        <v>45454</v>
      </c>
      <c r="AJ31" s="175"/>
      <c r="AK31" s="175" t="s">
        <v>365</v>
      </c>
      <c r="AL31" s="184" t="s">
        <v>280</v>
      </c>
      <c r="AM31" s="175" t="s">
        <v>271</v>
      </c>
      <c r="AN31" s="175" t="s">
        <v>279</v>
      </c>
      <c r="AO31" s="175"/>
      <c r="AP31" s="175"/>
      <c r="AQ31" s="175"/>
      <c r="AR31" s="175"/>
    </row>
    <row r="32" spans="1:44" ht="17.100000000000001" customHeight="1" x14ac:dyDescent="0.25">
      <c r="A32" s="196">
        <f t="shared" si="0"/>
        <v>24</v>
      </c>
      <c r="B32" s="179">
        <v>2024</v>
      </c>
      <c r="C32" s="170" t="s">
        <v>279</v>
      </c>
      <c r="D32" s="213" t="s">
        <v>280</v>
      </c>
      <c r="E32" s="170" t="s">
        <v>281</v>
      </c>
      <c r="F32" s="170" t="s">
        <v>367</v>
      </c>
      <c r="G32" s="170">
        <v>1</v>
      </c>
      <c r="H32" s="171">
        <v>11000000</v>
      </c>
      <c r="I32" s="170" t="s">
        <v>282</v>
      </c>
      <c r="J32" s="175" t="s">
        <v>278</v>
      </c>
      <c r="K32" s="205">
        <v>121152</v>
      </c>
      <c r="L32" s="199" t="s">
        <v>128</v>
      </c>
      <c r="M32" s="200">
        <v>3300</v>
      </c>
      <c r="N32" s="200">
        <v>3300</v>
      </c>
      <c r="O32" s="201" t="s">
        <v>270</v>
      </c>
      <c r="P32" s="175" t="s">
        <v>270</v>
      </c>
      <c r="Q32" s="201" t="s">
        <v>271</v>
      </c>
      <c r="R32" s="202">
        <v>45454</v>
      </c>
      <c r="S32" s="203" t="s">
        <v>368</v>
      </c>
      <c r="T32" s="203">
        <v>35</v>
      </c>
      <c r="U32" s="180"/>
      <c r="V32" s="204" t="s">
        <v>369</v>
      </c>
      <c r="W32" s="195" t="s">
        <v>272</v>
      </c>
      <c r="X32" s="195" t="s">
        <v>261</v>
      </c>
      <c r="Y32" s="195">
        <v>4</v>
      </c>
      <c r="Z32" s="195">
        <v>121152</v>
      </c>
      <c r="AA32" s="195">
        <v>121752</v>
      </c>
      <c r="AB32" s="195">
        <v>736152</v>
      </c>
      <c r="AC32" s="195">
        <v>121352</v>
      </c>
      <c r="AD32" s="195">
        <v>911111</v>
      </c>
      <c r="AE32" s="195">
        <v>951112</v>
      </c>
      <c r="AF32" s="195">
        <v>951112</v>
      </c>
      <c r="AG32" s="195">
        <v>3300</v>
      </c>
      <c r="AH32" s="195">
        <v>3300</v>
      </c>
      <c r="AI32" s="202">
        <v>45454</v>
      </c>
      <c r="AJ32" s="175"/>
      <c r="AK32" s="175" t="s">
        <v>368</v>
      </c>
      <c r="AL32" s="184" t="s">
        <v>280</v>
      </c>
      <c r="AM32" s="175" t="s">
        <v>271</v>
      </c>
      <c r="AN32" s="175" t="s">
        <v>279</v>
      </c>
      <c r="AO32" s="175"/>
      <c r="AP32" s="175"/>
      <c r="AQ32" s="175"/>
      <c r="AR32" s="175"/>
    </row>
    <row r="33" spans="1:44" ht="17.100000000000001" customHeight="1" x14ac:dyDescent="0.25">
      <c r="A33" s="196">
        <f t="shared" si="0"/>
        <v>25</v>
      </c>
      <c r="B33" s="179">
        <v>2024</v>
      </c>
      <c r="C33" s="170" t="s">
        <v>279</v>
      </c>
      <c r="D33" s="213" t="s">
        <v>280</v>
      </c>
      <c r="E33" s="170" t="s">
        <v>281</v>
      </c>
      <c r="F33" s="170" t="s">
        <v>370</v>
      </c>
      <c r="G33" s="170">
        <v>1</v>
      </c>
      <c r="H33" s="171">
        <v>11000000</v>
      </c>
      <c r="I33" s="170" t="s">
        <v>282</v>
      </c>
      <c r="J33" s="175" t="s">
        <v>278</v>
      </c>
      <c r="K33" s="205">
        <v>121152</v>
      </c>
      <c r="L33" s="199" t="s">
        <v>128</v>
      </c>
      <c r="M33" s="200">
        <v>3300</v>
      </c>
      <c r="N33" s="200">
        <v>3300</v>
      </c>
      <c r="O33" s="201" t="s">
        <v>270</v>
      </c>
      <c r="P33" s="175" t="s">
        <v>270</v>
      </c>
      <c r="Q33" s="201" t="s">
        <v>271</v>
      </c>
      <c r="R33" s="202">
        <v>45454</v>
      </c>
      <c r="S33" s="203" t="s">
        <v>371</v>
      </c>
      <c r="T33" s="203">
        <v>35</v>
      </c>
      <c r="U33" s="180"/>
      <c r="V33" s="204" t="s">
        <v>372</v>
      </c>
      <c r="W33" s="195" t="s">
        <v>272</v>
      </c>
      <c r="X33" s="195" t="s">
        <v>261</v>
      </c>
      <c r="Y33" s="195">
        <v>4</v>
      </c>
      <c r="Z33" s="195">
        <v>121152</v>
      </c>
      <c r="AA33" s="195">
        <v>121752</v>
      </c>
      <c r="AB33" s="195">
        <v>736152</v>
      </c>
      <c r="AC33" s="195">
        <v>121352</v>
      </c>
      <c r="AD33" s="195">
        <v>911111</v>
      </c>
      <c r="AE33" s="195">
        <v>951112</v>
      </c>
      <c r="AF33" s="195">
        <v>951112</v>
      </c>
      <c r="AG33" s="195">
        <v>3300</v>
      </c>
      <c r="AH33" s="195">
        <v>3300</v>
      </c>
      <c r="AI33" s="202">
        <v>45454</v>
      </c>
      <c r="AJ33" s="175"/>
      <c r="AK33" s="175" t="s">
        <v>371</v>
      </c>
      <c r="AL33" s="184" t="s">
        <v>280</v>
      </c>
      <c r="AM33" s="175" t="s">
        <v>271</v>
      </c>
      <c r="AN33" s="175" t="s">
        <v>279</v>
      </c>
      <c r="AO33" s="175"/>
      <c r="AP33" s="175"/>
      <c r="AQ33" s="175"/>
      <c r="AR33" s="175"/>
    </row>
    <row r="34" spans="1:44" ht="17.100000000000001" customHeight="1" x14ac:dyDescent="0.25">
      <c r="A34" s="196">
        <f t="shared" si="0"/>
        <v>26</v>
      </c>
      <c r="B34" s="179">
        <v>2024</v>
      </c>
      <c r="C34" s="170" t="s">
        <v>279</v>
      </c>
      <c r="D34" s="213" t="s">
        <v>280</v>
      </c>
      <c r="E34" s="170" t="s">
        <v>281</v>
      </c>
      <c r="F34" s="170" t="s">
        <v>373</v>
      </c>
      <c r="G34" s="170">
        <v>1</v>
      </c>
      <c r="H34" s="171">
        <v>11000000</v>
      </c>
      <c r="I34" s="170" t="s">
        <v>282</v>
      </c>
      <c r="J34" s="175" t="s">
        <v>278</v>
      </c>
      <c r="K34" s="205">
        <v>121152</v>
      </c>
      <c r="L34" s="199" t="s">
        <v>128</v>
      </c>
      <c r="M34" s="200">
        <v>3300</v>
      </c>
      <c r="N34" s="200">
        <v>3300</v>
      </c>
      <c r="O34" s="201" t="s">
        <v>270</v>
      </c>
      <c r="P34" s="175" t="s">
        <v>270</v>
      </c>
      <c r="Q34" s="201" t="s">
        <v>271</v>
      </c>
      <c r="R34" s="202">
        <v>45454</v>
      </c>
      <c r="S34" s="203" t="s">
        <v>374</v>
      </c>
      <c r="T34" s="203">
        <v>35</v>
      </c>
      <c r="U34" s="180"/>
      <c r="V34" s="204" t="s">
        <v>375</v>
      </c>
      <c r="W34" s="195" t="s">
        <v>272</v>
      </c>
      <c r="X34" s="195" t="s">
        <v>261</v>
      </c>
      <c r="Y34" s="195">
        <v>4</v>
      </c>
      <c r="Z34" s="195">
        <v>121152</v>
      </c>
      <c r="AA34" s="195">
        <v>121752</v>
      </c>
      <c r="AB34" s="195">
        <v>736152</v>
      </c>
      <c r="AC34" s="195">
        <v>121352</v>
      </c>
      <c r="AD34" s="195">
        <v>911111</v>
      </c>
      <c r="AE34" s="195">
        <v>951112</v>
      </c>
      <c r="AF34" s="195">
        <v>951112</v>
      </c>
      <c r="AG34" s="195">
        <v>3300</v>
      </c>
      <c r="AH34" s="195">
        <v>3300</v>
      </c>
      <c r="AI34" s="202">
        <v>45454</v>
      </c>
      <c r="AJ34" s="175"/>
      <c r="AK34" s="175" t="s">
        <v>374</v>
      </c>
      <c r="AL34" s="184" t="s">
        <v>280</v>
      </c>
      <c r="AM34" s="175" t="s">
        <v>271</v>
      </c>
      <c r="AN34" s="175" t="s">
        <v>279</v>
      </c>
      <c r="AO34" s="175"/>
      <c r="AP34" s="175"/>
      <c r="AQ34" s="175"/>
      <c r="AR34" s="175"/>
    </row>
    <row r="35" spans="1:44" ht="17.100000000000001" customHeight="1" x14ac:dyDescent="0.25">
      <c r="A35" s="196"/>
      <c r="B35" s="179"/>
      <c r="D35" s="213"/>
      <c r="J35" s="175"/>
      <c r="K35" s="205"/>
      <c r="L35" s="199"/>
      <c r="M35" s="200"/>
      <c r="N35" s="200"/>
      <c r="O35" s="201"/>
      <c r="P35" s="175"/>
      <c r="Q35" s="201"/>
      <c r="R35" s="202"/>
      <c r="S35" s="203"/>
      <c r="T35" s="203"/>
      <c r="U35" s="180"/>
      <c r="V35" s="204"/>
      <c r="W35" s="195"/>
      <c r="X35" s="195"/>
      <c r="Y35" s="195"/>
      <c r="Z35" s="195"/>
      <c r="AA35" s="195"/>
      <c r="AB35" s="195"/>
      <c r="AC35" s="195"/>
      <c r="AD35" s="195"/>
      <c r="AE35" s="195"/>
      <c r="AF35" s="195"/>
      <c r="AG35" s="195"/>
      <c r="AH35" s="195"/>
      <c r="AI35" s="202"/>
      <c r="AJ35" s="175"/>
      <c r="AK35" s="175"/>
      <c r="AL35" s="184"/>
      <c r="AM35" s="175"/>
      <c r="AN35" s="175"/>
      <c r="AO35" s="175"/>
      <c r="AP35" s="175"/>
      <c r="AQ35" s="175"/>
      <c r="AR35" s="175"/>
    </row>
    <row r="36" spans="1:44" ht="17.100000000000001" customHeight="1" x14ac:dyDescent="0.25">
      <c r="A36" s="196">
        <f>+A34+1</f>
        <v>27</v>
      </c>
      <c r="B36" s="179">
        <v>2024</v>
      </c>
      <c r="C36" s="170" t="s">
        <v>376</v>
      </c>
      <c r="D36" s="213" t="s">
        <v>377</v>
      </c>
      <c r="E36" s="170" t="s">
        <v>378</v>
      </c>
      <c r="F36" s="170" t="s">
        <v>379</v>
      </c>
      <c r="G36" s="170">
        <v>1</v>
      </c>
      <c r="H36" s="171">
        <v>262646052</v>
      </c>
      <c r="I36" s="170" t="s">
        <v>380</v>
      </c>
      <c r="J36" s="175" t="s">
        <v>381</v>
      </c>
      <c r="K36" s="205">
        <v>121131</v>
      </c>
      <c r="L36" s="199" t="s">
        <v>122</v>
      </c>
      <c r="M36" s="200">
        <v>9500</v>
      </c>
      <c r="N36" s="200">
        <v>9500</v>
      </c>
      <c r="O36" s="201" t="s">
        <v>206</v>
      </c>
      <c r="P36" s="175" t="s">
        <v>206</v>
      </c>
      <c r="Q36" s="201" t="s">
        <v>382</v>
      </c>
      <c r="R36" s="202">
        <v>45461</v>
      </c>
      <c r="S36" s="203" t="s">
        <v>383</v>
      </c>
      <c r="T36" s="203">
        <v>34</v>
      </c>
      <c r="U36" s="180"/>
      <c r="V36" s="204" t="s">
        <v>384</v>
      </c>
      <c r="W36" s="195" t="s">
        <v>385</v>
      </c>
      <c r="X36" s="195" t="s">
        <v>265</v>
      </c>
      <c r="Y36" s="195">
        <v>8</v>
      </c>
      <c r="Z36" s="195">
        <v>121131</v>
      </c>
      <c r="AA36" s="195">
        <v>121731</v>
      </c>
      <c r="AB36" s="195">
        <v>736131</v>
      </c>
      <c r="AC36" s="195">
        <v>121331</v>
      </c>
      <c r="AD36" s="195">
        <v>911111</v>
      </c>
      <c r="AE36" s="195">
        <v>951112</v>
      </c>
      <c r="AF36" s="195">
        <v>951112</v>
      </c>
      <c r="AG36" s="195">
        <v>9500</v>
      </c>
      <c r="AH36" s="195">
        <v>9500</v>
      </c>
      <c r="AI36" s="202">
        <v>45461</v>
      </c>
      <c r="AJ36" s="175"/>
      <c r="AK36" s="175" t="s">
        <v>383</v>
      </c>
      <c r="AL36" s="184" t="s">
        <v>377</v>
      </c>
      <c r="AM36" s="175" t="s">
        <v>382</v>
      </c>
      <c r="AN36" s="175" t="s">
        <v>376</v>
      </c>
      <c r="AO36" s="175"/>
      <c r="AP36" s="175"/>
      <c r="AQ36" s="175"/>
      <c r="AR36" s="175"/>
    </row>
    <row r="37" spans="1:44" ht="17.100000000000001" customHeight="1" x14ac:dyDescent="0.25">
      <c r="A37" s="196">
        <f t="shared" si="0"/>
        <v>28</v>
      </c>
      <c r="B37" s="179">
        <v>2024</v>
      </c>
      <c r="C37" s="170" t="s">
        <v>376</v>
      </c>
      <c r="D37" s="213" t="s">
        <v>377</v>
      </c>
      <c r="E37" s="170" t="s">
        <v>378</v>
      </c>
      <c r="F37" s="170" t="s">
        <v>379</v>
      </c>
      <c r="G37" s="170">
        <v>1</v>
      </c>
      <c r="H37" s="171">
        <v>262646052</v>
      </c>
      <c r="I37" s="170" t="s">
        <v>380</v>
      </c>
      <c r="J37" s="175" t="s">
        <v>381</v>
      </c>
      <c r="K37" s="205">
        <v>121131</v>
      </c>
      <c r="L37" s="199" t="s">
        <v>122</v>
      </c>
      <c r="M37" s="200">
        <v>9500</v>
      </c>
      <c r="N37" s="200">
        <v>9500</v>
      </c>
      <c r="O37" s="201" t="s">
        <v>206</v>
      </c>
      <c r="P37" s="175" t="s">
        <v>206</v>
      </c>
      <c r="Q37" s="201" t="s">
        <v>386</v>
      </c>
      <c r="R37" s="202">
        <v>45461</v>
      </c>
      <c r="S37" s="203" t="s">
        <v>387</v>
      </c>
      <c r="T37" s="203">
        <v>34</v>
      </c>
      <c r="U37" s="180"/>
      <c r="V37" s="204" t="s">
        <v>384</v>
      </c>
      <c r="W37" s="195" t="s">
        <v>385</v>
      </c>
      <c r="X37" s="195" t="s">
        <v>265</v>
      </c>
      <c r="Y37" s="195">
        <v>8</v>
      </c>
      <c r="Z37" s="195">
        <v>121131</v>
      </c>
      <c r="AA37" s="195">
        <v>121731</v>
      </c>
      <c r="AB37" s="195">
        <v>736131</v>
      </c>
      <c r="AC37" s="195">
        <v>121331</v>
      </c>
      <c r="AD37" s="195">
        <v>911111</v>
      </c>
      <c r="AE37" s="195">
        <v>951112</v>
      </c>
      <c r="AF37" s="195">
        <v>951112</v>
      </c>
      <c r="AG37" s="195">
        <v>9500</v>
      </c>
      <c r="AH37" s="195">
        <v>9500</v>
      </c>
      <c r="AI37" s="202">
        <v>45461</v>
      </c>
      <c r="AJ37" s="175"/>
      <c r="AK37" s="175" t="s">
        <v>387</v>
      </c>
      <c r="AL37" s="184" t="s">
        <v>377</v>
      </c>
      <c r="AM37" s="175" t="s">
        <v>386</v>
      </c>
      <c r="AN37" s="175" t="s">
        <v>376</v>
      </c>
      <c r="AO37" s="175"/>
      <c r="AP37" s="175"/>
      <c r="AQ37" s="175"/>
      <c r="AR37" s="17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Template</vt:lpstr>
      <vt:lpstr>Resume Depr 2025</vt:lpstr>
      <vt:lpstr>Resume CIP</vt:lpstr>
      <vt:lpstr>Sheet1</vt:lpstr>
      <vt:lpstr>CIP LI</vt:lpstr>
      <vt:lpstr>CIP M</vt:lpstr>
      <vt:lpstr>CIP F</vt:lpstr>
      <vt:lpstr>CIP O</vt:lpstr>
      <vt:lpstr>Receipt Jun</vt:lpstr>
      <vt:lpstr>Master Code</vt:lpstr>
      <vt:lpstr>CIP 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herry</dc:creator>
  <cp:lastModifiedBy>herry</cp:lastModifiedBy>
  <dcterms:created xsi:type="dcterms:W3CDTF">2023-06-27T07:35:24Z</dcterms:created>
  <dcterms:modified xsi:type="dcterms:W3CDTF">2024-06-24T06:42:40Z</dcterms:modified>
</cp:coreProperties>
</file>