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uoccl0-my.sharepoint.com/personal/an_zuniga_duocuc_cl/Documents/Escritorio/Documentación Fase 2/Documentación/Costos/"/>
    </mc:Choice>
  </mc:AlternateContent>
  <xr:revisionPtr revIDLastSave="0" documentId="14_{7FCD09BB-B4B5-4A40-B18F-93F69872BD07}" xr6:coauthVersionLast="47" xr6:coauthVersionMax="47" xr10:uidLastSave="{00000000-0000-0000-0000-000000000000}"/>
  <bookViews>
    <workbookView xWindow="43080" yWindow="-120" windowWidth="29040" windowHeight="15720" firstSheet="4" activeTab="5" xr2:uid="{00000000-000D-0000-FFFF-FFFF00000000}"/>
  </bookViews>
  <sheets>
    <sheet name="PASOS A SEGUIR " sheetId="1" r:id="rId1"/>
    <sheet name="BENEFICIO - VENTAS" sheetId="4" r:id="rId2"/>
    <sheet name="FLUJO DE CAJA " sheetId="2" r:id="rId3"/>
    <sheet name="PUNTO DE EQUILIBRIO" sheetId="3" state="hidden" r:id="rId4"/>
    <sheet name="DEPRECIACIÓN  INVERSIONES" sheetId="5" r:id="rId5"/>
    <sheet name="COSTOS OPERACIÓN 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4CzKkY4OCGHiCoSxK/zudNx9O9w=="/>
    </ext>
  </extLst>
</workbook>
</file>

<file path=xl/calcChain.xml><?xml version="1.0" encoding="utf-8"?>
<calcChain xmlns="http://schemas.openxmlformats.org/spreadsheetml/2006/main">
  <c r="E15" i="6" l="1"/>
  <c r="E16" i="6" s="1"/>
  <c r="F8" i="5"/>
  <c r="F9" i="5"/>
  <c r="F7" i="5"/>
  <c r="B5" i="2"/>
  <c r="H4" i="2"/>
  <c r="G4" i="2"/>
  <c r="F4" i="2"/>
  <c r="E4" i="2"/>
  <c r="D4" i="2"/>
  <c r="C4" i="2"/>
  <c r="C5" i="2" s="1"/>
  <c r="D5" i="2" l="1"/>
  <c r="E5" i="2" s="1"/>
  <c r="F5" i="2" s="1"/>
  <c r="G5" i="2" s="1"/>
  <c r="H5" i="2" s="1"/>
  <c r="F10" i="5" l="1"/>
  <c r="B25" i="2"/>
  <c r="D6" i="4"/>
  <c r="D7" i="4"/>
  <c r="D8" i="4"/>
  <c r="D9" i="4"/>
  <c r="D10" i="4"/>
  <c r="D5" i="4"/>
  <c r="D9" i="2"/>
  <c r="D10" i="2" s="1"/>
  <c r="E9" i="2"/>
  <c r="E10" i="2" s="1"/>
  <c r="F9" i="2"/>
  <c r="F10" i="2" s="1"/>
  <c r="G9" i="2"/>
  <c r="G10" i="2" s="1"/>
  <c r="H9" i="2"/>
  <c r="H10" i="2" s="1"/>
  <c r="C9" i="2"/>
  <c r="C10" i="2" l="1"/>
  <c r="C11" i="2" s="1"/>
  <c r="C25" i="2" s="1"/>
  <c r="D10" i="5" l="1"/>
  <c r="C10" i="5"/>
  <c r="E11" i="2" l="1"/>
  <c r="E25" i="2" s="1"/>
  <c r="E27" i="2" s="1"/>
  <c r="H11" i="2"/>
  <c r="H25" i="2" s="1"/>
  <c r="H27" i="2" s="1"/>
  <c r="D11" i="2"/>
  <c r="D25" i="2" s="1"/>
  <c r="G11" i="2"/>
  <c r="G25" i="2" s="1"/>
  <c r="G27" i="2" s="1"/>
  <c r="F11" i="2"/>
  <c r="F25" i="2" s="1"/>
  <c r="F27" i="2" s="1"/>
  <c r="B27" i="2"/>
  <c r="L4" i="2" l="1"/>
  <c r="L3" i="2"/>
  <c r="D27" i="2"/>
  <c r="C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0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ID#AAAAwhBn-v0
user    (2023-05-08 17:37:35)
Tasa de impuesto a las utlidades</t>
        </r>
      </text>
    </comment>
    <comment ref="B25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======
ID#AAAAwhBn-v4
user    (2023-05-08 17:37:35)
ESTE VALOR DEBE DE ESTAR EN NEGATIVO PARA CALCULAR EL VAR Y EL TIR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Em3EcvybOovkL8wA95UxvBU1e1Q=="/>
    </ext>
  </extLst>
</comments>
</file>

<file path=xl/sharedStrings.xml><?xml version="1.0" encoding="utf-8"?>
<sst xmlns="http://schemas.openxmlformats.org/spreadsheetml/2006/main" count="74" uniqueCount="66">
  <si>
    <t>https://www.youtube.com/watch?v=nziijeKYUKA&amp;ab_channel=WillyBendezu</t>
  </si>
  <si>
    <t>FLUJO DE CAJA</t>
  </si>
  <si>
    <t>INDICADORES</t>
  </si>
  <si>
    <t>BENEFICIOS / VENTAS</t>
  </si>
  <si>
    <t xml:space="preserve">ITEM </t>
  </si>
  <si>
    <t>AÑO 0 (INVERSION)</t>
  </si>
  <si>
    <t>AÑO 1</t>
  </si>
  <si>
    <t>AÑO 2</t>
  </si>
  <si>
    <t>AÑO 3</t>
  </si>
  <si>
    <t>AÑO 4</t>
  </si>
  <si>
    <t>AÑO 5</t>
  </si>
  <si>
    <t>AÑO 6</t>
  </si>
  <si>
    <t>VAN</t>
  </si>
  <si>
    <t>BENEFICIO ( ventas)</t>
  </si>
  <si>
    <t>TIR</t>
  </si>
  <si>
    <t>Cantidad Ventas</t>
  </si>
  <si>
    <t xml:space="preserve">Valor unidad / anual </t>
  </si>
  <si>
    <t xml:space="preserve">Valor total / Ingresos </t>
  </si>
  <si>
    <t>Payback</t>
  </si>
  <si>
    <t>Tasa de dcto.</t>
  </si>
  <si>
    <t xml:space="preserve">Costos operación </t>
  </si>
  <si>
    <t>Costos de operación en la comercializacion</t>
  </si>
  <si>
    <t xml:space="preserve">Depreciación </t>
  </si>
  <si>
    <t>Utilid. antes Impto.</t>
  </si>
  <si>
    <t>Resta del beneficio - costos - depreciacion</t>
  </si>
  <si>
    <t>12 % Impuesto</t>
  </si>
  <si>
    <t>utilidades antes impto * 24% impuesto</t>
  </si>
  <si>
    <t>Utilid. desp. Impto.</t>
  </si>
  <si>
    <t>Resta utilid antes impto - impuesto</t>
  </si>
  <si>
    <t>Depreciación</t>
  </si>
  <si>
    <t>Inversiones:</t>
  </si>
  <si>
    <t>Mouse</t>
  </si>
  <si>
    <t>Pantallas</t>
  </si>
  <si>
    <t>Notebook</t>
  </si>
  <si>
    <t>Costos fijos (periodo 0)</t>
  </si>
  <si>
    <t>Costos Fijos de la producción</t>
  </si>
  <si>
    <t>Sueldos</t>
  </si>
  <si>
    <t>Dominio</t>
  </si>
  <si>
    <t>Capacitación</t>
  </si>
  <si>
    <t>Servidores</t>
  </si>
  <si>
    <t>Flujo de Caja</t>
  </si>
  <si>
    <t xml:space="preserve">suma utilidad despues del impuesto + depreciacion </t>
  </si>
  <si>
    <t>PARA CALCULO MANUAL DE VAN</t>
  </si>
  <si>
    <t>INVERSIONES A REALIZAR EN PROYECTO</t>
  </si>
  <si>
    <t>Inversiones</t>
  </si>
  <si>
    <t>Item</t>
  </si>
  <si>
    <t>Cantidad</t>
  </si>
  <si>
    <t>Costo CLP$</t>
  </si>
  <si>
    <t>Costo Total CLP$</t>
  </si>
  <si>
    <t>Vida útil / acelelrada</t>
  </si>
  <si>
    <t>Monto anual a depreciar</t>
  </si>
  <si>
    <t>Costos Totales</t>
  </si>
  <si>
    <t>https://www.sii.cl/valores_y_fechas/tabla_vida_util_activo_inmovilizado.html</t>
  </si>
  <si>
    <t>COSTOS DE PRODUCTO</t>
  </si>
  <si>
    <t>Requerimientos</t>
  </si>
  <si>
    <t>Valor ($CLP)</t>
  </si>
  <si>
    <t>Valor por año ($CLP)</t>
  </si>
  <si>
    <t>Valor Base por año</t>
  </si>
  <si>
    <t>$0</t>
  </si>
  <si>
    <t>Publicidad (Google)</t>
  </si>
  <si>
    <t>Registro de marca</t>
  </si>
  <si>
    <t>Registro de dominio</t>
  </si>
  <si>
    <t>Inicialización SII</t>
  </si>
  <si>
    <t>---------------------</t>
  </si>
  <si>
    <t>Valor Dominio</t>
  </si>
  <si>
    <t>Valor Proyecto (Valor Base + 50%)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</si>
</sst>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;[Red]&quot;$&quot;\-#,##0"/>
    <numFmt numFmtId="165" formatCode="_ &quot;$&quot;* #,##0_ ;_ &quot;$&quot;* \-#,##0_ ;_ &quot;$&quot;* &quot;-&quot;_ ;_ @_ "/>
    <numFmt numFmtId="166" formatCode="&quot;$&quot;#,##0"/>
    <numFmt numFmtId="167" formatCode="[$$]#,##0"/>
    <numFmt numFmtId="168" formatCode="_-&quot;$&quot;\ * #,##0_-;\-&quot;$&quot;\ * #,##0_-;_-&quot;$&quot;\ * &quot;-&quot;??_-;_-@"/>
    <numFmt numFmtId="169" formatCode="0.000%"/>
    <numFmt numFmtId="170" formatCode="_ [$$-340A]* #,##0_ ;_ [$$-340A]* \-#,##0_ ;_ [$$-340A]* &quot;-&quot;_ ;_ @_ 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b/>
      <sz val="11"/>
      <color rgb="FF0070C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9"/>
      <color theme="1"/>
      <name val="Calibri"/>
      <family val="2"/>
    </font>
    <font>
      <b/>
      <sz val="10"/>
      <color rgb="FFFFFFFF"/>
      <name val="Calibri"/>
      <family val="2"/>
    </font>
    <font>
      <b/>
      <sz val="9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b/>
      <sz val="10"/>
      <color rgb="FF0070C0"/>
      <name val="Calibri"/>
      <family val="2"/>
    </font>
    <font>
      <b/>
      <sz val="9"/>
      <color theme="1"/>
      <name val="Calibri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FF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A1C2E6"/>
        <bgColor rgb="FFA1C2E6"/>
      </patternFill>
    </fill>
    <fill>
      <patternFill patternType="solid">
        <fgColor rgb="FFF4B083"/>
        <bgColor rgb="FFF4B083"/>
      </patternFill>
    </fill>
    <fill>
      <patternFill patternType="solid">
        <fgColor rgb="FFDEEAF6"/>
        <bgColor rgb="FFDEEAF6"/>
      </patternFill>
    </fill>
    <fill>
      <patternFill patternType="solid">
        <fgColor rgb="FF00B0F0"/>
        <bgColor rgb="FFFBE4D5"/>
      </patternFill>
    </fill>
    <fill>
      <patternFill patternType="solid">
        <fgColor rgb="FF002060"/>
        <bgColor indexed="64"/>
      </patternFill>
    </fill>
    <fill>
      <patternFill patternType="solid">
        <fgColor rgb="FF00FF00"/>
        <bgColor indexed="64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165" fontId="14" fillId="0" borderId="0" applyFont="0" applyFill="0" applyBorder="0" applyAlignment="0" applyProtection="0"/>
    <xf numFmtId="9" fontId="22" fillId="0" borderId="0" applyFont="0" applyFill="0" applyBorder="0" applyAlignment="0" applyProtection="0"/>
  </cellStyleXfs>
  <cellXfs count="122">
    <xf numFmtId="0" fontId="0" fillId="0" borderId="0" xfId="0"/>
    <xf numFmtId="0" fontId="5" fillId="0" borderId="0" xfId="0" applyFont="1"/>
    <xf numFmtId="0" fontId="6" fillId="3" borderId="7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8" fillId="5" borderId="9" xfId="0" applyFont="1" applyFill="1" applyBorder="1" applyAlignment="1">
      <alignment horizontal="center"/>
    </xf>
    <xf numFmtId="0" fontId="9" fillId="0" borderId="10" xfId="0" applyFont="1" applyBorder="1" applyAlignment="1">
      <alignment wrapText="1"/>
    </xf>
    <xf numFmtId="164" fontId="10" fillId="0" borderId="11" xfId="0" applyNumberFormat="1" applyFont="1" applyBorder="1" applyAlignment="1">
      <alignment horizontal="right" wrapText="1"/>
    </xf>
    <xf numFmtId="0" fontId="7" fillId="0" borderId="12" xfId="0" applyFont="1" applyBorder="1"/>
    <xf numFmtId="0" fontId="8" fillId="6" borderId="9" xfId="0" applyFont="1" applyFill="1" applyBorder="1"/>
    <xf numFmtId="166" fontId="5" fillId="6" borderId="9" xfId="0" applyNumberFormat="1" applyFont="1" applyFill="1" applyBorder="1"/>
    <xf numFmtId="0" fontId="7" fillId="6" borderId="12" xfId="0" applyFont="1" applyFill="1" applyBorder="1"/>
    <xf numFmtId="0" fontId="8" fillId="7" borderId="9" xfId="0" applyFont="1" applyFill="1" applyBorder="1"/>
    <xf numFmtId="166" fontId="5" fillId="0" borderId="9" xfId="0" applyNumberFormat="1" applyFont="1" applyBorder="1"/>
    <xf numFmtId="1" fontId="9" fillId="0" borderId="0" xfId="0" applyNumberFormat="1" applyFont="1"/>
    <xf numFmtId="0" fontId="7" fillId="8" borderId="12" xfId="0" applyFont="1" applyFill="1" applyBorder="1"/>
    <xf numFmtId="167" fontId="7" fillId="8" borderId="12" xfId="0" applyNumberFormat="1" applyFont="1" applyFill="1" applyBorder="1"/>
    <xf numFmtId="166" fontId="7" fillId="8" borderId="12" xfId="0" applyNumberFormat="1" applyFont="1" applyFill="1" applyBorder="1"/>
    <xf numFmtId="166" fontId="8" fillId="4" borderId="9" xfId="0" applyNumberFormat="1" applyFont="1" applyFill="1" applyBorder="1"/>
    <xf numFmtId="166" fontId="5" fillId="4" borderId="9" xfId="0" applyNumberFormat="1" applyFont="1" applyFill="1" applyBorder="1"/>
    <xf numFmtId="0" fontId="11" fillId="4" borderId="13" xfId="0" applyFont="1" applyFill="1" applyBorder="1"/>
    <xf numFmtId="0" fontId="9" fillId="0" borderId="0" xfId="0" applyFont="1"/>
    <xf numFmtId="166" fontId="8" fillId="9" borderId="9" xfId="0" applyNumberFormat="1" applyFont="1" applyFill="1" applyBorder="1"/>
    <xf numFmtId="166" fontId="5" fillId="9" borderId="9" xfId="0" applyNumberFormat="1" applyFont="1" applyFill="1" applyBorder="1"/>
    <xf numFmtId="167" fontId="5" fillId="9" borderId="9" xfId="0" applyNumberFormat="1" applyFont="1" applyFill="1" applyBorder="1"/>
    <xf numFmtId="0" fontId="11" fillId="0" borderId="0" xfId="0" applyFont="1"/>
    <xf numFmtId="166" fontId="8" fillId="7" borderId="9" xfId="0" applyNumberFormat="1" applyFont="1" applyFill="1" applyBorder="1" applyAlignment="1">
      <alignment wrapText="1"/>
    </xf>
    <xf numFmtId="166" fontId="5" fillId="7" borderId="9" xfId="0" applyNumberFormat="1" applyFont="1" applyFill="1" applyBorder="1" applyAlignment="1">
      <alignment wrapText="1"/>
    </xf>
    <xf numFmtId="166" fontId="8" fillId="7" borderId="9" xfId="0" applyNumberFormat="1" applyFont="1" applyFill="1" applyBorder="1" applyAlignment="1">
      <alignment horizontal="right" wrapText="1"/>
    </xf>
    <xf numFmtId="0" fontId="11" fillId="7" borderId="17" xfId="0" applyFont="1" applyFill="1" applyBorder="1"/>
    <xf numFmtId="166" fontId="12" fillId="10" borderId="9" xfId="0" applyNumberFormat="1" applyFont="1" applyFill="1" applyBorder="1" applyAlignment="1">
      <alignment wrapText="1"/>
    </xf>
    <xf numFmtId="166" fontId="5" fillId="10" borderId="9" xfId="0" applyNumberFormat="1" applyFont="1" applyFill="1" applyBorder="1" applyAlignment="1">
      <alignment wrapText="1"/>
    </xf>
    <xf numFmtId="166" fontId="12" fillId="10" borderId="9" xfId="0" applyNumberFormat="1" applyFont="1" applyFill="1" applyBorder="1" applyAlignment="1">
      <alignment horizontal="right" wrapText="1"/>
    </xf>
    <xf numFmtId="0" fontId="13" fillId="10" borderId="17" xfId="0" applyFont="1" applyFill="1" applyBorder="1"/>
    <xf numFmtId="166" fontId="8" fillId="9" borderId="9" xfId="0" applyNumberFormat="1" applyFont="1" applyFill="1" applyBorder="1" applyAlignment="1">
      <alignment wrapText="1"/>
    </xf>
    <xf numFmtId="166" fontId="5" fillId="9" borderId="9" xfId="0" applyNumberFormat="1" applyFont="1" applyFill="1" applyBorder="1" applyAlignment="1">
      <alignment wrapText="1"/>
    </xf>
    <xf numFmtId="166" fontId="5" fillId="9" borderId="9" xfId="0" applyNumberFormat="1" applyFont="1" applyFill="1" applyBorder="1" applyAlignment="1">
      <alignment horizontal="right" wrapText="1"/>
    </xf>
    <xf numFmtId="166" fontId="8" fillId="2" borderId="9" xfId="0" applyNumberFormat="1" applyFont="1" applyFill="1" applyBorder="1" applyAlignment="1">
      <alignment wrapText="1"/>
    </xf>
    <xf numFmtId="0" fontId="14" fillId="2" borderId="0" xfId="0" applyFont="1" applyFill="1"/>
    <xf numFmtId="166" fontId="5" fillId="11" borderId="9" xfId="0" applyNumberFormat="1" applyFont="1" applyFill="1" applyBorder="1" applyAlignment="1">
      <alignment wrapText="1"/>
    </xf>
    <xf numFmtId="166" fontId="5" fillId="2" borderId="9" xfId="0" applyNumberFormat="1" applyFont="1" applyFill="1" applyBorder="1" applyAlignment="1">
      <alignment wrapText="1"/>
    </xf>
    <xf numFmtId="167" fontId="5" fillId="2" borderId="9" xfId="0" applyNumberFormat="1" applyFont="1" applyFill="1" applyBorder="1" applyAlignment="1">
      <alignment horizontal="center" vertical="center" wrapText="1"/>
    </xf>
    <xf numFmtId="3" fontId="9" fillId="0" borderId="0" xfId="0" applyNumberFormat="1" applyFont="1"/>
    <xf numFmtId="166" fontId="8" fillId="4" borderId="9" xfId="0" applyNumberFormat="1" applyFont="1" applyFill="1" applyBorder="1" applyAlignment="1">
      <alignment wrapText="1"/>
    </xf>
    <xf numFmtId="166" fontId="5" fillId="4" borderId="9" xfId="0" applyNumberFormat="1" applyFont="1" applyFill="1" applyBorder="1" applyAlignment="1">
      <alignment horizontal="center" wrapText="1"/>
    </xf>
    <xf numFmtId="0" fontId="11" fillId="4" borderId="17" xfId="0" applyFont="1" applyFill="1" applyBorder="1"/>
    <xf numFmtId="166" fontId="5" fillId="4" borderId="9" xfId="0" applyNumberFormat="1" applyFont="1" applyFill="1" applyBorder="1" applyAlignment="1">
      <alignment wrapText="1"/>
    </xf>
    <xf numFmtId="166" fontId="5" fillId="12" borderId="9" xfId="0" applyNumberFormat="1" applyFont="1" applyFill="1" applyBorder="1" applyAlignment="1">
      <alignment horizontal="center" wrapText="1"/>
    </xf>
    <xf numFmtId="166" fontId="5" fillId="12" borderId="9" xfId="0" applyNumberFormat="1" applyFont="1" applyFill="1" applyBorder="1" applyAlignment="1">
      <alignment wrapText="1"/>
    </xf>
    <xf numFmtId="166" fontId="8" fillId="11" borderId="18" xfId="0" applyNumberFormat="1" applyFont="1" applyFill="1" applyBorder="1" applyAlignment="1">
      <alignment wrapText="1"/>
    </xf>
    <xf numFmtId="166" fontId="15" fillId="11" borderId="18" xfId="0" applyNumberFormat="1" applyFont="1" applyFill="1" applyBorder="1" applyAlignment="1">
      <alignment horizontal="right" wrapText="1"/>
    </xf>
    <xf numFmtId="166" fontId="5" fillId="11" borderId="18" xfId="0" applyNumberFormat="1" applyFont="1" applyFill="1" applyBorder="1" applyAlignment="1">
      <alignment wrapText="1"/>
    </xf>
    <xf numFmtId="166" fontId="8" fillId="11" borderId="9" xfId="0" applyNumberFormat="1" applyFont="1" applyFill="1" applyBorder="1" applyAlignment="1">
      <alignment wrapText="1"/>
    </xf>
    <xf numFmtId="166" fontId="8" fillId="13" borderId="9" xfId="0" applyNumberFormat="1" applyFont="1" applyFill="1" applyBorder="1" applyAlignment="1">
      <alignment wrapText="1"/>
    </xf>
    <xf numFmtId="166" fontId="16" fillId="13" borderId="9" xfId="0" applyNumberFormat="1" applyFont="1" applyFill="1" applyBorder="1" applyAlignment="1">
      <alignment horizontal="right" wrapText="1"/>
    </xf>
    <xf numFmtId="166" fontId="17" fillId="13" borderId="9" xfId="0" applyNumberFormat="1" applyFont="1" applyFill="1" applyBorder="1" applyAlignment="1">
      <alignment horizontal="right" wrapText="1"/>
    </xf>
    <xf numFmtId="0" fontId="18" fillId="13" borderId="17" xfId="0" applyFont="1" applyFill="1" applyBorder="1"/>
    <xf numFmtId="166" fontId="5" fillId="11" borderId="17" xfId="0" applyNumberFormat="1" applyFont="1" applyFill="1" applyBorder="1" applyAlignment="1">
      <alignment wrapText="1"/>
    </xf>
    <xf numFmtId="166" fontId="5" fillId="3" borderId="9" xfId="0" applyNumberFormat="1" applyFont="1" applyFill="1" applyBorder="1" applyAlignment="1">
      <alignment wrapText="1"/>
    </xf>
    <xf numFmtId="166" fontId="15" fillId="3" borderId="9" xfId="0" applyNumberFormat="1" applyFont="1" applyFill="1" applyBorder="1" applyAlignment="1">
      <alignment horizontal="center" wrapText="1"/>
    </xf>
    <xf numFmtId="166" fontId="5" fillId="3" borderId="9" xfId="0" applyNumberFormat="1" applyFont="1" applyFill="1" applyBorder="1" applyAlignment="1">
      <alignment horizontal="center" wrapText="1"/>
    </xf>
    <xf numFmtId="167" fontId="14" fillId="0" borderId="0" xfId="0" applyNumberFormat="1" applyFont="1"/>
    <xf numFmtId="0" fontId="20" fillId="14" borderId="9" xfId="0" applyFont="1" applyFill="1" applyBorder="1" applyAlignment="1">
      <alignment horizontal="center"/>
    </xf>
    <xf numFmtId="0" fontId="20" fillId="4" borderId="9" xfId="0" applyFont="1" applyFill="1" applyBorder="1"/>
    <xf numFmtId="0" fontId="9" fillId="4" borderId="9" xfId="0" applyFont="1" applyFill="1" applyBorder="1" applyAlignment="1">
      <alignment horizontal="center"/>
    </xf>
    <xf numFmtId="0" fontId="20" fillId="4" borderId="9" xfId="0" applyFont="1" applyFill="1" applyBorder="1" applyAlignment="1">
      <alignment wrapText="1"/>
    </xf>
    <xf numFmtId="0" fontId="20" fillId="11" borderId="9" xfId="0" applyFont="1" applyFill="1" applyBorder="1"/>
    <xf numFmtId="167" fontId="20" fillId="11" borderId="9" xfId="0" applyNumberFormat="1" applyFont="1" applyFill="1" applyBorder="1"/>
    <xf numFmtId="0" fontId="9" fillId="0" borderId="9" xfId="0" applyFont="1" applyBorder="1" applyAlignment="1">
      <alignment horizontal="center"/>
    </xf>
    <xf numFmtId="0" fontId="20" fillId="14" borderId="9" xfId="0" applyFont="1" applyFill="1" applyBorder="1"/>
    <xf numFmtId="3" fontId="20" fillId="14" borderId="9" xfId="0" applyNumberFormat="1" applyFont="1" applyFill="1" applyBorder="1"/>
    <xf numFmtId="168" fontId="19" fillId="14" borderId="9" xfId="0" applyNumberFormat="1" applyFont="1" applyFill="1" applyBorder="1"/>
    <xf numFmtId="0" fontId="9" fillId="0" borderId="9" xfId="0" applyFont="1" applyBorder="1"/>
    <xf numFmtId="165" fontId="0" fillId="0" borderId="0" xfId="1" applyFont="1" applyAlignment="1"/>
    <xf numFmtId="0" fontId="3" fillId="0" borderId="15" xfId="0" applyFont="1" applyBorder="1"/>
    <xf numFmtId="166" fontId="8" fillId="0" borderId="14" xfId="0" applyNumberFormat="1" applyFont="1" applyBorder="1"/>
    <xf numFmtId="165" fontId="9" fillId="0" borderId="0" xfId="1" applyFont="1"/>
    <xf numFmtId="169" fontId="9" fillId="0" borderId="11" xfId="0" applyNumberFormat="1" applyFont="1" applyBorder="1" applyAlignment="1">
      <alignment horizontal="right" wrapText="1"/>
    </xf>
    <xf numFmtId="9" fontId="0" fillId="0" borderId="0" xfId="0" applyNumberFormat="1"/>
    <xf numFmtId="9" fontId="9" fillId="0" borderId="0" xfId="2" applyFont="1"/>
    <xf numFmtId="9" fontId="9" fillId="0" borderId="11" xfId="2" applyFont="1" applyBorder="1" applyAlignment="1">
      <alignment horizontal="right" wrapText="1"/>
    </xf>
    <xf numFmtId="0" fontId="1" fillId="0" borderId="24" xfId="0" applyFont="1" applyBorder="1" applyAlignment="1">
      <alignment wrapText="1"/>
    </xf>
    <xf numFmtId="0" fontId="1" fillId="0" borderId="34" xfId="0" applyFont="1" applyBorder="1" applyAlignment="1">
      <alignment wrapText="1"/>
    </xf>
    <xf numFmtId="0" fontId="1" fillId="0" borderId="35" xfId="0" applyFont="1" applyBorder="1" applyAlignment="1">
      <alignment wrapText="1"/>
    </xf>
    <xf numFmtId="0" fontId="1" fillId="0" borderId="32" xfId="0" applyFont="1" applyBorder="1" applyAlignment="1">
      <alignment wrapText="1"/>
    </xf>
    <xf numFmtId="0" fontId="1" fillId="0" borderId="36" xfId="0" applyFont="1" applyBorder="1" applyAlignment="1">
      <alignment wrapText="1"/>
    </xf>
    <xf numFmtId="0" fontId="21" fillId="17" borderId="33" xfId="0" applyFont="1" applyFill="1" applyBorder="1" applyAlignment="1">
      <alignment horizontal="center" wrapText="1"/>
    </xf>
    <xf numFmtId="0" fontId="21" fillId="17" borderId="33" xfId="0" applyFont="1" applyFill="1" applyBorder="1" applyAlignment="1">
      <alignment wrapText="1"/>
    </xf>
    <xf numFmtId="170" fontId="1" fillId="0" borderId="33" xfId="0" applyNumberFormat="1" applyFont="1" applyBorder="1" applyAlignment="1">
      <alignment horizontal="right" wrapText="1"/>
    </xf>
    <xf numFmtId="170" fontId="1" fillId="0" borderId="33" xfId="0" applyNumberFormat="1" applyFont="1" applyBorder="1" applyAlignment="1">
      <alignment wrapText="1"/>
    </xf>
    <xf numFmtId="170" fontId="1" fillId="17" borderId="6" xfId="0" applyNumberFormat="1" applyFont="1" applyFill="1" applyBorder="1" applyAlignment="1">
      <alignment horizontal="right" wrapText="1"/>
    </xf>
    <xf numFmtId="170" fontId="1" fillId="0" borderId="26" xfId="0" applyNumberFormat="1" applyFont="1" applyBorder="1" applyAlignment="1">
      <alignment wrapText="1"/>
    </xf>
    <xf numFmtId="170" fontId="21" fillId="17" borderId="33" xfId="0" applyNumberFormat="1" applyFont="1" applyFill="1" applyBorder="1" applyAlignment="1">
      <alignment horizontal="right" wrapText="1"/>
    </xf>
    <xf numFmtId="170" fontId="1" fillId="0" borderId="24" xfId="0" applyNumberFormat="1" applyFont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7" fillId="4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166" fontId="8" fillId="0" borderId="14" xfId="0" applyNumberFormat="1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4" fillId="15" borderId="31" xfId="0" applyFont="1" applyFill="1" applyBorder="1" applyAlignment="1">
      <alignment horizontal="center"/>
    </xf>
    <xf numFmtId="0" fontId="4" fillId="15" borderId="24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 vertical="center"/>
    </xf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19" fillId="14" borderId="25" xfId="0" applyFont="1" applyFill="1" applyBorder="1" applyAlignment="1">
      <alignment horizontal="center"/>
    </xf>
    <xf numFmtId="0" fontId="3" fillId="0" borderId="26" xfId="0" applyFont="1" applyBorder="1"/>
    <xf numFmtId="0" fontId="3" fillId="0" borderId="27" xfId="0" applyFont="1" applyBorder="1"/>
    <xf numFmtId="0" fontId="20" fillId="14" borderId="14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21" fillId="17" borderId="4" xfId="0" applyFont="1" applyFill="1" applyBorder="1" applyAlignment="1">
      <alignment wrapText="1"/>
    </xf>
    <xf numFmtId="0" fontId="21" fillId="17" borderId="6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3" fillId="16" borderId="28" xfId="0" applyFont="1" applyFill="1" applyBorder="1" applyAlignment="1">
      <alignment horizontal="center" wrapText="1"/>
    </xf>
    <xf numFmtId="0" fontId="23" fillId="16" borderId="29" xfId="0" applyFont="1" applyFill="1" applyBorder="1" applyAlignment="1">
      <alignment horizontal="center" wrapText="1"/>
    </xf>
    <xf numFmtId="0" fontId="23" fillId="16" borderId="30" xfId="0" applyFont="1" applyFill="1" applyBorder="1" applyAlignment="1">
      <alignment horizontal="center" wrapText="1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762000</xdr:colOff>
      <xdr:row>3</xdr:row>
      <xdr:rowOff>9525</xdr:rowOff>
    </xdr:from>
    <xdr:ext cx="4810125" cy="38195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514350</xdr:colOff>
      <xdr:row>1</xdr:row>
      <xdr:rowOff>19050</xdr:rowOff>
    </xdr:from>
    <xdr:ext cx="3267075" cy="7429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000"/>
  <sheetViews>
    <sheetView workbookViewId="0">
      <selection activeCell="D27" sqref="D27"/>
    </sheetView>
  </sheetViews>
  <sheetFormatPr baseColWidth="10" defaultColWidth="14.3984375" defaultRowHeight="15" customHeight="1" x14ac:dyDescent="0.45"/>
  <cols>
    <col min="1" max="1" width="11.3984375" customWidth="1"/>
    <col min="2" max="3" width="10.73046875" customWidth="1"/>
    <col min="4" max="4" width="36" customWidth="1"/>
    <col min="5" max="5" width="27" customWidth="1"/>
    <col min="6" max="26" width="10.73046875" customWidth="1"/>
  </cols>
  <sheetData>
    <row r="2" spans="2:5" ht="14.25" x14ac:dyDescent="0.45">
      <c r="B2" s="93" t="s">
        <v>0</v>
      </c>
      <c r="C2" s="94"/>
      <c r="D2" s="94"/>
      <c r="E2" s="95"/>
    </row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mergeCells count="1">
    <mergeCell ref="B2:E2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B2:D1000"/>
  <sheetViews>
    <sheetView workbookViewId="0">
      <selection activeCell="F24" sqref="F24"/>
    </sheetView>
  </sheetViews>
  <sheetFormatPr baseColWidth="10" defaultColWidth="14.3984375" defaultRowHeight="15" customHeight="1" x14ac:dyDescent="0.45"/>
  <cols>
    <col min="1" max="1" width="10.73046875" customWidth="1"/>
    <col min="2" max="2" width="20.1328125" customWidth="1"/>
    <col min="3" max="3" width="19.265625" customWidth="1"/>
    <col min="4" max="4" width="20" customWidth="1"/>
    <col min="5" max="22" width="10.73046875" customWidth="1"/>
  </cols>
  <sheetData>
    <row r="2" spans="2:4" ht="14.25" x14ac:dyDescent="0.45">
      <c r="B2" s="96" t="s">
        <v>3</v>
      </c>
      <c r="C2" s="97"/>
      <c r="D2" s="98"/>
    </row>
    <row r="3" spans="2:4" ht="14.25" x14ac:dyDescent="0.45">
      <c r="B3" s="7"/>
      <c r="C3" s="7"/>
      <c r="D3" s="7"/>
    </row>
    <row r="4" spans="2:4" ht="14.25" x14ac:dyDescent="0.45">
      <c r="B4" s="10" t="s">
        <v>15</v>
      </c>
      <c r="C4" s="10" t="s">
        <v>16</v>
      </c>
      <c r="D4" s="10" t="s">
        <v>17</v>
      </c>
    </row>
    <row r="5" spans="2:4" ht="14.25" x14ac:dyDescent="0.45">
      <c r="B5" s="14">
        <v>10</v>
      </c>
      <c r="C5" s="15">
        <v>250000</v>
      </c>
      <c r="D5" s="16">
        <f>B5*C5</f>
        <v>2500000</v>
      </c>
    </row>
    <row r="6" spans="2:4" ht="14.25" x14ac:dyDescent="0.45">
      <c r="B6" s="14">
        <v>18</v>
      </c>
      <c r="C6" s="15">
        <v>250000</v>
      </c>
      <c r="D6" s="16">
        <f t="shared" ref="D6:D10" si="0">B6*C6</f>
        <v>4500000</v>
      </c>
    </row>
    <row r="7" spans="2:4" ht="14.25" x14ac:dyDescent="0.45">
      <c r="B7" s="14">
        <v>25</v>
      </c>
      <c r="C7" s="15">
        <v>250000</v>
      </c>
      <c r="D7" s="16">
        <f t="shared" si="0"/>
        <v>6250000</v>
      </c>
    </row>
    <row r="8" spans="2:4" ht="14.25" x14ac:dyDescent="0.45">
      <c r="B8" s="14">
        <v>30</v>
      </c>
      <c r="C8" s="15">
        <v>250000</v>
      </c>
      <c r="D8" s="16">
        <f t="shared" si="0"/>
        <v>7500000</v>
      </c>
    </row>
    <row r="9" spans="2:4" ht="14.25" x14ac:dyDescent="0.45">
      <c r="B9" s="14">
        <v>30</v>
      </c>
      <c r="C9" s="15">
        <v>250000</v>
      </c>
      <c r="D9" s="16">
        <f t="shared" si="0"/>
        <v>7500000</v>
      </c>
    </row>
    <row r="10" spans="2:4" ht="14.25" x14ac:dyDescent="0.45">
      <c r="B10" s="14">
        <v>40</v>
      </c>
      <c r="C10" s="15">
        <v>250000</v>
      </c>
      <c r="D10" s="16">
        <f t="shared" si="0"/>
        <v>10000000</v>
      </c>
    </row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mergeCells count="1">
    <mergeCell ref="B2:D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zoomScale="85" zoomScaleNormal="85" workbookViewId="0">
      <selection activeCell="L6" sqref="L6"/>
    </sheetView>
  </sheetViews>
  <sheetFormatPr baseColWidth="10" defaultColWidth="14.3984375" defaultRowHeight="15" customHeight="1" x14ac:dyDescent="0.45"/>
  <cols>
    <col min="1" max="1" width="22.86328125" customWidth="1"/>
    <col min="2" max="2" width="16.3984375" customWidth="1"/>
    <col min="3" max="3" width="12.3984375" customWidth="1"/>
    <col min="4" max="4" width="13.86328125" customWidth="1"/>
    <col min="5" max="5" width="12.3984375" customWidth="1"/>
    <col min="6" max="7" width="10.73046875" customWidth="1"/>
    <col min="8" max="8" width="10.86328125" bestFit="1" customWidth="1"/>
    <col min="9" max="9" width="38" customWidth="1"/>
    <col min="10" max="10" width="10.73046875" customWidth="1"/>
    <col min="11" max="11" width="19.265625" bestFit="1" customWidth="1"/>
    <col min="12" max="12" width="18.3984375" customWidth="1"/>
    <col min="13" max="13" width="10.73046875" customWidth="1"/>
    <col min="14" max="14" width="15.3984375" customWidth="1"/>
    <col min="15" max="15" width="19.3984375" customWidth="1"/>
    <col min="16" max="17" width="20" customWidth="1"/>
    <col min="18" max="26" width="10.73046875" customWidth="1"/>
  </cols>
  <sheetData>
    <row r="1" spans="1:17" ht="18.399999999999999" thickBot="1" x14ac:dyDescent="0.6">
      <c r="A1" s="102" t="s">
        <v>1</v>
      </c>
      <c r="B1" s="103"/>
      <c r="C1" s="103"/>
      <c r="D1" s="103"/>
      <c r="E1" s="103"/>
      <c r="F1" s="103"/>
      <c r="G1" s="103"/>
      <c r="H1" s="103"/>
    </row>
    <row r="2" spans="1:17" thickTop="1" thickBot="1" x14ac:dyDescent="0.5">
      <c r="A2" s="1"/>
      <c r="B2" s="1"/>
      <c r="C2" s="1"/>
      <c r="D2" s="1"/>
      <c r="E2" s="1"/>
      <c r="F2" s="1"/>
      <c r="G2" s="1"/>
      <c r="K2" s="2" t="s">
        <v>2</v>
      </c>
      <c r="L2" s="3"/>
      <c r="O2" s="96" t="s">
        <v>3</v>
      </c>
      <c r="P2" s="97"/>
      <c r="Q2" s="98"/>
    </row>
    <row r="3" spans="1:17" thickTop="1" thickBot="1" x14ac:dyDescent="0.5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K3" s="5" t="s">
        <v>12</v>
      </c>
      <c r="L3" s="6">
        <f>NPV(L5,B25:H25)</f>
        <v>2154102.3488604701</v>
      </c>
      <c r="O3" s="7"/>
      <c r="P3" s="7"/>
      <c r="Q3" s="7"/>
    </row>
    <row r="4" spans="1:17" ht="14.65" thickBot="1" x14ac:dyDescent="0.5">
      <c r="A4" s="8" t="s">
        <v>13</v>
      </c>
      <c r="B4" s="9">
        <v>19800000</v>
      </c>
      <c r="C4" s="9">
        <f>Q5</f>
        <v>2500000</v>
      </c>
      <c r="D4" s="9">
        <f>Q6</f>
        <v>4500000</v>
      </c>
      <c r="E4" s="9">
        <f>Q7</f>
        <v>6250000</v>
      </c>
      <c r="F4" s="9">
        <f>Q8</f>
        <v>7500000</v>
      </c>
      <c r="G4" s="9">
        <f>Q9</f>
        <v>7500000</v>
      </c>
      <c r="H4" s="9">
        <f>Q10</f>
        <v>10000000</v>
      </c>
      <c r="K4" s="5" t="s">
        <v>14</v>
      </c>
      <c r="L4" s="76">
        <f>IRR(B25:H25)</f>
        <v>0.11057370671393496</v>
      </c>
      <c r="M4" s="77"/>
      <c r="O4" s="10" t="s">
        <v>15</v>
      </c>
      <c r="P4" s="10" t="s">
        <v>16</v>
      </c>
      <c r="Q4" s="10" t="s">
        <v>17</v>
      </c>
    </row>
    <row r="5" spans="1:17" ht="14.65" thickBot="1" x14ac:dyDescent="0.5">
      <c r="A5" s="11" t="s">
        <v>18</v>
      </c>
      <c r="B5" s="12">
        <f>-B4</f>
        <v>-19800000</v>
      </c>
      <c r="C5" s="12">
        <f>C4-B4</f>
        <v>-17300000</v>
      </c>
      <c r="D5" s="12">
        <f>D4+C5</f>
        <v>-12800000</v>
      </c>
      <c r="E5" s="12">
        <f>E4+D5</f>
        <v>-6550000</v>
      </c>
      <c r="F5" s="12">
        <f>F4+E5</f>
        <v>950000</v>
      </c>
      <c r="G5" s="12">
        <f>G4+F5</f>
        <v>8450000</v>
      </c>
      <c r="H5" s="12">
        <f>H4+G5</f>
        <v>18450000</v>
      </c>
      <c r="K5" s="5" t="s">
        <v>19</v>
      </c>
      <c r="L5" s="79">
        <v>0.08</v>
      </c>
      <c r="N5" s="13"/>
      <c r="O5" s="14">
        <v>10</v>
      </c>
      <c r="P5" s="15">
        <v>250000</v>
      </c>
      <c r="Q5" s="16">
        <v>2500000</v>
      </c>
    </row>
    <row r="6" spans="1:17" ht="14.65" thickBot="1" x14ac:dyDescent="0.5">
      <c r="A6" s="17" t="s">
        <v>20</v>
      </c>
      <c r="B6" s="18"/>
      <c r="C6" s="18">
        <v>647700</v>
      </c>
      <c r="D6" s="18">
        <v>647700</v>
      </c>
      <c r="E6" s="18">
        <v>647700</v>
      </c>
      <c r="F6" s="18">
        <v>647700</v>
      </c>
      <c r="G6" s="18">
        <v>647700</v>
      </c>
      <c r="H6" s="18">
        <v>647700</v>
      </c>
      <c r="I6" s="19" t="s">
        <v>21</v>
      </c>
      <c r="J6" s="20"/>
      <c r="K6" s="20"/>
      <c r="O6" s="14">
        <v>18</v>
      </c>
      <c r="P6" s="15">
        <v>250000</v>
      </c>
      <c r="Q6" s="16">
        <v>4500000</v>
      </c>
    </row>
    <row r="7" spans="1:17" ht="14.65" thickBot="1" x14ac:dyDescent="0.5">
      <c r="A7" s="21" t="s">
        <v>22</v>
      </c>
      <c r="B7" s="22"/>
      <c r="C7" s="23">
        <v>206667</v>
      </c>
      <c r="D7" s="23">
        <v>206667</v>
      </c>
      <c r="E7" s="23">
        <v>206667</v>
      </c>
      <c r="F7" s="23">
        <v>206667</v>
      </c>
      <c r="G7" s="23">
        <v>206667</v>
      </c>
      <c r="H7" s="23">
        <v>206667</v>
      </c>
      <c r="I7" s="24"/>
      <c r="J7" s="20"/>
      <c r="K7" s="20"/>
      <c r="O7" s="14">
        <v>25</v>
      </c>
      <c r="P7" s="15">
        <v>250000</v>
      </c>
      <c r="Q7" s="16">
        <v>6250000</v>
      </c>
    </row>
    <row r="8" spans="1:17" ht="14.65" thickBot="1" x14ac:dyDescent="0.5">
      <c r="A8" s="99"/>
      <c r="B8" s="100"/>
      <c r="C8" s="100"/>
      <c r="D8" s="100"/>
      <c r="E8" s="100"/>
      <c r="F8" s="100"/>
      <c r="G8" s="101"/>
      <c r="H8" s="74"/>
      <c r="I8" s="73"/>
      <c r="J8" s="20"/>
      <c r="K8" s="20"/>
      <c r="O8" s="14">
        <v>30</v>
      </c>
      <c r="P8" s="15">
        <v>250000</v>
      </c>
      <c r="Q8" s="16">
        <v>7500000</v>
      </c>
    </row>
    <row r="9" spans="1:17" ht="14.25" x14ac:dyDescent="0.45">
      <c r="A9" s="25" t="s">
        <v>23</v>
      </c>
      <c r="B9" s="26"/>
      <c r="C9" s="27">
        <f>C4-C6-C7</f>
        <v>1645633</v>
      </c>
      <c r="D9" s="27">
        <f t="shared" ref="D9:H9" si="0">D4-D6-D7</f>
        <v>3645633</v>
      </c>
      <c r="E9" s="27">
        <f t="shared" si="0"/>
        <v>5395633</v>
      </c>
      <c r="F9" s="27">
        <f t="shared" si="0"/>
        <v>6645633</v>
      </c>
      <c r="G9" s="27">
        <f t="shared" si="0"/>
        <v>6645633</v>
      </c>
      <c r="H9" s="27">
        <f t="shared" si="0"/>
        <v>9145633</v>
      </c>
      <c r="I9" s="28" t="s">
        <v>24</v>
      </c>
      <c r="O9" s="14">
        <v>30</v>
      </c>
      <c r="P9" s="15">
        <v>250000</v>
      </c>
      <c r="Q9" s="16">
        <v>7500000</v>
      </c>
    </row>
    <row r="10" spans="1:17" ht="14.25" x14ac:dyDescent="0.45">
      <c r="A10" s="29" t="s">
        <v>25</v>
      </c>
      <c r="B10" s="30"/>
      <c r="C10" s="31">
        <f>C9*12%</f>
        <v>197475.96</v>
      </c>
      <c r="D10" s="31">
        <f t="shared" ref="D10:H10" si="1">D9*12%</f>
        <v>437475.95999999996</v>
      </c>
      <c r="E10" s="31">
        <f t="shared" si="1"/>
        <v>647475.96</v>
      </c>
      <c r="F10" s="31">
        <f t="shared" si="1"/>
        <v>797475.96</v>
      </c>
      <c r="G10" s="31">
        <f t="shared" si="1"/>
        <v>797475.96</v>
      </c>
      <c r="H10" s="31">
        <f t="shared" si="1"/>
        <v>1097475.96</v>
      </c>
      <c r="I10" s="32" t="s">
        <v>26</v>
      </c>
      <c r="O10" s="14">
        <v>40</v>
      </c>
      <c r="P10" s="15">
        <v>250000</v>
      </c>
      <c r="Q10" s="16">
        <v>10000000</v>
      </c>
    </row>
    <row r="11" spans="1:17" ht="16.5" customHeight="1" x14ac:dyDescent="0.45">
      <c r="A11" s="25" t="s">
        <v>27</v>
      </c>
      <c r="B11" s="26"/>
      <c r="C11" s="27">
        <f>C9-C10</f>
        <v>1448157.04</v>
      </c>
      <c r="D11" s="27">
        <f t="shared" ref="D11:H11" si="2">D9-D10</f>
        <v>3208157.04</v>
      </c>
      <c r="E11" s="27">
        <f t="shared" si="2"/>
        <v>4748157.04</v>
      </c>
      <c r="F11" s="27">
        <f t="shared" si="2"/>
        <v>5848157.04</v>
      </c>
      <c r="G11" s="27">
        <f t="shared" si="2"/>
        <v>5848157.04</v>
      </c>
      <c r="H11" s="27">
        <f t="shared" si="2"/>
        <v>8048157.04</v>
      </c>
      <c r="I11" s="28" t="s">
        <v>28</v>
      </c>
    </row>
    <row r="12" spans="1:17" ht="14.25" x14ac:dyDescent="0.45">
      <c r="A12" s="33" t="s">
        <v>29</v>
      </c>
      <c r="B12" s="34"/>
      <c r="C12" s="35">
        <v>206666.66666666666</v>
      </c>
      <c r="D12" s="35">
        <v>206666.66666666666</v>
      </c>
      <c r="E12" s="35">
        <v>206666.66666666666</v>
      </c>
      <c r="F12" s="35">
        <v>206666.66666666666</v>
      </c>
      <c r="G12" s="35">
        <v>206666.66666666666</v>
      </c>
      <c r="H12" s="35">
        <v>206666.66666666666</v>
      </c>
      <c r="I12" s="24"/>
      <c r="K12" s="20"/>
      <c r="L12" s="20"/>
      <c r="M12" s="20"/>
      <c r="N12" s="13"/>
    </row>
    <row r="13" spans="1:17" ht="14.25" x14ac:dyDescent="0.45">
      <c r="A13" s="36" t="s">
        <v>30</v>
      </c>
      <c r="B13" s="37"/>
      <c r="C13" s="38"/>
      <c r="D13" s="38"/>
      <c r="E13" s="38"/>
      <c r="F13" s="38"/>
      <c r="G13" s="38"/>
      <c r="H13" s="38"/>
      <c r="I13" s="24"/>
      <c r="K13" s="20"/>
      <c r="L13" s="20"/>
      <c r="M13" s="20"/>
    </row>
    <row r="14" spans="1:17" ht="14.25" x14ac:dyDescent="0.45">
      <c r="A14" s="39" t="s">
        <v>31</v>
      </c>
      <c r="B14" s="40">
        <v>40000</v>
      </c>
      <c r="C14" s="38"/>
      <c r="D14" s="38"/>
      <c r="E14" s="38"/>
      <c r="F14" s="38"/>
      <c r="G14" s="38"/>
      <c r="H14" s="38"/>
      <c r="I14" s="24"/>
      <c r="K14" s="20"/>
      <c r="L14" s="41"/>
      <c r="M14" s="20"/>
    </row>
    <row r="15" spans="1:17" ht="14.25" x14ac:dyDescent="0.45">
      <c r="A15" s="39" t="s">
        <v>32</v>
      </c>
      <c r="B15" s="40">
        <v>200000</v>
      </c>
      <c r="C15" s="38"/>
      <c r="D15" s="38"/>
      <c r="E15" s="38"/>
      <c r="F15" s="38"/>
      <c r="G15" s="38"/>
      <c r="H15" s="38"/>
      <c r="I15" s="24"/>
      <c r="K15" s="20"/>
      <c r="L15" s="75"/>
      <c r="M15" s="20"/>
    </row>
    <row r="16" spans="1:17" ht="14.25" x14ac:dyDescent="0.45">
      <c r="A16" s="39" t="s">
        <v>33</v>
      </c>
      <c r="B16" s="40">
        <v>1000000</v>
      </c>
      <c r="C16" s="38"/>
      <c r="D16" s="38"/>
      <c r="E16" s="38"/>
      <c r="F16" s="38"/>
      <c r="G16" s="38"/>
      <c r="H16" s="38"/>
      <c r="I16" s="24"/>
      <c r="K16" s="20"/>
      <c r="L16" s="78"/>
      <c r="M16" s="20"/>
      <c r="N16" s="13"/>
    </row>
    <row r="17" spans="1:12" ht="14.25" x14ac:dyDescent="0.45">
      <c r="A17" s="42" t="s">
        <v>34</v>
      </c>
      <c r="B17" s="43"/>
      <c r="C17" s="38"/>
      <c r="D17" s="38"/>
      <c r="E17" s="38"/>
      <c r="F17" s="38"/>
      <c r="G17" s="38"/>
      <c r="H17" s="38"/>
      <c r="I17" s="44" t="s">
        <v>35</v>
      </c>
      <c r="K17" s="72"/>
      <c r="L17" s="72"/>
    </row>
    <row r="18" spans="1:12" ht="15.75" customHeight="1" x14ac:dyDescent="0.45">
      <c r="A18" s="45" t="s">
        <v>36</v>
      </c>
      <c r="B18" s="43">
        <v>16800000</v>
      </c>
      <c r="C18" s="38"/>
      <c r="D18" s="38"/>
      <c r="E18" s="38"/>
      <c r="F18" s="38"/>
      <c r="G18" s="38"/>
      <c r="H18" s="38"/>
      <c r="I18" s="44"/>
      <c r="K18" s="72"/>
      <c r="L18" s="72"/>
    </row>
    <row r="19" spans="1:12" ht="15.75" customHeight="1" x14ac:dyDescent="0.45">
      <c r="A19" s="45" t="s">
        <v>37</v>
      </c>
      <c r="B19" s="43">
        <v>600000</v>
      </c>
      <c r="C19" s="38"/>
      <c r="D19" s="38"/>
      <c r="E19" s="38"/>
      <c r="F19" s="38"/>
      <c r="G19" s="38"/>
      <c r="H19" s="38"/>
      <c r="I19" s="44"/>
      <c r="K19" s="72"/>
      <c r="L19" s="72"/>
    </row>
    <row r="20" spans="1:12" ht="15.75" customHeight="1" x14ac:dyDescent="0.45">
      <c r="A20" s="45" t="s">
        <v>38</v>
      </c>
      <c r="B20" s="43">
        <v>1200000</v>
      </c>
      <c r="C20" s="38"/>
      <c r="D20" s="38"/>
      <c r="E20" s="38"/>
      <c r="F20" s="38"/>
      <c r="G20" s="38"/>
      <c r="H20" s="38"/>
      <c r="I20" s="44"/>
      <c r="L20" s="72"/>
    </row>
    <row r="21" spans="1:12" ht="15.75" customHeight="1" x14ac:dyDescent="0.45">
      <c r="A21" s="47" t="s">
        <v>39</v>
      </c>
      <c r="B21" s="46">
        <v>1200000</v>
      </c>
      <c r="C21" s="38"/>
      <c r="D21" s="38"/>
      <c r="E21" s="38"/>
      <c r="F21" s="38"/>
      <c r="G21" s="38"/>
      <c r="H21" s="38"/>
      <c r="I21" s="44"/>
    </row>
    <row r="22" spans="1:12" ht="15.75" customHeight="1" x14ac:dyDescent="0.45">
      <c r="A22" s="46"/>
      <c r="B22" s="46"/>
      <c r="C22" s="38"/>
      <c r="D22" s="38"/>
      <c r="E22" s="38"/>
      <c r="F22" s="38"/>
      <c r="G22" s="38"/>
      <c r="H22" s="38"/>
      <c r="I22" s="24"/>
    </row>
    <row r="23" spans="1:12" ht="15.75" customHeight="1" x14ac:dyDescent="0.45">
      <c r="A23" s="48"/>
      <c r="B23" s="49"/>
      <c r="C23" s="50"/>
      <c r="D23" s="50"/>
      <c r="E23" s="50"/>
      <c r="F23" s="50"/>
      <c r="G23" s="38"/>
      <c r="H23" s="38"/>
      <c r="I23" s="24"/>
    </row>
    <row r="24" spans="1:12" ht="15.75" customHeight="1" x14ac:dyDescent="0.45">
      <c r="A24" s="51"/>
      <c r="B24" s="38"/>
      <c r="C24" s="38"/>
      <c r="D24" s="38"/>
      <c r="E24" s="38"/>
      <c r="F24" s="38"/>
      <c r="G24" s="38"/>
      <c r="H24" s="38"/>
      <c r="I24" s="24"/>
    </row>
    <row r="25" spans="1:12" ht="15.75" customHeight="1" x14ac:dyDescent="0.45">
      <c r="A25" s="52" t="s">
        <v>40</v>
      </c>
      <c r="B25" s="53">
        <f>SUM(B14:B16,B18:B20,B22)*-1</f>
        <v>-19840000</v>
      </c>
      <c r="C25" s="54">
        <f t="shared" ref="C25:H25" si="3">C11+C12</f>
        <v>1654823.7066666668</v>
      </c>
      <c r="D25" s="54">
        <f t="shared" si="3"/>
        <v>3414823.7066666665</v>
      </c>
      <c r="E25" s="54">
        <f t="shared" si="3"/>
        <v>4954823.706666667</v>
      </c>
      <c r="F25" s="54">
        <f t="shared" si="3"/>
        <v>6054823.706666667</v>
      </c>
      <c r="G25" s="54">
        <f t="shared" si="3"/>
        <v>6054823.706666667</v>
      </c>
      <c r="H25" s="54">
        <f t="shared" si="3"/>
        <v>8254823.706666667</v>
      </c>
      <c r="I25" s="55" t="s">
        <v>41</v>
      </c>
    </row>
    <row r="26" spans="1:12" ht="15.75" customHeight="1" x14ac:dyDescent="0.45">
      <c r="A26" s="56"/>
      <c r="B26" s="56"/>
      <c r="C26" s="56"/>
      <c r="D26" s="56"/>
      <c r="E26" s="56"/>
      <c r="F26" s="56"/>
      <c r="G26" s="56"/>
      <c r="H26" s="56"/>
    </row>
    <row r="27" spans="1:12" ht="15.75" customHeight="1" x14ac:dyDescent="0.45">
      <c r="A27" s="57" t="s">
        <v>42</v>
      </c>
      <c r="B27" s="58">
        <f t="shared" ref="B27:H27" si="4">B25</f>
        <v>-19840000</v>
      </c>
      <c r="C27" s="59">
        <f t="shared" si="4"/>
        <v>1654823.7066666668</v>
      </c>
      <c r="D27" s="59">
        <f t="shared" si="4"/>
        <v>3414823.7066666665</v>
      </c>
      <c r="E27" s="59">
        <f t="shared" si="4"/>
        <v>4954823.706666667</v>
      </c>
      <c r="F27" s="59">
        <f t="shared" si="4"/>
        <v>6054823.706666667</v>
      </c>
      <c r="G27" s="59">
        <f t="shared" si="4"/>
        <v>6054823.706666667</v>
      </c>
      <c r="H27" s="59">
        <f t="shared" si="4"/>
        <v>8254823.706666667</v>
      </c>
    </row>
    <row r="28" spans="1:12" ht="15.75" customHeight="1" x14ac:dyDescent="0.45"/>
    <row r="29" spans="1:12" ht="15.75" customHeight="1" x14ac:dyDescent="0.45"/>
    <row r="30" spans="1:12" ht="15.75" customHeight="1" x14ac:dyDescent="0.45"/>
    <row r="31" spans="1:12" ht="15.75" customHeight="1" x14ac:dyDescent="0.45"/>
    <row r="32" spans="1:1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mergeCells count="3">
    <mergeCell ref="O2:Q2"/>
    <mergeCell ref="A8:G8"/>
    <mergeCell ref="A1:H1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F9:F1000"/>
  <sheetViews>
    <sheetView workbookViewId="0"/>
  </sheetViews>
  <sheetFormatPr baseColWidth="10" defaultColWidth="14.3984375" defaultRowHeight="15" customHeight="1" x14ac:dyDescent="0.45"/>
  <cols>
    <col min="1" max="26" width="10.73046875" customWidth="1"/>
  </cols>
  <sheetData>
    <row r="9" spans="6:6" ht="14.25" x14ac:dyDescent="0.45">
      <c r="F9" s="60"/>
    </row>
    <row r="10" spans="6:6" ht="14.25" x14ac:dyDescent="0.45">
      <c r="F10" s="60"/>
    </row>
    <row r="11" spans="6:6" ht="14.25" x14ac:dyDescent="0.45">
      <c r="F11" s="60"/>
    </row>
    <row r="12" spans="6:6" ht="14.25" x14ac:dyDescent="0.45">
      <c r="F12" s="60"/>
    </row>
    <row r="13" spans="6:6" ht="14.25" x14ac:dyDescent="0.45">
      <c r="F13" s="60"/>
    </row>
    <row r="14" spans="6:6" ht="14.25" x14ac:dyDescent="0.45">
      <c r="F14" s="60"/>
    </row>
    <row r="15" spans="6:6" ht="14.25" x14ac:dyDescent="0.45">
      <c r="F15" s="60"/>
    </row>
    <row r="16" spans="6:6" ht="14.25" x14ac:dyDescent="0.45">
      <c r="F16" s="60"/>
    </row>
    <row r="17" spans="6:6" ht="14.25" x14ac:dyDescent="0.45">
      <c r="F17" s="60"/>
    </row>
    <row r="21" spans="6:6" ht="15.75" customHeight="1" x14ac:dyDescent="0.45"/>
    <row r="22" spans="6:6" ht="15.75" customHeight="1" x14ac:dyDescent="0.45"/>
    <row r="23" spans="6:6" ht="15.75" customHeight="1" x14ac:dyDescent="0.45"/>
    <row r="24" spans="6:6" ht="15.75" customHeight="1" x14ac:dyDescent="0.45"/>
    <row r="25" spans="6:6" ht="15.75" customHeight="1" x14ac:dyDescent="0.45"/>
    <row r="26" spans="6:6" ht="15.75" customHeight="1" x14ac:dyDescent="0.45"/>
    <row r="27" spans="6:6" ht="15.75" customHeight="1" x14ac:dyDescent="0.45"/>
    <row r="28" spans="6:6" ht="15.75" customHeight="1" x14ac:dyDescent="0.45"/>
    <row r="29" spans="6:6" ht="15.75" customHeight="1" x14ac:dyDescent="0.45"/>
    <row r="30" spans="6:6" ht="15.75" customHeight="1" x14ac:dyDescent="0.45"/>
    <row r="31" spans="6:6" ht="15.75" customHeight="1" x14ac:dyDescent="0.45"/>
    <row r="32" spans="6:6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548135"/>
  </sheetPr>
  <dimension ref="A1:G994"/>
  <sheetViews>
    <sheetView workbookViewId="0">
      <selection activeCell="F10" sqref="F10"/>
    </sheetView>
  </sheetViews>
  <sheetFormatPr baseColWidth="10" defaultColWidth="14.3984375" defaultRowHeight="15" customHeight="1" x14ac:dyDescent="0.45"/>
  <cols>
    <col min="1" max="1" width="19.265625" customWidth="1"/>
    <col min="2" max="3" width="10.73046875" customWidth="1"/>
    <col min="4" max="4" width="15" customWidth="1"/>
    <col min="5" max="5" width="19.3984375" customWidth="1"/>
    <col min="6" max="26" width="10.73046875" customWidth="1"/>
  </cols>
  <sheetData>
    <row r="1" spans="1:7" ht="14.25" x14ac:dyDescent="0.45">
      <c r="C1" s="104" t="s">
        <v>43</v>
      </c>
      <c r="D1" s="105"/>
      <c r="E1" s="105"/>
      <c r="F1" s="105"/>
      <c r="G1" s="106"/>
    </row>
    <row r="2" spans="1:7" ht="14.25" x14ac:dyDescent="0.45">
      <c r="C2" s="107"/>
      <c r="D2" s="108"/>
      <c r="E2" s="108"/>
      <c r="F2" s="108"/>
      <c r="G2" s="109"/>
    </row>
    <row r="4" spans="1:7" ht="14.25" x14ac:dyDescent="0.45">
      <c r="A4" s="110" t="s">
        <v>44</v>
      </c>
      <c r="B4" s="111"/>
      <c r="C4" s="111"/>
      <c r="D4" s="112"/>
      <c r="E4" s="20"/>
      <c r="F4" s="20"/>
    </row>
    <row r="5" spans="1:7" ht="14.25" x14ac:dyDescent="0.45">
      <c r="A5" s="61"/>
      <c r="B5" s="61"/>
      <c r="C5" s="61"/>
      <c r="D5" s="61"/>
      <c r="E5" s="113" t="s">
        <v>29</v>
      </c>
      <c r="F5" s="101"/>
    </row>
    <row r="6" spans="1:7" ht="21" x14ac:dyDescent="0.45">
      <c r="A6" s="62" t="s">
        <v>45</v>
      </c>
      <c r="B6" s="62" t="s">
        <v>46</v>
      </c>
      <c r="C6" s="62" t="s">
        <v>47</v>
      </c>
      <c r="D6" s="62" t="s">
        <v>48</v>
      </c>
      <c r="E6" s="63" t="s">
        <v>49</v>
      </c>
      <c r="F6" s="64" t="s">
        <v>50</v>
      </c>
    </row>
    <row r="7" spans="1:7" ht="14.25" x14ac:dyDescent="0.45">
      <c r="A7" s="65" t="s">
        <v>31</v>
      </c>
      <c r="B7" s="65">
        <v>2</v>
      </c>
      <c r="C7" s="66">
        <v>20000</v>
      </c>
      <c r="D7" s="66">
        <v>40000</v>
      </c>
      <c r="E7" s="67">
        <v>6</v>
      </c>
      <c r="F7" s="66">
        <f>D7/E7</f>
        <v>6666.666666666667</v>
      </c>
    </row>
    <row r="8" spans="1:7" ht="14.25" x14ac:dyDescent="0.45">
      <c r="A8" s="65" t="s">
        <v>32</v>
      </c>
      <c r="B8" s="65">
        <v>2</v>
      </c>
      <c r="C8" s="66">
        <v>100000</v>
      </c>
      <c r="D8" s="66">
        <v>200000</v>
      </c>
      <c r="E8" s="67">
        <v>6</v>
      </c>
      <c r="F8" s="66">
        <f t="shared" ref="F8:F9" si="0">D8/E8</f>
        <v>33333.333333333336</v>
      </c>
    </row>
    <row r="9" spans="1:7" ht="14.25" x14ac:dyDescent="0.45">
      <c r="A9" s="65" t="s">
        <v>33</v>
      </c>
      <c r="B9" s="65">
        <v>2</v>
      </c>
      <c r="C9" s="66">
        <v>500000</v>
      </c>
      <c r="D9" s="66">
        <v>1000000</v>
      </c>
      <c r="E9" s="67">
        <v>6</v>
      </c>
      <c r="F9" s="66">
        <f t="shared" si="0"/>
        <v>166666.66666666666</v>
      </c>
    </row>
    <row r="10" spans="1:7" ht="14.25" x14ac:dyDescent="0.45">
      <c r="A10" s="68" t="s">
        <v>51</v>
      </c>
      <c r="B10" s="69"/>
      <c r="C10" s="69">
        <f>SUM(C7:C9)</f>
        <v>620000</v>
      </c>
      <c r="D10" s="70">
        <f>SUM(D7:D9)</f>
        <v>1240000</v>
      </c>
      <c r="E10" s="71"/>
      <c r="F10" s="66">
        <f>SUM(F7:F9)</f>
        <v>206666.66666666666</v>
      </c>
    </row>
    <row r="13" spans="1:7" ht="14.25" x14ac:dyDescent="0.45">
      <c r="A13" s="114" t="s">
        <v>52</v>
      </c>
      <c r="B13" s="94"/>
      <c r="C13" s="94"/>
      <c r="D13" s="94"/>
      <c r="E13" s="95"/>
    </row>
    <row r="15" spans="1:7" ht="15.75" customHeight="1" x14ac:dyDescent="0.45"/>
    <row r="16" spans="1:7" ht="15.75" customHeight="1" x14ac:dyDescent="0.45"/>
    <row r="17" ht="15.75" customHeight="1" x14ac:dyDescent="0.45"/>
    <row r="18" ht="15.75" customHeight="1" x14ac:dyDescent="0.45"/>
    <row r="19" ht="15.75" customHeight="1" x14ac:dyDescent="0.45"/>
    <row r="20" ht="15.75" customHeight="1" x14ac:dyDescent="0.45"/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</sheetData>
  <mergeCells count="4">
    <mergeCell ref="C1:G2"/>
    <mergeCell ref="A4:D4"/>
    <mergeCell ref="E5:F5"/>
    <mergeCell ref="A13:E13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98"/>
  <sheetViews>
    <sheetView tabSelected="1" workbookViewId="0">
      <selection activeCell="J2" sqref="J2"/>
    </sheetView>
  </sheetViews>
  <sheetFormatPr baseColWidth="10" defaultColWidth="14.3984375" defaultRowHeight="15" customHeight="1" x14ac:dyDescent="0.45"/>
  <cols>
    <col min="1" max="3" width="10.73046875" customWidth="1"/>
    <col min="4" max="4" width="23.3984375" customWidth="1"/>
    <col min="5" max="5" width="11.73046875" customWidth="1"/>
    <col min="6" max="6" width="18.86328125" customWidth="1"/>
    <col min="7" max="11" width="10.73046875" customWidth="1"/>
    <col min="12" max="12" width="22.73046875" customWidth="1"/>
    <col min="13" max="13" width="14.46484375" customWidth="1"/>
    <col min="14" max="20" width="10.73046875" customWidth="1"/>
  </cols>
  <sheetData>
    <row r="1" spans="1:14" ht="14.25" customHeight="1" x14ac:dyDescent="0.4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4.25" x14ac:dyDescent="0.45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14.45" customHeight="1" x14ac:dyDescent="0.45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14" ht="14.25" x14ac:dyDescent="0.45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ht="14.25" x14ac:dyDescent="0.45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</row>
    <row r="6" spans="1:14" ht="14.65" thickBot="1" x14ac:dyDescent="0.5">
      <c r="A6" s="80"/>
      <c r="B6" s="80"/>
      <c r="C6" s="81"/>
      <c r="D6" s="81"/>
      <c r="E6" s="81"/>
      <c r="F6" s="81"/>
      <c r="G6" s="80"/>
      <c r="H6" s="80"/>
      <c r="I6" s="80"/>
      <c r="J6" s="80"/>
      <c r="K6" s="80"/>
      <c r="L6" s="80"/>
      <c r="M6" s="80"/>
      <c r="N6" s="80"/>
    </row>
    <row r="7" spans="1:14" ht="14.65" thickBot="1" x14ac:dyDescent="0.5">
      <c r="A7" s="80"/>
      <c r="B7" s="82"/>
      <c r="C7" s="119" t="s">
        <v>53</v>
      </c>
      <c r="D7" s="120"/>
      <c r="E7" s="120"/>
      <c r="F7" s="121"/>
      <c r="G7" s="80"/>
      <c r="H7" s="80"/>
      <c r="I7" s="80"/>
      <c r="J7" s="80"/>
      <c r="K7" s="80"/>
      <c r="L7" s="80"/>
      <c r="M7" s="80"/>
      <c r="N7" s="80"/>
    </row>
    <row r="8" spans="1:14" ht="14.65" thickBot="1" x14ac:dyDescent="0.5">
      <c r="A8" s="80"/>
      <c r="B8" s="80"/>
      <c r="C8" s="83"/>
      <c r="D8" s="83"/>
      <c r="E8" s="83"/>
      <c r="F8" s="83"/>
      <c r="G8" s="80"/>
      <c r="H8" s="80"/>
      <c r="I8" s="80"/>
      <c r="J8" s="80"/>
      <c r="K8" s="80"/>
      <c r="L8" s="80"/>
      <c r="M8" s="80"/>
      <c r="N8" s="80"/>
    </row>
    <row r="9" spans="1:14" ht="14.65" thickBot="1" x14ac:dyDescent="0.5">
      <c r="A9" s="80"/>
      <c r="B9" s="84"/>
      <c r="C9" s="115" t="s">
        <v>54</v>
      </c>
      <c r="D9" s="116"/>
      <c r="E9" s="85" t="s">
        <v>55</v>
      </c>
      <c r="F9" s="86" t="s">
        <v>56</v>
      </c>
      <c r="G9" s="80"/>
      <c r="H9" s="80"/>
      <c r="I9" s="80"/>
      <c r="J9" s="80"/>
      <c r="K9" s="80"/>
      <c r="L9" s="80"/>
      <c r="M9" s="80"/>
      <c r="N9" s="80"/>
    </row>
    <row r="10" spans="1:14" ht="14.65" thickBot="1" x14ac:dyDescent="0.5">
      <c r="A10" s="80"/>
      <c r="B10" s="84"/>
      <c r="C10" s="117" t="s">
        <v>59</v>
      </c>
      <c r="D10" s="118"/>
      <c r="E10" s="87">
        <v>30000</v>
      </c>
      <c r="F10" s="87">
        <v>360000</v>
      </c>
      <c r="G10" s="80"/>
      <c r="H10" s="80"/>
      <c r="I10" s="80"/>
      <c r="J10" s="80"/>
      <c r="K10" s="80"/>
      <c r="L10" s="80"/>
      <c r="M10" s="80"/>
      <c r="N10" s="80"/>
    </row>
    <row r="11" spans="1:14" ht="14.65" thickBot="1" x14ac:dyDescent="0.5">
      <c r="A11" s="80"/>
      <c r="B11" s="84"/>
      <c r="C11" s="117" t="s">
        <v>60</v>
      </c>
      <c r="D11" s="118"/>
      <c r="E11" s="87">
        <v>207000</v>
      </c>
      <c r="F11" s="87">
        <v>207000</v>
      </c>
      <c r="G11" s="80"/>
      <c r="H11" s="80"/>
      <c r="I11" s="80"/>
      <c r="J11" s="80"/>
      <c r="K11" s="80"/>
      <c r="L11" s="80"/>
      <c r="M11" s="80"/>
      <c r="N11" s="80"/>
    </row>
    <row r="12" spans="1:14" ht="14.65" thickBot="1" x14ac:dyDescent="0.5">
      <c r="A12" s="80"/>
      <c r="B12" s="84"/>
      <c r="C12" s="117" t="s">
        <v>61</v>
      </c>
      <c r="D12" s="118"/>
      <c r="E12" s="87">
        <v>65700</v>
      </c>
      <c r="F12" s="87">
        <v>65700</v>
      </c>
      <c r="G12" s="80"/>
      <c r="H12" s="80"/>
      <c r="I12" s="80"/>
      <c r="J12" s="80"/>
      <c r="K12" s="80"/>
      <c r="L12" s="80"/>
      <c r="M12" s="80"/>
      <c r="N12" s="80"/>
    </row>
    <row r="13" spans="1:14" ht="15" customHeight="1" thickBot="1" x14ac:dyDescent="0.5">
      <c r="A13" s="80"/>
      <c r="B13" s="84"/>
      <c r="C13" s="117" t="s">
        <v>62</v>
      </c>
      <c r="D13" s="118"/>
      <c r="E13" s="87" t="s">
        <v>58</v>
      </c>
      <c r="F13" s="88" t="s">
        <v>63</v>
      </c>
      <c r="G13" s="80"/>
      <c r="H13" s="80"/>
      <c r="I13" s="80"/>
      <c r="J13" s="80"/>
      <c r="K13" s="80"/>
      <c r="L13" s="80"/>
      <c r="M13" s="80"/>
      <c r="N13" s="80"/>
    </row>
    <row r="14" spans="1:14" ht="15" customHeight="1" thickBot="1" x14ac:dyDescent="0.5">
      <c r="A14" s="80"/>
      <c r="B14" s="84"/>
      <c r="C14" s="117" t="s">
        <v>64</v>
      </c>
      <c r="D14" s="118"/>
      <c r="E14" s="87">
        <v>15000</v>
      </c>
      <c r="F14" s="87">
        <v>15000</v>
      </c>
      <c r="G14" s="80"/>
      <c r="H14" s="80"/>
      <c r="I14" s="80"/>
    </row>
    <row r="15" spans="1:14" ht="15" customHeight="1" thickBot="1" x14ac:dyDescent="0.5">
      <c r="A15" s="80"/>
      <c r="C15" s="115" t="s">
        <v>57</v>
      </c>
      <c r="D15" s="116"/>
      <c r="E15" s="89">
        <f>F10+F11+F12+F14</f>
        <v>647700</v>
      </c>
      <c r="F15" s="90"/>
      <c r="G15" s="80"/>
      <c r="H15" s="80"/>
      <c r="I15" s="80"/>
    </row>
    <row r="16" spans="1:14" ht="15" customHeight="1" thickBot="1" x14ac:dyDescent="0.5">
      <c r="A16" s="80"/>
      <c r="C16" s="115" t="s">
        <v>65</v>
      </c>
      <c r="D16" s="116"/>
      <c r="E16" s="91">
        <f>E15+(E15*0.5)</f>
        <v>971550</v>
      </c>
      <c r="F16" s="92"/>
      <c r="G16" s="80"/>
      <c r="H16" s="80"/>
      <c r="I16" s="80"/>
    </row>
    <row r="17" spans="2:9" ht="15" customHeight="1" x14ac:dyDescent="0.45">
      <c r="G17" s="80"/>
      <c r="H17" s="80"/>
      <c r="I17" s="80"/>
    </row>
    <row r="18" spans="2:9" ht="15" customHeight="1" x14ac:dyDescent="0.45">
      <c r="B18" s="80"/>
      <c r="C18" s="80"/>
      <c r="D18" s="80"/>
      <c r="E18" s="80"/>
      <c r="F18" s="80"/>
      <c r="G18" s="80"/>
      <c r="H18" s="80"/>
      <c r="I18" s="80"/>
    </row>
    <row r="19" spans="2:9" ht="15" customHeight="1" x14ac:dyDescent="0.45">
      <c r="B19" s="80"/>
      <c r="C19" s="80"/>
      <c r="D19" s="80"/>
      <c r="E19" s="80"/>
      <c r="F19" s="80"/>
      <c r="G19" s="80"/>
      <c r="H19" s="80"/>
      <c r="I19" s="80"/>
    </row>
    <row r="20" spans="2:9" ht="15" customHeight="1" x14ac:dyDescent="0.45">
      <c r="B20" s="80"/>
      <c r="C20" s="80"/>
      <c r="D20" s="80"/>
      <c r="E20" s="80"/>
      <c r="F20" s="80"/>
      <c r="G20" s="80"/>
      <c r="H20" s="80"/>
      <c r="I20" s="80"/>
    </row>
    <row r="21" spans="2:9" ht="15" customHeight="1" x14ac:dyDescent="0.45">
      <c r="B21" s="80"/>
      <c r="C21" s="80"/>
      <c r="D21" s="80"/>
      <c r="E21" s="80"/>
      <c r="F21" s="80"/>
      <c r="G21" s="80"/>
      <c r="H21" s="80"/>
      <c r="I21" s="80"/>
    </row>
    <row r="22" spans="2:9" ht="15.75" customHeight="1" x14ac:dyDescent="0.45">
      <c r="B22" s="80"/>
      <c r="C22" s="80"/>
      <c r="D22" s="80"/>
      <c r="E22" s="80"/>
      <c r="F22" s="80"/>
      <c r="G22" s="80"/>
      <c r="H22" s="80"/>
      <c r="I22" s="80"/>
    </row>
    <row r="23" spans="2:9" ht="15.75" customHeight="1" x14ac:dyDescent="0.45">
      <c r="B23" s="80"/>
      <c r="C23" s="80"/>
      <c r="D23" s="80"/>
      <c r="E23" s="80"/>
      <c r="F23" s="80"/>
      <c r="G23" s="80"/>
      <c r="H23" s="80"/>
      <c r="I23" s="80"/>
    </row>
    <row r="24" spans="2:9" ht="18.75" customHeight="1" x14ac:dyDescent="0.45"/>
    <row r="25" spans="2:9" ht="14.25" x14ac:dyDescent="0.45"/>
    <row r="26" spans="2:9" ht="15.75" customHeight="1" x14ac:dyDescent="0.45"/>
    <row r="27" spans="2:9" ht="15.75" customHeight="1" x14ac:dyDescent="0.45"/>
    <row r="28" spans="2:9" ht="15.75" customHeight="1" x14ac:dyDescent="0.45"/>
    <row r="29" spans="2:9" ht="15.75" customHeight="1" x14ac:dyDescent="0.45"/>
    <row r="30" spans="2:9" ht="15.75" customHeight="1" x14ac:dyDescent="0.45"/>
    <row r="31" spans="2:9" ht="15.75" customHeight="1" x14ac:dyDescent="0.45"/>
    <row r="32" spans="2:9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</sheetData>
  <mergeCells count="9">
    <mergeCell ref="C15:D15"/>
    <mergeCell ref="C16:D16"/>
    <mergeCell ref="C13:D13"/>
    <mergeCell ref="C14:D14"/>
    <mergeCell ref="C7:F7"/>
    <mergeCell ref="C9:D9"/>
    <mergeCell ref="C10:D10"/>
    <mergeCell ref="C11:D11"/>
    <mergeCell ref="C12:D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PASOS A SEGUIR </vt:lpstr>
      <vt:lpstr>BENEFICIO - VENTAS</vt:lpstr>
      <vt:lpstr>FLUJO DE CAJA </vt:lpstr>
      <vt:lpstr>PUNTO DE EQUILIBRIO</vt:lpstr>
      <vt:lpstr>DEPRECIACIÓN  INVERSIONES</vt:lpstr>
      <vt:lpstr>COSTOS OPERACIÓN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JEFERSON WILLIAMS JAQUE GAJARDO</cp:lastModifiedBy>
  <dcterms:created xsi:type="dcterms:W3CDTF">2023-05-01T20:51:24Z</dcterms:created>
  <dcterms:modified xsi:type="dcterms:W3CDTF">2024-11-28T03:50:29Z</dcterms:modified>
</cp:coreProperties>
</file>