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Desktop\sim_diego\TP_SIMULACION_4K3_G4\"/>
    </mc:Choice>
  </mc:AlternateContent>
  <bookViews>
    <workbookView xWindow="0" yWindow="0" windowWidth="20490" windowHeight="7620"/>
  </bookViews>
  <sheets>
    <sheet name="TP4_INVENTARIO_BICICLETAS" sheetId="2" r:id="rId1"/>
    <sheet name="DOMINIO" sheetId="3" r:id="rId2"/>
  </sheets>
  <definedNames>
    <definedName name="dañadas" localSheetId="0">TP4_INVENTARIO_BICICLETAS!$A$20:$A$21</definedName>
    <definedName name="demanda" localSheetId="0">TP4_INVENTARIO_BICICLETAS!$A$7:$A$10</definedName>
    <definedName name="demora_reposicion" localSheetId="0">TP4_INVENTARIO_BICICLETAS!$A$14:$A$16</definedName>
    <definedName name="está_dañada" localSheetId="0">TP4_INVENTARIO_BICICLETAS!$A$20:$A$21</definedName>
    <definedName name="INICIAL" localSheetId="0">TP4_INVENTARIO_BICICLETAS!$R$1</definedName>
    <definedName name="km" localSheetId="0">TP4_INVENTARIO_BICICLETAS!$H$2</definedName>
    <definedName name="ko" localSheetId="0">TP4_INVENTARIO_BICICLETAS!$H$1</definedName>
    <definedName name="ks" localSheetId="0">TP4_INVENTARIO_BICICLETAS!$H$3</definedName>
    <definedName name="prob_dañadas" localSheetId="0">TP4_INVENTARIO_BICICLETAS!$D$20:$D$21</definedName>
    <definedName name="prob_demanda" localSheetId="0">TP4_INVENTARIO_BICICLETAS!$D$7:$D$10</definedName>
    <definedName name="prob_reposicion" localSheetId="0">TP4_INVENTARIO_BICICLETAS!$D$14:$D$16</definedName>
    <definedName name="prob_unid_dañadas" localSheetId="0">TP4_INVENTARIO_BICICLETAS!$D$26:$D$31</definedName>
    <definedName name="QQ" localSheetId="0">TP4_INVENTARIO_BICICLETAS!$K$2</definedName>
    <definedName name="RR" localSheetId="0">TP4_INVENTARIO_BICICLETAS!$K$1</definedName>
    <definedName name="unidades_dañadas" localSheetId="0">TP4_INVENTARIO_BICICLETAS!$A$26:$A$31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2" l="1"/>
  <c r="T16" i="2"/>
  <c r="U16" i="2"/>
  <c r="V16" i="2"/>
  <c r="T17" i="2"/>
  <c r="U17" i="2"/>
  <c r="V17" i="2"/>
  <c r="T18" i="2"/>
  <c r="U18" i="2"/>
  <c r="V18" i="2"/>
  <c r="U15" i="2"/>
  <c r="T14" i="2"/>
  <c r="U14" i="2"/>
  <c r="T11" i="2"/>
  <c r="U11" i="2"/>
  <c r="U12" i="2"/>
  <c r="U13" i="2"/>
  <c r="U10" i="2"/>
  <c r="U8" i="2"/>
  <c r="U9" i="2"/>
  <c r="U7" i="2"/>
  <c r="R13" i="2"/>
  <c r="L13" i="2" s="1"/>
  <c r="M13" i="2" s="1"/>
  <c r="P13" i="2" s="1"/>
  <c r="J14" i="2"/>
  <c r="K14" i="2" s="1"/>
  <c r="O14" i="2" l="1"/>
  <c r="E7" i="2"/>
  <c r="Y6" i="2"/>
  <c r="Y7" i="2" s="1"/>
  <c r="Y8" i="2" s="1"/>
  <c r="Y9" i="2" s="1"/>
  <c r="Y10" i="2" s="1"/>
  <c r="Y11" i="2" s="1"/>
  <c r="Y12" i="2" s="1"/>
  <c r="B26" i="2"/>
  <c r="C26" i="2" s="1"/>
  <c r="C27" i="2" s="1"/>
  <c r="C28" i="2" s="1"/>
  <c r="B27" i="2"/>
  <c r="B28" i="2"/>
  <c r="B29" i="2"/>
  <c r="B30" i="2"/>
  <c r="B31" i="2"/>
  <c r="R15" i="2"/>
  <c r="L15" i="2" l="1"/>
  <c r="M15" i="2" s="1"/>
  <c r="C29" i="2"/>
  <c r="C30" i="2" s="1"/>
  <c r="C31" i="2" s="1"/>
  <c r="D27" i="2"/>
  <c r="W6" i="2"/>
  <c r="X6" i="2" s="1"/>
  <c r="G22" i="2"/>
  <c r="E8" i="2"/>
  <c r="E10" i="2"/>
  <c r="D7" i="2"/>
  <c r="C7" i="2"/>
  <c r="D8" i="2" s="1"/>
  <c r="C14" i="2"/>
  <c r="C15" i="2" s="1"/>
  <c r="C16" i="2" s="1"/>
  <c r="C20" i="2"/>
  <c r="C21" i="2" s="1"/>
  <c r="I6" i="2" l="1"/>
  <c r="I8" i="2"/>
  <c r="P15" i="2"/>
  <c r="D28" i="2"/>
  <c r="C8" i="2"/>
  <c r="D29" i="2" l="1"/>
  <c r="D9" i="2"/>
  <c r="C9" i="2"/>
  <c r="I12" i="2" l="1"/>
  <c r="V12" i="2" s="1"/>
  <c r="W12" i="2" s="1"/>
  <c r="I15" i="2"/>
  <c r="S15" i="2" s="1"/>
  <c r="D30" i="2"/>
  <c r="Q13" i="2" s="1"/>
  <c r="C10" i="2"/>
  <c r="D10" i="2"/>
  <c r="I9" i="2" s="1"/>
  <c r="I10" i="2" l="1"/>
  <c r="I14" i="2"/>
  <c r="V14" i="2" s="1"/>
  <c r="W14" i="2" s="1"/>
  <c r="Q15" i="2"/>
  <c r="I13" i="2"/>
  <c r="I7" i="2"/>
  <c r="S7" i="2" s="1"/>
  <c r="S8" i="2" s="1"/>
  <c r="S9" i="2" s="1"/>
  <c r="S10" i="2" s="1"/>
  <c r="T15" i="2"/>
  <c r="V15" i="2"/>
  <c r="S13" i="2"/>
  <c r="Y13" i="2"/>
  <c r="Y14" i="2" s="1"/>
  <c r="I11" i="2"/>
  <c r="V11" i="2" s="1"/>
  <c r="W11" i="2" s="1"/>
  <c r="Y15" i="2" l="1"/>
  <c r="T13" i="2"/>
  <c r="V13" i="2"/>
  <c r="W13" i="2" s="1"/>
  <c r="W15" i="2" l="1"/>
  <c r="V7" i="2"/>
  <c r="T7" i="2"/>
  <c r="W7" i="2" s="1"/>
  <c r="X7" i="2" s="1"/>
  <c r="V9" i="2" l="1"/>
  <c r="T9" i="2"/>
  <c r="W9" i="2" s="1"/>
  <c r="T8" i="2"/>
  <c r="V8" i="2"/>
  <c r="W8" i="2" l="1"/>
  <c r="X8" i="2" s="1"/>
  <c r="X9" i="2" s="1"/>
  <c r="V10" i="2"/>
  <c r="J10" i="2"/>
  <c r="T10" i="2"/>
  <c r="W10" i="2" s="1"/>
  <c r="X10" i="2" s="1"/>
  <c r="X11" i="2" s="1"/>
  <c r="X12" i="2" s="1"/>
  <c r="X13" i="2" s="1"/>
  <c r="X14" i="2" s="1"/>
  <c r="X15" i="2" s="1"/>
  <c r="K10" i="2" l="1"/>
  <c r="O10" i="2" s="1"/>
</calcChain>
</file>

<file path=xl/sharedStrings.xml><?xml version="1.0" encoding="utf-8"?>
<sst xmlns="http://schemas.openxmlformats.org/spreadsheetml/2006/main" count="71" uniqueCount="52">
  <si>
    <t>P</t>
  </si>
  <si>
    <t>PAC</t>
  </si>
  <si>
    <t>DEMANDA</t>
  </si>
  <si>
    <t>Ko</t>
  </si>
  <si>
    <t>Km</t>
  </si>
  <si>
    <t>Ks</t>
  </si>
  <si>
    <t>Q</t>
  </si>
  <si>
    <t>R</t>
  </si>
  <si>
    <t>STOCK INICIAL</t>
  </si>
  <si>
    <t>RND MIN</t>
  </si>
  <si>
    <t>RND MAX</t>
  </si>
  <si>
    <t>RND DEM</t>
  </si>
  <si>
    <t>STOCK</t>
  </si>
  <si>
    <t>DISPONIBLE</t>
  </si>
  <si>
    <t>si</t>
  </si>
  <si>
    <t>Calcular el numero de bicicletas dañadas al momento de recibir el pedido</t>
  </si>
  <si>
    <t>RND REPO</t>
  </si>
  <si>
    <t>REPOSICION</t>
  </si>
  <si>
    <t>La firma “El Rey de la Bicicleta” pretende desarrollar una política de cantidad de pedido y punto de renovación de pedido que minimice los costos totales asociados al inventario de bicicletas de la compañía. La distribución de frecuencias para la demanda semanal es la siguiente:</t>
  </si>
  <si>
    <t>La distribución de frecuencias relativas del tiempo de adelanto es la siguiente:</t>
  </si>
  <si>
    <t>Además existen 30% probabilidad de que una bicicleta al llegar la orden se encuentra dañada debe ser devuelta bajo garantía al proveedor sin costo adicional.</t>
  </si>
  <si>
    <t>INVENTARIO BICICLETAS</t>
  </si>
  <si>
    <t>tiempo entrega en semanas</t>
  </si>
  <si>
    <t>frec relativa</t>
  </si>
  <si>
    <t>bicicletas dañadas</t>
  </si>
  <si>
    <t>probabilidad</t>
  </si>
  <si>
    <t>Probabilidad</t>
  </si>
  <si>
    <t xml:space="preserve">El costo de tenencia es de $3 por unidad por semana, el costo de pedido es de $20 por cada uno, el costo de agotamiento es de $5 por unidad y el inventario inicial es de 7 unidades.
La empresa desea conocer los costos de inventario asociados a una política en la que la cantidad a pedir es de 6 unidades y el punto de renovación de pedido es de 2 unidades.
Nota: Suponer que los pedidos arriban al principio de la semana. Calcular el número de bicicletas dañadas en el momento de recibir el pedido.
</t>
  </si>
  <si>
    <t>DEMANDA POR SEMANA</t>
  </si>
  <si>
    <t>RESPOSICION POR SEMANA</t>
  </si>
  <si>
    <t>SEMANA</t>
  </si>
  <si>
    <t>UNIDAD</t>
  </si>
  <si>
    <t>DEVOLUCION POR UNIDADES</t>
  </si>
  <si>
    <t>DAÑADA</t>
  </si>
  <si>
    <t>RND DAÑ</t>
  </si>
  <si>
    <t>Costo Total</t>
  </si>
  <si>
    <t>Costo Total Acumulado</t>
  </si>
  <si>
    <t>RELOJ(sem)</t>
  </si>
  <si>
    <t>Acum Dañada</t>
  </si>
  <si>
    <t>PEDIDO</t>
  </si>
  <si>
    <t>BICICLETERIA</t>
  </si>
  <si>
    <t>RND CANTIDAD REP</t>
  </si>
  <si>
    <t>UNIDADES REP</t>
  </si>
  <si>
    <t>UNIDADES</t>
  </si>
  <si>
    <t>BICI DAÑADA</t>
  </si>
  <si>
    <t>En amarillo representa el dia que llegó el pedido efectivamente</t>
  </si>
  <si>
    <t>valor rnd</t>
  </si>
  <si>
    <t xml:space="preserve">Cuando el stock = 0 , genero un Random de Reposicion . </t>
  </si>
  <si>
    <r>
      <t xml:space="preserve">Si está dañada se genera un Random para determinar la CANTIDAD de biciletas averiadas  </t>
    </r>
    <r>
      <rPr>
        <b/>
        <sz val="11"/>
        <color rgb="FFFF0000"/>
        <rFont val="Calibri"/>
        <family val="2"/>
        <scheme val="minor"/>
      </rPr>
      <t>(y al stock de reposicion se le restarian estas cantidades-----CREO)</t>
    </r>
    <r>
      <rPr>
        <sz val="11"/>
        <color theme="1"/>
        <rFont val="Calibri"/>
        <family val="2"/>
        <scheme val="minor"/>
      </rPr>
      <t xml:space="preserve">;  de lo contrario de no estar dañadas las biciletas, se repone el stock con cantidad "X" de reposicion (en este caso 6) </t>
    </r>
  </si>
  <si>
    <t xml:space="preserve">Llega la Reposicion una "semana X", cuando efectivamente llega el pedodo, luego genero un Random para ver si están o no Dañadas la/s Bicicleta/s </t>
  </si>
  <si>
    <t>por ej:La cantidad de bicis dañadas en total seria de 8 en la semana 10</t>
  </si>
  <si>
    <t>LLEGA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</si>
</sst>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30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2" fontId="1" fillId="7" borderId="0" xfId="0" applyNumberFormat="1" applyFont="1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1" xfId="0" applyFill="1" applyBorder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10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abSelected="1" zoomScale="79" zoomScaleNormal="85" workbookViewId="0">
      <selection activeCell="I7" sqref="I7"/>
    </sheetView>
  </sheetViews>
  <sheetFormatPr baseColWidth="10" defaultRowHeight="15" x14ac:dyDescent="0.25"/>
  <cols>
    <col min="5" max="5" width="11.42578125" customWidth="1"/>
    <col min="15" max="15" width="12.85546875" bestFit="1" customWidth="1"/>
    <col min="18" max="18" width="15.140625" customWidth="1"/>
    <col min="22" max="22" width="11.85546875" bestFit="1" customWidth="1"/>
  </cols>
  <sheetData>
    <row r="1" spans="1:25" ht="15" customHeight="1" x14ac:dyDescent="0.25">
      <c r="A1" s="35" t="s">
        <v>40</v>
      </c>
      <c r="B1" s="35"/>
      <c r="C1" s="35"/>
      <c r="D1" s="35"/>
      <c r="E1" s="35"/>
      <c r="G1" s="9" t="s">
        <v>3</v>
      </c>
      <c r="H1" s="7">
        <v>20</v>
      </c>
      <c r="J1" s="9" t="s">
        <v>7</v>
      </c>
      <c r="K1" s="7">
        <v>2</v>
      </c>
      <c r="L1" s="11"/>
      <c r="N1" s="32" t="s">
        <v>8</v>
      </c>
      <c r="O1" s="33"/>
      <c r="P1" s="17"/>
      <c r="Q1" s="17"/>
      <c r="R1" s="7">
        <v>7</v>
      </c>
    </row>
    <row r="2" spans="1:25" ht="15" customHeight="1" x14ac:dyDescent="0.25">
      <c r="A2" s="35"/>
      <c r="B2" s="35"/>
      <c r="C2" s="35"/>
      <c r="D2" s="35"/>
      <c r="E2" s="35"/>
      <c r="G2" s="9" t="s">
        <v>4</v>
      </c>
      <c r="H2" s="7">
        <v>3</v>
      </c>
      <c r="J2" s="9" t="s">
        <v>6</v>
      </c>
      <c r="K2" s="7">
        <v>6</v>
      </c>
      <c r="L2" s="11"/>
    </row>
    <row r="3" spans="1:25" ht="15" customHeight="1" x14ac:dyDescent="0.25">
      <c r="A3" s="35"/>
      <c r="B3" s="35"/>
      <c r="C3" s="35"/>
      <c r="D3" s="35"/>
      <c r="E3" s="35"/>
      <c r="G3" s="9" t="s">
        <v>5</v>
      </c>
      <c r="H3" s="7">
        <v>5</v>
      </c>
      <c r="N3" s="31" t="s">
        <v>15</v>
      </c>
      <c r="O3" s="31"/>
      <c r="P3" s="31"/>
      <c r="Q3" s="31"/>
      <c r="R3" s="31"/>
      <c r="S3" s="31"/>
      <c r="T3" s="31"/>
      <c r="U3" s="31"/>
      <c r="V3" s="31"/>
      <c r="W3" s="31"/>
      <c r="X3" s="31"/>
    </row>
    <row r="4" spans="1:25" x14ac:dyDescent="0.25">
      <c r="A4" s="3"/>
      <c r="B4" s="3"/>
      <c r="C4" s="3"/>
      <c r="D4" s="3"/>
      <c r="E4" s="3"/>
    </row>
    <row r="5" spans="1:25" ht="45" x14ac:dyDescent="0.25">
      <c r="A5" s="34" t="s">
        <v>28</v>
      </c>
      <c r="B5" s="34"/>
      <c r="C5" s="34"/>
      <c r="D5" s="34"/>
      <c r="E5" s="34"/>
      <c r="G5" s="13" t="s">
        <v>37</v>
      </c>
      <c r="H5" s="20" t="s">
        <v>11</v>
      </c>
      <c r="I5" s="20" t="s">
        <v>2</v>
      </c>
      <c r="J5" s="13" t="s">
        <v>16</v>
      </c>
      <c r="K5" s="13" t="s">
        <v>17</v>
      </c>
      <c r="L5" s="19" t="s">
        <v>34</v>
      </c>
      <c r="M5" s="20" t="s">
        <v>33</v>
      </c>
      <c r="N5" s="13" t="s">
        <v>39</v>
      </c>
      <c r="O5" s="13" t="s">
        <v>51</v>
      </c>
      <c r="P5" s="19" t="s">
        <v>41</v>
      </c>
      <c r="Q5" s="19" t="s">
        <v>42</v>
      </c>
      <c r="R5" s="13" t="s">
        <v>13</v>
      </c>
      <c r="S5" s="13" t="s">
        <v>12</v>
      </c>
      <c r="T5" s="13" t="s">
        <v>4</v>
      </c>
      <c r="U5" s="13" t="s">
        <v>3</v>
      </c>
      <c r="V5" s="13" t="s">
        <v>5</v>
      </c>
      <c r="W5" s="13" t="s">
        <v>35</v>
      </c>
      <c r="X5" s="14" t="s">
        <v>36</v>
      </c>
      <c r="Y5" s="14" t="s">
        <v>38</v>
      </c>
    </row>
    <row r="6" spans="1:25" x14ac:dyDescent="0.25">
      <c r="A6" s="10" t="s">
        <v>31</v>
      </c>
      <c r="B6" s="10" t="s">
        <v>0</v>
      </c>
      <c r="C6" s="10" t="s">
        <v>1</v>
      </c>
      <c r="D6" s="10" t="s">
        <v>9</v>
      </c>
      <c r="E6" s="10" t="s">
        <v>10</v>
      </c>
      <c r="G6" s="6">
        <v>1</v>
      </c>
      <c r="H6" s="15">
        <v>0.45</v>
      </c>
      <c r="I6" s="6">
        <f>LOOKUP(H6,prob_demanda,demanda)</f>
        <v>0</v>
      </c>
      <c r="J6" s="6"/>
      <c r="K6" s="6"/>
      <c r="L6" s="6"/>
      <c r="M6" s="6"/>
      <c r="N6" s="6"/>
      <c r="O6" s="6"/>
      <c r="P6" s="6"/>
      <c r="Q6" s="6"/>
      <c r="R6" s="6">
        <v>0</v>
      </c>
      <c r="S6" s="6">
        <v>7</v>
      </c>
      <c r="T6" s="6"/>
      <c r="U6" s="6"/>
      <c r="V6" s="6"/>
      <c r="W6" s="6">
        <f>V6+U6+T6</f>
        <v>0</v>
      </c>
      <c r="X6" s="6">
        <f>W6</f>
        <v>0</v>
      </c>
      <c r="Y6" s="2">
        <f>Q6</f>
        <v>0</v>
      </c>
    </row>
    <row r="7" spans="1:25" x14ac:dyDescent="0.25">
      <c r="A7" s="5">
        <v>0</v>
      </c>
      <c r="B7" s="8">
        <v>0.5</v>
      </c>
      <c r="C7" s="5">
        <f>B7</f>
        <v>0.5</v>
      </c>
      <c r="D7" s="5">
        <f>0</f>
        <v>0</v>
      </c>
      <c r="E7" s="21">
        <f>0.499</f>
        <v>0.499</v>
      </c>
      <c r="G7" s="6">
        <v>2</v>
      </c>
      <c r="H7" s="6">
        <v>0.67</v>
      </c>
      <c r="I7" s="6">
        <f>LOOKUP(H7,prob_demanda,demanda)</f>
        <v>2</v>
      </c>
      <c r="J7" s="6"/>
      <c r="K7" s="6"/>
      <c r="L7" s="6"/>
      <c r="M7" s="6"/>
      <c r="N7" s="6"/>
      <c r="O7" s="6"/>
      <c r="P7" s="6"/>
      <c r="Q7" s="6"/>
      <c r="R7" s="6">
        <v>0</v>
      </c>
      <c r="S7" s="6">
        <f>IF(I7&gt;0,S6-I7,S6)</f>
        <v>5</v>
      </c>
      <c r="T7" s="6">
        <f>IF(S7&gt;0,km*S7,0)</f>
        <v>15</v>
      </c>
      <c r="U7" s="6">
        <f>IF(N7="si",ko,0)</f>
        <v>0</v>
      </c>
      <c r="V7" s="6">
        <f>IF(S7=0,ks*I7,0)</f>
        <v>0</v>
      </c>
      <c r="W7" s="6">
        <f>SUM(T7:V7)</f>
        <v>15</v>
      </c>
      <c r="X7" s="6">
        <f>SUM(X6,W7)</f>
        <v>15</v>
      </c>
      <c r="Y7" s="2">
        <f>SUM(Y6,Q7)</f>
        <v>0</v>
      </c>
    </row>
    <row r="8" spans="1:25" x14ac:dyDescent="0.25">
      <c r="A8" s="5">
        <v>1</v>
      </c>
      <c r="B8" s="8">
        <v>0.15</v>
      </c>
      <c r="C8" s="5">
        <f>C7+B8</f>
        <v>0.65</v>
      </c>
      <c r="D8" s="5">
        <f>C7</f>
        <v>0.5</v>
      </c>
      <c r="E8" s="21">
        <f>0.649</f>
        <v>0.64900000000000002</v>
      </c>
      <c r="G8" s="6">
        <v>3</v>
      </c>
      <c r="H8" s="6">
        <v>0.37</v>
      </c>
      <c r="I8" s="6">
        <f>LOOKUP(H8,prob_demanda,demanda)</f>
        <v>0</v>
      </c>
      <c r="J8" s="6"/>
      <c r="K8" s="6"/>
      <c r="L8" s="6"/>
      <c r="M8" s="6"/>
      <c r="N8" s="6"/>
      <c r="O8" s="6"/>
      <c r="P8" s="6"/>
      <c r="Q8" s="6"/>
      <c r="R8" s="6">
        <v>0</v>
      </c>
      <c r="S8" s="6">
        <f t="shared" ref="S8:S10" si="0">IF(I8&gt;0,S7-I8,S7)</f>
        <v>5</v>
      </c>
      <c r="T8" s="6">
        <f>IF(S8&gt;0,km*S8,0)</f>
        <v>15</v>
      </c>
      <c r="U8" s="6">
        <f>IF(N8="si",ko,0)</f>
        <v>0</v>
      </c>
      <c r="V8" s="6">
        <f>IF(S8=0,ks*I8,0)</f>
        <v>0</v>
      </c>
      <c r="W8" s="6">
        <f t="shared" ref="W8:W15" si="1">SUM(T8:V8)</f>
        <v>15</v>
      </c>
      <c r="X8" s="6">
        <f t="shared" ref="X8:X15" si="2">SUM(X7,W8)</f>
        <v>30</v>
      </c>
      <c r="Y8" s="2">
        <f>SUM(Y7,Q8)</f>
        <v>0</v>
      </c>
    </row>
    <row r="9" spans="1:25" x14ac:dyDescent="0.25">
      <c r="A9" s="5">
        <v>2</v>
      </c>
      <c r="B9" s="8">
        <v>0.25</v>
      </c>
      <c r="C9" s="5">
        <f t="shared" ref="C9:C10" si="3">C8+B9</f>
        <v>0.9</v>
      </c>
      <c r="D9" s="5">
        <f>C8</f>
        <v>0.65</v>
      </c>
      <c r="E9" s="21">
        <v>0.89900000000000002</v>
      </c>
      <c r="G9" s="6">
        <v>4</v>
      </c>
      <c r="H9" s="6">
        <v>0.73</v>
      </c>
      <c r="I9" s="6">
        <f>LOOKUP(H9,prob_demanda,demanda)</f>
        <v>2</v>
      </c>
      <c r="J9" s="6"/>
      <c r="K9" s="6"/>
      <c r="L9" s="6"/>
      <c r="M9" s="6"/>
      <c r="N9" s="6"/>
      <c r="O9" s="6"/>
      <c r="P9" s="6"/>
      <c r="Q9" s="6"/>
      <c r="R9" s="6">
        <v>0</v>
      </c>
      <c r="S9" s="6">
        <f t="shared" si="0"/>
        <v>3</v>
      </c>
      <c r="T9" s="6">
        <f>IF(S9&gt;0,km*S9,0)</f>
        <v>9</v>
      </c>
      <c r="U9" s="6">
        <f>IF(N9="si",ko,0)</f>
        <v>0</v>
      </c>
      <c r="V9" s="6">
        <f>IF(S9=0,ks*I9,0)</f>
        <v>0</v>
      </c>
      <c r="W9" s="6">
        <f t="shared" si="1"/>
        <v>9</v>
      </c>
      <c r="X9" s="6">
        <f t="shared" si="2"/>
        <v>39</v>
      </c>
      <c r="Y9" s="2">
        <f>SUM(Y8,Q9)</f>
        <v>0</v>
      </c>
    </row>
    <row r="10" spans="1:25" x14ac:dyDescent="0.25">
      <c r="A10" s="5">
        <v>3</v>
      </c>
      <c r="B10" s="8">
        <v>0.1</v>
      </c>
      <c r="C10" s="5">
        <f t="shared" si="3"/>
        <v>1</v>
      </c>
      <c r="D10" s="5">
        <f>C9</f>
        <v>0.9</v>
      </c>
      <c r="E10" s="21">
        <f>0.99</f>
        <v>0.99</v>
      </c>
      <c r="G10" s="6">
        <v>5</v>
      </c>
      <c r="H10" s="6">
        <v>0.93</v>
      </c>
      <c r="I10" s="6">
        <f>LOOKUP(H10,prob_demanda,demanda)</f>
        <v>3</v>
      </c>
      <c r="J10" s="6">
        <f>IF(S10&lt;RR,0.82,"")</f>
        <v>0.82</v>
      </c>
      <c r="K10" s="6">
        <f>IF(J10&gt;0,LOOKUP(J10,prob_reposicion,demora_reposicion),"")</f>
        <v>3</v>
      </c>
      <c r="L10" s="6"/>
      <c r="M10" s="6"/>
      <c r="N10" s="6" t="s">
        <v>14</v>
      </c>
      <c r="O10" s="6">
        <f>IF(J10&gt;0,K10+G10)</f>
        <v>8</v>
      </c>
      <c r="P10" s="6"/>
      <c r="Q10" s="6"/>
      <c r="R10" s="6">
        <v>0</v>
      </c>
      <c r="S10" s="6">
        <f t="shared" si="0"/>
        <v>0</v>
      </c>
      <c r="T10" s="6">
        <f>IF(S10&gt;0,km*S10,0)</f>
        <v>0</v>
      </c>
      <c r="U10" s="6">
        <f>IF(N10="si",ko,0)</f>
        <v>20</v>
      </c>
      <c r="V10" s="6">
        <f>IF(S10=0,ks*I10,0)</f>
        <v>15</v>
      </c>
      <c r="W10" s="6">
        <f t="shared" si="1"/>
        <v>35</v>
      </c>
      <c r="X10" s="6">
        <f t="shared" si="2"/>
        <v>74</v>
      </c>
      <c r="Y10" s="2">
        <f>SUM(Y9,Q10)</f>
        <v>0</v>
      </c>
    </row>
    <row r="11" spans="1:25" x14ac:dyDescent="0.25">
      <c r="G11" s="6">
        <v>6</v>
      </c>
      <c r="H11" s="6">
        <v>0.85</v>
      </c>
      <c r="I11" s="6">
        <f>LOOKUP(H11,prob_demanda,demanda)</f>
        <v>2</v>
      </c>
      <c r="J11" s="6"/>
      <c r="K11" s="6"/>
      <c r="L11" s="6"/>
      <c r="M11" s="6"/>
      <c r="N11" s="6"/>
      <c r="O11" s="6">
        <v>8</v>
      </c>
      <c r="P11" s="6"/>
      <c r="Q11" s="6"/>
      <c r="R11" s="6">
        <v>0</v>
      </c>
      <c r="S11" s="6">
        <v>0</v>
      </c>
      <c r="T11" s="6">
        <f>IF(S11&gt;0,km*S11,0)</f>
        <v>0</v>
      </c>
      <c r="U11" s="6">
        <f>IF(N11="si",ko,0)</f>
        <v>0</v>
      </c>
      <c r="V11" s="6">
        <f>IF(S11=0,ks*I11,0)</f>
        <v>10</v>
      </c>
      <c r="W11" s="6">
        <f t="shared" si="1"/>
        <v>10</v>
      </c>
      <c r="X11" s="6">
        <f t="shared" si="2"/>
        <v>84</v>
      </c>
      <c r="Y11" s="2">
        <f>SUM(Y10,Q11)</f>
        <v>0</v>
      </c>
    </row>
    <row r="12" spans="1:25" x14ac:dyDescent="0.25">
      <c r="A12" s="34" t="s">
        <v>29</v>
      </c>
      <c r="B12" s="34"/>
      <c r="C12" s="34"/>
      <c r="D12" s="34"/>
      <c r="E12" s="34"/>
      <c r="G12" s="6">
        <v>7</v>
      </c>
      <c r="H12" s="6">
        <v>0.55000000000000004</v>
      </c>
      <c r="I12" s="6">
        <f>LOOKUP(H12,prob_demanda,demanda)</f>
        <v>1</v>
      </c>
      <c r="J12" s="6"/>
      <c r="K12" s="6"/>
      <c r="L12" s="6"/>
      <c r="M12" s="6"/>
      <c r="N12" s="6"/>
      <c r="O12" s="6">
        <v>8</v>
      </c>
      <c r="P12" s="6"/>
      <c r="Q12" s="6"/>
      <c r="R12" s="6">
        <v>0</v>
      </c>
      <c r="S12" s="6">
        <v>0</v>
      </c>
      <c r="T12" s="6">
        <f>IF(S12&gt;0,km*S12,0)</f>
        <v>0</v>
      </c>
      <c r="U12" s="6">
        <f>IF(N12="si",ko,0)</f>
        <v>0</v>
      </c>
      <c r="V12" s="6">
        <f>IF(S12=0,ks*I12,0)</f>
        <v>5</v>
      </c>
      <c r="W12" s="6">
        <f t="shared" si="1"/>
        <v>5</v>
      </c>
      <c r="X12" s="6">
        <f t="shared" si="2"/>
        <v>89</v>
      </c>
      <c r="Y12" s="2">
        <f>SUM(Y11,Q12)</f>
        <v>0</v>
      </c>
    </row>
    <row r="13" spans="1:25" x14ac:dyDescent="0.25">
      <c r="A13" s="10" t="s">
        <v>30</v>
      </c>
      <c r="B13" s="10" t="s">
        <v>0</v>
      </c>
      <c r="C13" s="10" t="s">
        <v>1</v>
      </c>
      <c r="D13" s="10" t="s">
        <v>9</v>
      </c>
      <c r="E13" s="10" t="s">
        <v>10</v>
      </c>
      <c r="G13" s="6">
        <v>8</v>
      </c>
      <c r="H13" s="6">
        <v>0.98</v>
      </c>
      <c r="I13" s="6">
        <f>LOOKUP(H13,prob_demanda,demanda)</f>
        <v>3</v>
      </c>
      <c r="J13" s="6"/>
      <c r="K13" s="6"/>
      <c r="L13" s="6">
        <f>IF(R13=QQ,0.62,"")</f>
        <v>0.62</v>
      </c>
      <c r="M13" s="6">
        <f>IF(L13&gt;0,LOOKUP(L13,prob_dañadas,está_dañada),"")</f>
        <v>1</v>
      </c>
      <c r="N13" s="6"/>
      <c r="O13" s="18"/>
      <c r="P13" s="38">
        <f>IF(M13=1,0.5,"")</f>
        <v>0.5</v>
      </c>
      <c r="Q13" s="38">
        <f>IF(P13&gt;0,LOOKUP(P13,prob_unid_dañadas,unidades_dañadas),"")</f>
        <v>4</v>
      </c>
      <c r="R13" s="6">
        <f>QQ</f>
        <v>6</v>
      </c>
      <c r="S13" s="6">
        <f>R13-Q13</f>
        <v>2</v>
      </c>
      <c r="T13" s="6">
        <f>IF(S13&gt;0,km*S13,0)</f>
        <v>6</v>
      </c>
      <c r="U13" s="6">
        <f>IF(N13="si",ko,0)</f>
        <v>0</v>
      </c>
      <c r="V13" s="6">
        <f>IF(S13=0,ks*I13,0)</f>
        <v>0</v>
      </c>
      <c r="W13" s="6">
        <f t="shared" si="1"/>
        <v>6</v>
      </c>
      <c r="X13" s="6">
        <f t="shared" si="2"/>
        <v>95</v>
      </c>
      <c r="Y13" s="2">
        <f>SUM(Y12,Q13)</f>
        <v>4</v>
      </c>
    </row>
    <row r="14" spans="1:25" x14ac:dyDescent="0.25">
      <c r="A14" s="5">
        <v>1</v>
      </c>
      <c r="B14" s="8">
        <v>0.3</v>
      </c>
      <c r="C14" s="5">
        <f>B14</f>
        <v>0.3</v>
      </c>
      <c r="D14" s="5">
        <v>0</v>
      </c>
      <c r="E14" s="21">
        <v>0.29899999999999999</v>
      </c>
      <c r="G14" s="16">
        <v>9</v>
      </c>
      <c r="H14" s="16">
        <v>0.7</v>
      </c>
      <c r="I14" s="6">
        <f>LOOKUP(H14,prob_demanda,demanda)</f>
        <v>2</v>
      </c>
      <c r="J14" s="6">
        <f>IF(S14&lt;RR,0.05,"")</f>
        <v>0.05</v>
      </c>
      <c r="K14" s="6">
        <f>IF(J14&gt;0,LOOKUP(J14,prob_reposicion,demora_reposicion),"")</f>
        <v>1</v>
      </c>
      <c r="L14" s="6"/>
      <c r="M14" s="6"/>
      <c r="N14" s="6" t="s">
        <v>14</v>
      </c>
      <c r="O14" s="6">
        <f>IF(J14&gt;0,K14+G14)</f>
        <v>10</v>
      </c>
      <c r="P14" s="6"/>
      <c r="Q14" s="6"/>
      <c r="R14" s="6">
        <v>0</v>
      </c>
      <c r="S14" s="6">
        <v>0</v>
      </c>
      <c r="T14" s="6">
        <f>IF(S14&gt;0,km*S14,0)</f>
        <v>0</v>
      </c>
      <c r="U14" s="6">
        <f>IF(N14="si",ko,0)</f>
        <v>20</v>
      </c>
      <c r="V14" s="6">
        <f>IF(S14=0,ks*I14,0)</f>
        <v>10</v>
      </c>
      <c r="W14" s="6">
        <f t="shared" si="1"/>
        <v>30</v>
      </c>
      <c r="X14" s="6">
        <f t="shared" si="2"/>
        <v>125</v>
      </c>
      <c r="Y14" s="23">
        <f>SUM(Y13,Q14)</f>
        <v>4</v>
      </c>
    </row>
    <row r="15" spans="1:25" x14ac:dyDescent="0.25">
      <c r="A15" s="5">
        <v>2</v>
      </c>
      <c r="B15" s="8">
        <v>0.4</v>
      </c>
      <c r="C15" s="5">
        <f>C14+B15</f>
        <v>0.7</v>
      </c>
      <c r="D15" s="5">
        <v>0.3</v>
      </c>
      <c r="E15" s="21">
        <v>0.69899999999999995</v>
      </c>
      <c r="G15" s="6">
        <v>10</v>
      </c>
      <c r="H15" s="6">
        <v>0.56000000000000005</v>
      </c>
      <c r="I15" s="6">
        <f>LOOKUP(H15,prob_demanda,demanda)</f>
        <v>1</v>
      </c>
      <c r="J15" s="6"/>
      <c r="K15" s="6"/>
      <c r="L15" s="6">
        <f>IF(R15=QQ,0.76,"")</f>
        <v>0.76</v>
      </c>
      <c r="M15" s="6">
        <f>IF(L15&gt;0,LOOKUP(L15,prob_dañadas,está_dañada),"")</f>
        <v>0</v>
      </c>
      <c r="N15" s="6"/>
      <c r="O15" s="18"/>
      <c r="P15" s="38" t="str">
        <f>IF(M15=1,0.23,"")</f>
        <v/>
      </c>
      <c r="Q15" s="38" t="e">
        <f>IF(P15&gt;0,LOOKUP(P15,prob_unid_dañadas,unidades_dañadas),"")</f>
        <v>#N/A</v>
      </c>
      <c r="R15" s="6">
        <f>QQ</f>
        <v>6</v>
      </c>
      <c r="S15" s="6">
        <f>R15-I15</f>
        <v>5</v>
      </c>
      <c r="T15" s="6">
        <f>IF(S15&gt;0,km*S15,0)</f>
        <v>15</v>
      </c>
      <c r="U15" s="6">
        <f>IF(N15="si",ko,0)</f>
        <v>0</v>
      </c>
      <c r="V15" s="6">
        <f>IF(S15=0,ks*I15,0)</f>
        <v>0</v>
      </c>
      <c r="W15" s="6">
        <f t="shared" si="1"/>
        <v>15</v>
      </c>
      <c r="X15" s="6">
        <f t="shared" si="2"/>
        <v>140</v>
      </c>
      <c r="Y15" s="39" t="e">
        <f>SUM(Y14,Q15)</f>
        <v>#N/A</v>
      </c>
    </row>
    <row r="16" spans="1:25" x14ac:dyDescent="0.25">
      <c r="A16" s="5">
        <v>3</v>
      </c>
      <c r="B16" s="8">
        <v>0.3</v>
      </c>
      <c r="C16" s="5">
        <f>C15+B16</f>
        <v>1</v>
      </c>
      <c r="D16" s="5">
        <v>0.7</v>
      </c>
      <c r="E16" s="21">
        <v>0.99</v>
      </c>
      <c r="G16" s="6">
        <v>11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>
        <v>0</v>
      </c>
      <c r="S16" s="6"/>
      <c r="T16" s="6">
        <f>IF(S16&gt;0,km*S16,0)</f>
        <v>0</v>
      </c>
      <c r="U16" s="6">
        <f>IF(N16="si",ko,0)</f>
        <v>0</v>
      </c>
      <c r="V16" s="6">
        <f>IF(S16=0,ks*I16,0)</f>
        <v>0</v>
      </c>
      <c r="W16" s="6"/>
      <c r="X16" s="6"/>
      <c r="Y16" s="2"/>
    </row>
    <row r="17" spans="1:29" x14ac:dyDescent="0.25">
      <c r="G17" s="6">
        <v>12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>
        <v>0</v>
      </c>
      <c r="S17" s="6"/>
      <c r="T17" s="6">
        <f>IF(S17&gt;0,km*S17,0)</f>
        <v>0</v>
      </c>
      <c r="U17" s="6">
        <f>IF(N17="si",ko,0)</f>
        <v>0</v>
      </c>
      <c r="V17" s="6">
        <f>IF(S17=0,ks*I17,0)</f>
        <v>0</v>
      </c>
      <c r="W17" s="6"/>
      <c r="X17" s="6"/>
      <c r="Y17" s="2"/>
    </row>
    <row r="18" spans="1:29" x14ac:dyDescent="0.25">
      <c r="A18" s="34" t="s">
        <v>32</v>
      </c>
      <c r="B18" s="34"/>
      <c r="C18" s="34"/>
      <c r="D18" s="34"/>
      <c r="E18" s="34"/>
      <c r="G18" s="6">
        <v>13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>
        <v>0</v>
      </c>
      <c r="S18" s="6"/>
      <c r="T18" s="6">
        <f>IF(S18&gt;0,km*S18,0)</f>
        <v>0</v>
      </c>
      <c r="U18" s="6">
        <f>IF(N18="si",ko,0)</f>
        <v>0</v>
      </c>
      <c r="V18" s="6">
        <f>IF(S18=0,ks*I18,0)</f>
        <v>0</v>
      </c>
      <c r="W18" s="6"/>
      <c r="X18" s="6"/>
      <c r="Y18" s="23"/>
    </row>
    <row r="19" spans="1:29" x14ac:dyDescent="0.25">
      <c r="A19" s="10" t="s">
        <v>33</v>
      </c>
      <c r="B19" s="10" t="s">
        <v>0</v>
      </c>
      <c r="C19" s="10" t="s">
        <v>1</v>
      </c>
      <c r="D19" s="10" t="s">
        <v>9</v>
      </c>
      <c r="E19" s="10" t="s">
        <v>10</v>
      </c>
    </row>
    <row r="20" spans="1:29" x14ac:dyDescent="0.25">
      <c r="A20" s="5">
        <v>1</v>
      </c>
      <c r="B20" s="8">
        <v>0.7</v>
      </c>
      <c r="C20" s="5">
        <f>B20</f>
        <v>0.7</v>
      </c>
      <c r="D20" s="5">
        <v>0</v>
      </c>
      <c r="E20" s="5">
        <v>0.69</v>
      </c>
      <c r="O20" s="30" t="s">
        <v>45</v>
      </c>
      <c r="P20" s="30"/>
      <c r="Q20" s="30"/>
      <c r="R20" s="30"/>
      <c r="X20" s="29" t="s">
        <v>50</v>
      </c>
      <c r="Y20" s="29"/>
      <c r="Z20" s="29"/>
      <c r="AA20" s="29"/>
      <c r="AB20" s="29"/>
      <c r="AC20" s="29"/>
    </row>
    <row r="21" spans="1:29" x14ac:dyDescent="0.25">
      <c r="A21" s="5">
        <v>0</v>
      </c>
      <c r="B21" s="8">
        <v>0.3</v>
      </c>
      <c r="C21" s="5">
        <f>C20+B21</f>
        <v>1</v>
      </c>
      <c r="D21" s="5">
        <v>0.7</v>
      </c>
      <c r="E21" s="5">
        <v>0.99</v>
      </c>
      <c r="G21" s="24" t="s">
        <v>46</v>
      </c>
      <c r="H21" s="24"/>
      <c r="I21" s="24"/>
      <c r="J21" s="24"/>
      <c r="K21" s="24"/>
      <c r="O21" s="30"/>
      <c r="P21" s="30"/>
      <c r="Q21" s="30"/>
      <c r="R21" s="30"/>
      <c r="X21" s="29"/>
      <c r="Y21" s="29"/>
      <c r="Z21" s="29"/>
      <c r="AA21" s="29"/>
      <c r="AB21" s="29"/>
      <c r="AC21" s="29"/>
    </row>
    <row r="22" spans="1:29" x14ac:dyDescent="0.25">
      <c r="G22" s="12">
        <f ca="1">RAND()</f>
        <v>0.33867003433397136</v>
      </c>
    </row>
    <row r="23" spans="1:29" x14ac:dyDescent="0.25">
      <c r="K23" s="25" t="s">
        <v>47</v>
      </c>
      <c r="L23" s="25"/>
      <c r="M23" s="25"/>
      <c r="N23" s="25"/>
      <c r="O23" s="25"/>
      <c r="P23" s="25"/>
      <c r="Q23" s="25"/>
      <c r="R23" s="25"/>
    </row>
    <row r="24" spans="1:29" x14ac:dyDescent="0.25">
      <c r="A24" s="28" t="s">
        <v>44</v>
      </c>
      <c r="B24" s="28"/>
      <c r="C24" s="28"/>
      <c r="D24" s="28"/>
      <c r="E24" s="28"/>
      <c r="K24" s="25"/>
      <c r="L24" s="25"/>
      <c r="M24" s="25"/>
      <c r="N24" s="25"/>
      <c r="O24" s="25"/>
      <c r="P24" s="25"/>
      <c r="Q24" s="25"/>
      <c r="R24" s="25"/>
    </row>
    <row r="25" spans="1:29" x14ac:dyDescent="0.25">
      <c r="A25" s="22" t="s">
        <v>43</v>
      </c>
      <c r="B25" s="22" t="s">
        <v>0</v>
      </c>
      <c r="C25" s="22" t="s">
        <v>1</v>
      </c>
      <c r="D25" s="22" t="s">
        <v>9</v>
      </c>
      <c r="E25" s="22" t="s">
        <v>10</v>
      </c>
      <c r="K25" s="26" t="s">
        <v>49</v>
      </c>
      <c r="L25" s="26"/>
      <c r="M25" s="26"/>
      <c r="N25" s="26"/>
      <c r="O25" s="26"/>
      <c r="P25" s="26"/>
      <c r="Q25" s="26"/>
      <c r="R25" s="26"/>
    </row>
    <row r="26" spans="1:29" x14ac:dyDescent="0.25">
      <c r="A26" s="5">
        <v>1</v>
      </c>
      <c r="B26" s="21">
        <f>1/6</f>
        <v>0.16666666666666666</v>
      </c>
      <c r="C26" s="21">
        <f>B26</f>
        <v>0.16666666666666666</v>
      </c>
      <c r="D26" s="5">
        <v>0</v>
      </c>
      <c r="E26" s="21">
        <v>0.16900000000000001</v>
      </c>
      <c r="K26" s="26"/>
      <c r="L26" s="26"/>
      <c r="M26" s="26"/>
      <c r="N26" s="26"/>
      <c r="O26" s="26"/>
      <c r="P26" s="26"/>
      <c r="Q26" s="26"/>
      <c r="R26" s="26"/>
    </row>
    <row r="27" spans="1:29" ht="15" customHeight="1" x14ac:dyDescent="0.25">
      <c r="A27" s="5">
        <v>2</v>
      </c>
      <c r="B27" s="21">
        <f t="shared" ref="B27:B31" si="4">1/6</f>
        <v>0.16666666666666666</v>
      </c>
      <c r="C27" s="21">
        <f>SUM(C26,B27)</f>
        <v>0.33333333333333331</v>
      </c>
      <c r="D27" s="21">
        <f>C26</f>
        <v>0.16666666666666666</v>
      </c>
      <c r="E27" s="21">
        <v>0.32900000000000001</v>
      </c>
      <c r="K27" s="27" t="s">
        <v>48</v>
      </c>
      <c r="L27" s="27"/>
      <c r="M27" s="27"/>
      <c r="N27" s="27"/>
      <c r="O27" s="27"/>
      <c r="P27" s="27"/>
      <c r="Q27" s="27"/>
      <c r="R27" s="27"/>
    </row>
    <row r="28" spans="1:29" x14ac:dyDescent="0.25">
      <c r="A28" s="5">
        <v>3</v>
      </c>
      <c r="B28" s="21">
        <f t="shared" si="4"/>
        <v>0.16666666666666666</v>
      </c>
      <c r="C28" s="21">
        <f t="shared" ref="C28:C31" si="5">SUM(C27,B28)</f>
        <v>0.5</v>
      </c>
      <c r="D28" s="21">
        <f t="shared" ref="D28:D30" si="6">C27</f>
        <v>0.33333333333333331</v>
      </c>
      <c r="E28" s="21">
        <v>0.499</v>
      </c>
      <c r="K28" s="27"/>
      <c r="L28" s="27"/>
      <c r="M28" s="27"/>
      <c r="N28" s="27"/>
      <c r="O28" s="27"/>
      <c r="P28" s="27"/>
      <c r="Q28" s="27"/>
      <c r="R28" s="27"/>
    </row>
    <row r="29" spans="1:29" x14ac:dyDescent="0.25">
      <c r="A29" s="5">
        <v>4</v>
      </c>
      <c r="B29" s="21">
        <f t="shared" si="4"/>
        <v>0.16666666666666666</v>
      </c>
      <c r="C29" s="21">
        <f t="shared" si="5"/>
        <v>0.66666666666666663</v>
      </c>
      <c r="D29" s="21">
        <f t="shared" si="6"/>
        <v>0.5</v>
      </c>
      <c r="E29" s="21">
        <v>0.66900000000000004</v>
      </c>
      <c r="K29" s="27"/>
      <c r="L29" s="27"/>
      <c r="M29" s="27"/>
      <c r="N29" s="27"/>
      <c r="O29" s="27"/>
      <c r="P29" s="27"/>
      <c r="Q29" s="27"/>
      <c r="R29" s="27"/>
    </row>
    <row r="30" spans="1:29" x14ac:dyDescent="0.25">
      <c r="A30" s="5">
        <v>5</v>
      </c>
      <c r="B30" s="21">
        <f t="shared" si="4"/>
        <v>0.16666666666666666</v>
      </c>
      <c r="C30" s="21">
        <f t="shared" si="5"/>
        <v>0.83333333333333326</v>
      </c>
      <c r="D30" s="21">
        <f t="shared" si="6"/>
        <v>0.66666666666666663</v>
      </c>
      <c r="E30" s="21">
        <v>0.82899999999999996</v>
      </c>
    </row>
    <row r="31" spans="1:29" x14ac:dyDescent="0.25">
      <c r="A31" s="5">
        <v>6</v>
      </c>
      <c r="B31" s="21">
        <f t="shared" si="4"/>
        <v>0.16666666666666666</v>
      </c>
      <c r="C31" s="21">
        <f t="shared" si="5"/>
        <v>0.99999999999999989</v>
      </c>
      <c r="D31" s="21">
        <v>0.83</v>
      </c>
      <c r="E31" s="21">
        <v>0.99</v>
      </c>
    </row>
    <row r="32" spans="1:29" x14ac:dyDescent="0.25">
      <c r="A32" s="4"/>
      <c r="B32" s="4"/>
      <c r="C32" s="4"/>
      <c r="D32" s="4"/>
      <c r="E32" s="4"/>
    </row>
  </sheetData>
  <mergeCells count="12">
    <mergeCell ref="N3:X3"/>
    <mergeCell ref="N1:O1"/>
    <mergeCell ref="A5:E5"/>
    <mergeCell ref="A12:E12"/>
    <mergeCell ref="A18:E18"/>
    <mergeCell ref="A1:E3"/>
    <mergeCell ref="K23:R24"/>
    <mergeCell ref="K25:R26"/>
    <mergeCell ref="K27:R29"/>
    <mergeCell ref="A24:E24"/>
    <mergeCell ref="X20:AC21"/>
    <mergeCell ref="O20:R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31" workbookViewId="0">
      <selection activeCell="G20" sqref="G20"/>
    </sheetView>
  </sheetViews>
  <sheetFormatPr baseColWidth="10" defaultRowHeight="15" x14ac:dyDescent="0.25"/>
  <cols>
    <col min="1" max="1" width="14" customWidth="1"/>
    <col min="2" max="2" width="16.42578125" customWidth="1"/>
    <col min="8" max="8" width="13.140625" customWidth="1"/>
    <col min="10" max="10" width="11.42578125" customWidth="1"/>
    <col min="12" max="12" width="14.7109375" customWidth="1"/>
  </cols>
  <sheetData>
    <row r="1" spans="1:5" x14ac:dyDescent="0.25">
      <c r="A1" s="37" t="s">
        <v>21</v>
      </c>
      <c r="B1" s="37"/>
      <c r="C1" s="37"/>
      <c r="D1" s="37"/>
      <c r="E1" s="37"/>
    </row>
    <row r="2" spans="1:5" x14ac:dyDescent="0.25">
      <c r="A2" s="37"/>
      <c r="B2" s="37"/>
      <c r="C2" s="37"/>
      <c r="D2" s="37"/>
      <c r="E2" s="37"/>
    </row>
    <row r="4" spans="1:5" ht="15" customHeight="1" x14ac:dyDescent="0.25">
      <c r="A4" s="27" t="s">
        <v>18</v>
      </c>
      <c r="B4" s="27"/>
      <c r="C4" s="27"/>
      <c r="D4" s="27"/>
      <c r="E4" s="27"/>
    </row>
    <row r="5" spans="1:5" x14ac:dyDescent="0.25">
      <c r="A5" s="27"/>
      <c r="B5" s="27"/>
      <c r="C5" s="27"/>
      <c r="D5" s="27"/>
      <c r="E5" s="27"/>
    </row>
    <row r="6" spans="1:5" x14ac:dyDescent="0.25">
      <c r="A6" s="27"/>
      <c r="B6" s="27"/>
      <c r="C6" s="27"/>
      <c r="D6" s="27"/>
      <c r="E6" s="27"/>
    </row>
    <row r="7" spans="1:5" ht="15" customHeight="1" x14ac:dyDescent="0.25">
      <c r="A7" s="27"/>
      <c r="B7" s="27"/>
      <c r="C7" s="27"/>
      <c r="D7" s="27"/>
      <c r="E7" s="27"/>
    </row>
    <row r="8" spans="1:5" x14ac:dyDescent="0.25">
      <c r="A8" s="27"/>
      <c r="B8" s="27"/>
      <c r="C8" s="27"/>
      <c r="D8" s="27"/>
      <c r="E8" s="27"/>
    </row>
    <row r="9" spans="1:5" x14ac:dyDescent="0.25">
      <c r="A9" s="27"/>
      <c r="B9" s="27"/>
      <c r="C9" s="27"/>
      <c r="D9" s="27"/>
      <c r="E9" s="27"/>
    </row>
    <row r="10" spans="1:5" x14ac:dyDescent="0.25">
      <c r="A10" s="27"/>
      <c r="B10" s="27"/>
      <c r="C10" s="27"/>
      <c r="D10" s="27"/>
      <c r="E10" s="27"/>
    </row>
    <row r="12" spans="1:5" x14ac:dyDescent="0.25">
      <c r="A12" s="2" t="s">
        <v>2</v>
      </c>
      <c r="B12" s="2">
        <v>0</v>
      </c>
      <c r="C12" s="2">
        <v>1</v>
      </c>
      <c r="D12" s="2">
        <v>2</v>
      </c>
      <c r="E12" s="2">
        <v>3</v>
      </c>
    </row>
    <row r="13" spans="1:5" x14ac:dyDescent="0.25">
      <c r="A13" s="2" t="s">
        <v>26</v>
      </c>
      <c r="B13" s="2">
        <v>50</v>
      </c>
      <c r="C13" s="2">
        <v>15</v>
      </c>
      <c r="D13" s="2">
        <v>25</v>
      </c>
      <c r="E13" s="2">
        <v>10</v>
      </c>
    </row>
    <row r="15" spans="1:5" x14ac:dyDescent="0.25">
      <c r="A15" s="27" t="s">
        <v>18</v>
      </c>
      <c r="B15" s="27"/>
      <c r="C15" s="27"/>
      <c r="D15" s="27"/>
      <c r="E15" s="27"/>
    </row>
    <row r="16" spans="1:5" x14ac:dyDescent="0.25">
      <c r="A16" s="27"/>
      <c r="B16" s="27"/>
      <c r="C16" s="27"/>
      <c r="D16" s="27"/>
      <c r="E16" s="27"/>
    </row>
    <row r="17" spans="1:6" x14ac:dyDescent="0.25">
      <c r="A17" s="27"/>
      <c r="B17" s="27"/>
      <c r="C17" s="27"/>
      <c r="D17" s="27"/>
      <c r="E17" s="27"/>
    </row>
    <row r="18" spans="1:6" x14ac:dyDescent="0.25">
      <c r="A18" s="27"/>
      <c r="B18" s="27"/>
      <c r="C18" s="27"/>
      <c r="D18" s="27"/>
      <c r="E18" s="27"/>
    </row>
    <row r="19" spans="1:6" x14ac:dyDescent="0.25">
      <c r="A19" s="27"/>
      <c r="B19" s="27"/>
      <c r="C19" s="27"/>
      <c r="D19" s="27"/>
      <c r="E19" s="27"/>
    </row>
    <row r="20" spans="1:6" x14ac:dyDescent="0.25">
      <c r="A20" s="27"/>
      <c r="B20" s="27"/>
      <c r="C20" s="27"/>
      <c r="D20" s="27"/>
      <c r="E20" s="27"/>
    </row>
    <row r="21" spans="1:6" x14ac:dyDescent="0.25">
      <c r="A21" s="27"/>
      <c r="B21" s="27"/>
      <c r="C21" s="27"/>
      <c r="D21" s="27"/>
      <c r="E21" s="27"/>
    </row>
    <row r="24" spans="1:6" x14ac:dyDescent="0.25">
      <c r="A24" s="36" t="s">
        <v>19</v>
      </c>
      <c r="B24" s="36"/>
      <c r="C24" s="36"/>
      <c r="D24" s="36"/>
      <c r="E24" s="36"/>
      <c r="F24" s="36"/>
    </row>
    <row r="26" spans="1:6" ht="45" x14ac:dyDescent="0.25">
      <c r="A26" s="1" t="s">
        <v>22</v>
      </c>
      <c r="B26" s="2">
        <v>1</v>
      </c>
      <c r="C26" s="2">
        <v>2</v>
      </c>
      <c r="D26" s="2">
        <v>3</v>
      </c>
    </row>
    <row r="27" spans="1:6" x14ac:dyDescent="0.25">
      <c r="A27" s="2" t="s">
        <v>23</v>
      </c>
      <c r="B27" s="2">
        <v>0.3</v>
      </c>
      <c r="C27" s="2">
        <v>0.4</v>
      </c>
      <c r="D27" s="2">
        <v>0.3</v>
      </c>
    </row>
    <row r="30" spans="1:6" x14ac:dyDescent="0.25">
      <c r="A30" s="27" t="s">
        <v>20</v>
      </c>
      <c r="B30" s="27"/>
      <c r="C30" s="27"/>
      <c r="D30" s="27"/>
      <c r="E30" s="27"/>
      <c r="F30" s="27"/>
    </row>
    <row r="31" spans="1:6" x14ac:dyDescent="0.25">
      <c r="A31" s="27"/>
      <c r="B31" s="27"/>
      <c r="C31" s="27"/>
      <c r="D31" s="27"/>
      <c r="E31" s="27"/>
      <c r="F31" s="27"/>
    </row>
    <row r="32" spans="1:6" x14ac:dyDescent="0.25">
      <c r="A32" s="27"/>
      <c r="B32" s="27"/>
      <c r="C32" s="27"/>
      <c r="D32" s="27"/>
      <c r="E32" s="27"/>
      <c r="F32" s="27"/>
    </row>
    <row r="34" spans="1:6" ht="30" x14ac:dyDescent="0.25">
      <c r="A34" s="1" t="s">
        <v>24</v>
      </c>
      <c r="B34" s="1" t="s">
        <v>25</v>
      </c>
    </row>
    <row r="35" spans="1:6" x14ac:dyDescent="0.25">
      <c r="A35" s="2">
        <v>0</v>
      </c>
      <c r="B35" s="2">
        <v>70</v>
      </c>
    </row>
    <row r="36" spans="1:6" x14ac:dyDescent="0.25">
      <c r="A36" s="2">
        <v>1</v>
      </c>
      <c r="B36" s="2">
        <v>30</v>
      </c>
    </row>
    <row r="38" spans="1:6" x14ac:dyDescent="0.25">
      <c r="A38" s="27" t="s">
        <v>27</v>
      </c>
      <c r="B38" s="36"/>
      <c r="C38" s="36"/>
      <c r="D38" s="36"/>
      <c r="E38" s="36"/>
      <c r="F38" s="36"/>
    </row>
    <row r="39" spans="1:6" x14ac:dyDescent="0.25">
      <c r="A39" s="36"/>
      <c r="B39" s="36"/>
      <c r="C39" s="36"/>
      <c r="D39" s="36"/>
      <c r="E39" s="36"/>
      <c r="F39" s="36"/>
    </row>
    <row r="40" spans="1:6" x14ac:dyDescent="0.25">
      <c r="A40" s="36"/>
      <c r="B40" s="36"/>
      <c r="C40" s="36"/>
      <c r="D40" s="36"/>
      <c r="E40" s="36"/>
      <c r="F40" s="36"/>
    </row>
    <row r="41" spans="1:6" x14ac:dyDescent="0.25">
      <c r="A41" s="36"/>
      <c r="B41" s="36"/>
      <c r="C41" s="36"/>
      <c r="D41" s="36"/>
      <c r="E41" s="36"/>
      <c r="F41" s="36"/>
    </row>
    <row r="42" spans="1:6" x14ac:dyDescent="0.25">
      <c r="A42" s="36"/>
      <c r="B42" s="36"/>
      <c r="C42" s="36"/>
      <c r="D42" s="36"/>
      <c r="E42" s="36"/>
      <c r="F42" s="36"/>
    </row>
    <row r="43" spans="1:6" x14ac:dyDescent="0.25">
      <c r="A43" s="36"/>
      <c r="B43" s="36"/>
      <c r="C43" s="36"/>
      <c r="D43" s="36"/>
      <c r="E43" s="36"/>
      <c r="F43" s="36"/>
    </row>
    <row r="44" spans="1:6" x14ac:dyDescent="0.25">
      <c r="A44" s="36"/>
      <c r="B44" s="36"/>
      <c r="C44" s="36"/>
      <c r="D44" s="36"/>
      <c r="E44" s="36"/>
      <c r="F44" s="36"/>
    </row>
    <row r="45" spans="1:6" x14ac:dyDescent="0.25">
      <c r="A45" s="36"/>
      <c r="B45" s="36"/>
      <c r="C45" s="36"/>
      <c r="D45" s="36"/>
      <c r="E45" s="36"/>
      <c r="F45" s="36"/>
    </row>
    <row r="46" spans="1:6" x14ac:dyDescent="0.25">
      <c r="A46" s="36"/>
      <c r="B46" s="36"/>
      <c r="C46" s="36"/>
      <c r="D46" s="36"/>
      <c r="E46" s="36"/>
      <c r="F46" s="36"/>
    </row>
    <row r="47" spans="1:6" x14ac:dyDescent="0.25">
      <c r="A47" s="36"/>
      <c r="B47" s="36"/>
      <c r="C47" s="36"/>
      <c r="D47" s="36"/>
      <c r="E47" s="36"/>
      <c r="F47" s="36"/>
    </row>
  </sheetData>
  <mergeCells count="6">
    <mergeCell ref="A38:F47"/>
    <mergeCell ref="A1:E2"/>
    <mergeCell ref="A4:E10"/>
    <mergeCell ref="A15:E21"/>
    <mergeCell ref="A24:F24"/>
    <mergeCell ref="A30:F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TP4_INVENTARIO_BICICLETAS</vt:lpstr>
      <vt:lpstr>DOMINIO</vt:lpstr>
      <vt:lpstr>TP4_INVENTARIO_BICICLETAS!dañadas</vt:lpstr>
      <vt:lpstr>TP4_INVENTARIO_BICICLETAS!demanda</vt:lpstr>
      <vt:lpstr>TP4_INVENTARIO_BICICLETAS!demora_reposicion</vt:lpstr>
      <vt:lpstr>TP4_INVENTARIO_BICICLETAS!está_dañada</vt:lpstr>
      <vt:lpstr>TP4_INVENTARIO_BICICLETAS!INICIAL</vt:lpstr>
      <vt:lpstr>TP4_INVENTARIO_BICICLETAS!km</vt:lpstr>
      <vt:lpstr>TP4_INVENTARIO_BICICLETAS!ko</vt:lpstr>
      <vt:lpstr>TP4_INVENTARIO_BICICLETAS!ks</vt:lpstr>
      <vt:lpstr>TP4_INVENTARIO_BICICLETAS!prob_dañadas</vt:lpstr>
      <vt:lpstr>TP4_INVENTARIO_BICICLETAS!prob_demanda</vt:lpstr>
      <vt:lpstr>TP4_INVENTARIO_BICICLETAS!prob_reposicion</vt:lpstr>
      <vt:lpstr>TP4_INVENTARIO_BICICLETAS!prob_unid_dañadas</vt:lpstr>
      <vt:lpstr>TP4_INVENTARIO_BICICLETAS!QQ</vt:lpstr>
      <vt:lpstr>TP4_INVENTARIO_BICICLETAS!RR</vt:lpstr>
      <vt:lpstr>TP4_INVENTARIO_BICICLETAS!unidades_dañadas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ligorria</dc:creator>
  <cp:lastModifiedBy>nicolas ligorria</cp:lastModifiedBy>
  <dcterms:created xsi:type="dcterms:W3CDTF">2020-04-28T19:47:22Z</dcterms:created>
  <dcterms:modified xsi:type="dcterms:W3CDTF">2020-05-07T05:51:43Z</dcterms:modified>
</cp:coreProperties>
</file>